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talina\OneDrive - Pontificia Universidad Javeriana\Desktop\THESIS\Methodology\DPP_Material\"/>
    </mc:Choice>
  </mc:AlternateContent>
  <bookViews>
    <workbookView xWindow="3744" yWindow="0" windowWidth="13308" windowHeight="7800"/>
  </bookViews>
  <sheets>
    <sheet name="2 Data DPP Material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5" i="1" l="1"/>
  <c r="B86" i="1" s="1"/>
  <c r="A56" i="1"/>
  <c r="B46" i="1"/>
  <c r="B31" i="1"/>
  <c r="B27" i="1"/>
  <c r="B28" i="1" s="1"/>
  <c r="B16" i="1"/>
  <c r="B57" i="1" s="1"/>
  <c r="B39" i="1" l="1"/>
  <c r="B60" i="1"/>
  <c r="B32" i="1"/>
  <c r="B42" i="1"/>
  <c r="B45" i="1"/>
  <c r="B58" i="1"/>
  <c r="B19" i="1"/>
  <c r="B40" i="1"/>
  <c r="B61" i="1"/>
  <c r="B43" i="1"/>
  <c r="B59" i="1"/>
  <c r="B41" i="1"/>
  <c r="B62" i="1"/>
  <c r="B44" i="1"/>
  <c r="B48" i="1" l="1"/>
  <c r="B47" i="1"/>
  <c r="B49" i="1" l="1"/>
</calcChain>
</file>

<file path=xl/sharedStrings.xml><?xml version="1.0" encoding="utf-8"?>
<sst xmlns="http://schemas.openxmlformats.org/spreadsheetml/2006/main" count="252" uniqueCount="201">
  <si>
    <t>Parameter</t>
  </si>
  <si>
    <t>Data</t>
  </si>
  <si>
    <t>Unit</t>
  </si>
  <si>
    <t>Range</t>
  </si>
  <si>
    <t>Hempstone</t>
  </si>
  <si>
    <t>—</t>
  </si>
  <si>
    <t>Z-17.25-1299</t>
  </si>
  <si>
    <t>ID</t>
  </si>
  <si>
    <t>GUID</t>
  </si>
  <si>
    <t>Type II</t>
  </si>
  <si>
    <t>Type I (Ingredients); Type II (Modular); Type III (Sub-Components)</t>
  </si>
  <si>
    <t>Schönthaler Bausteinwerk GmbH</t>
  </si>
  <si>
    <t>39020 Oris (BZ)</t>
  </si>
  <si>
    <t>HKZ 335</t>
  </si>
  <si>
    <t>No.</t>
  </si>
  <si>
    <t xml:space="preserve"> HKZ 335 - HKZ 360</t>
  </si>
  <si>
    <t xml:space="preserve">Infill masonry made of hemp stones </t>
  </si>
  <si>
    <t>Hemp-clay; Hemp-cement; Hemp-biopolymer; Hemp-MgO</t>
  </si>
  <si>
    <t>8x50x20</t>
  </si>
  <si>
    <t>cm</t>
  </si>
  <si>
    <t>6x22x11; 8x50x20; 12x55x20; 15x50x20; 20x55x20; 24x55x20; 38x55x20; 44x55x20</t>
  </si>
  <si>
    <t>mm</t>
  </si>
  <si>
    <t>200 - 300</t>
  </si>
  <si>
    <t>100 - 250</t>
  </si>
  <si>
    <t>300 - 600</t>
  </si>
  <si>
    <t>0.006 - 0.036</t>
  </si>
  <si>
    <t>kg/m³</t>
  </si>
  <si>
    <t>310-360</t>
  </si>
  <si>
    <t>390-450</t>
  </si>
  <si>
    <t>Kg</t>
  </si>
  <si>
    <t>6.00 - 15.00</t>
  </si>
  <si>
    <t>Mpa</t>
  </si>
  <si>
    <t>0.06-0.8</t>
  </si>
  <si>
    <t>0.08-0.15</t>
  </si>
  <si>
    <t>μ</t>
  </si>
  <si>
    <t>4.9 - 5.7</t>
  </si>
  <si>
    <t>12.2 - 12.4</t>
  </si>
  <si>
    <t>d[g/m²vh]</t>
  </si>
  <si>
    <t>Yes</t>
  </si>
  <si>
    <t>Yes/No</t>
  </si>
  <si>
    <t>Score</t>
  </si>
  <si>
    <t>1 (Yes) - 0 (No)</t>
  </si>
  <si>
    <t>0.0-1.0</t>
  </si>
  <si>
    <t>%</t>
  </si>
  <si>
    <t>1-100%</t>
  </si>
  <si>
    <t>No</t>
  </si>
  <si>
    <t>0-1</t>
  </si>
  <si>
    <t>1 (Dificult)- 2 (Moderate)- 3 (Easy)</t>
  </si>
  <si>
    <t>Mechanical dismantling: Crushing and Sieving for Recycling</t>
  </si>
  <si>
    <t>Manual dismantling; Semi-Mechanical Disassembly; Thermal Disassembly; Chemical Disassembly; Demolition; Modular Disassembly</t>
  </si>
  <si>
    <t>Reused on the construction site for applications requiring increased density, such as floor material</t>
  </si>
  <si>
    <t>Direc reuse; Partial reuse; Reprocessing into aggregare; Soil amendment; Upcycling into thermal or acoustic insulation; Upcycling into new composites or panels; Backfilling</t>
  </si>
  <si>
    <t>Composting and soil improvement; Disposal via incineration</t>
  </si>
  <si>
    <t>Biological recovery; Material recyclcing; Energy recovery; Landfill disposal</t>
  </si>
  <si>
    <t>https://www.bau-epd.at/epd/data/schoenthaler-bausteinwerk-gmbh-hanfsteine-ecoinvent-2025</t>
  </si>
  <si>
    <t>URL</t>
  </si>
  <si>
    <t>kg CO₂eq./ Block</t>
  </si>
  <si>
    <t>-6.6 - 3.8</t>
  </si>
  <si>
    <t>MJ</t>
  </si>
  <si>
    <t>10 - 30</t>
  </si>
  <si>
    <t>8 - 25</t>
  </si>
  <si>
    <t>kg SO₂ eq.</t>
  </si>
  <si>
    <t>0.0001 - 0.0006</t>
  </si>
  <si>
    <t>-2.5 - 2.0</t>
  </si>
  <si>
    <t xml:space="preserve">0.2 - 0.8 </t>
  </si>
  <si>
    <t>1.0 - 2.5</t>
  </si>
  <si>
    <t>0-100</t>
  </si>
  <si>
    <t>years</t>
  </si>
  <si>
    <t>100 - 300</t>
  </si>
  <si>
    <t>&lt;500</t>
  </si>
  <si>
    <t>km</t>
  </si>
  <si>
    <t>&lt; 100 - 500</t>
  </si>
  <si>
    <t>Date</t>
  </si>
  <si>
    <t>Not classified as hazardous</t>
  </si>
  <si>
    <t>Category 1- 4</t>
  </si>
  <si>
    <t>CTUh per block</t>
  </si>
  <si>
    <t>1.0E-7 - 5.0E-7</t>
  </si>
  <si>
    <t>kBq U-235 eq per block</t>
  </si>
  <si>
    <t>0.01 - 0.05</t>
  </si>
  <si>
    <t>CTUe (Block)</t>
  </si>
  <si>
    <t>8 - 20</t>
  </si>
  <si>
    <t>CTUh (Block)</t>
  </si>
  <si>
    <t>1.0E-10 - 1.0E-9</t>
  </si>
  <si>
    <t>1.0E-8 - 1.0E-7</t>
  </si>
  <si>
    <t>40 - 90</t>
  </si>
  <si>
    <t>B (Very limited contribution to fire)</t>
  </si>
  <si>
    <t>A-F (Non combustible to No performance determined)</t>
  </si>
  <si>
    <t>s1 (Little or no smoke)</t>
  </si>
  <si>
    <t>s1-s3 (Little or no smoke to Hight smoke prodcution)</t>
  </si>
  <si>
    <t>d0 (No flaming droplets or particles)</t>
  </si>
  <si>
    <t>d0-d2 (No to significante flaming droplets or particles)</t>
  </si>
  <si>
    <t>B-s1; d0</t>
  </si>
  <si>
    <t>A1;A2-s1,d0;A2-s3,d2;B-s1,d0;B-s3,d2;C-s1,d0;C-s3,d2;D-s1,d0;D-s3,d2;E-d2;F</t>
  </si>
  <si>
    <t>breathable, vapor-permeable coatings, including lime-based plaster and natural mineral paints</t>
  </si>
  <si>
    <t>lime, clay, silicate, and occasionally bio-based mineral coatings</t>
  </si>
  <si>
    <t>Natural Beige #D8C9A6</t>
  </si>
  <si>
    <t>Light beige; Pale grey; Soft brown</t>
  </si>
  <si>
    <t>Mild, earthy, lime-fresh scent</t>
  </si>
  <si>
    <t>Neutral; Mild earthy; Strong organic</t>
  </si>
  <si>
    <t>Porous, fibrous, and dry to the touch</t>
  </si>
  <si>
    <t>Smooth; Slightly rough; Coarse fibrous</t>
  </si>
  <si>
    <t>Feels thermally neutral or slightly warm</t>
  </si>
  <si>
    <t>Cold; Neutral; Warm</t>
  </si>
  <si>
    <t>Varied</t>
  </si>
  <si>
    <t>Climate specific - Climate adaptable</t>
  </si>
  <si>
    <t>High</t>
  </si>
  <si>
    <t>Low value crop - High value crop</t>
  </si>
  <si>
    <t>Regional</t>
  </si>
  <si>
    <t>Scarce - Global</t>
  </si>
  <si>
    <t>1.0 - 5.0</t>
  </si>
  <si>
    <t>Non-toxic, breathable, natural aesthetics, supports psychological well-being.</t>
  </si>
  <si>
    <t>Very poor (Releases harmfull susbtances, feels umpleasent) to Excellent (Safe, natural and pleasant)</t>
  </si>
  <si>
    <t>€/Unit</t>
  </si>
  <si>
    <t>0.80-15.50</t>
  </si>
  <si>
    <t>0.08 - 1.55</t>
  </si>
  <si>
    <t>0.90 - 17.00</t>
  </si>
  <si>
    <t>DPP_AUT_Name</t>
  </si>
  <si>
    <t>DPP_AUT_ID</t>
  </si>
  <si>
    <t>DPP_AUT_GUID</t>
  </si>
  <si>
    <t>DPP_AUT_MaterialType</t>
  </si>
  <si>
    <t>DPP_AUT_Manufacturer</t>
  </si>
  <si>
    <t>DPP_AUT_Traceability</t>
  </si>
  <si>
    <t>DPP_AUT_Origin</t>
  </si>
  <si>
    <t>DPP_AUT_Version</t>
  </si>
  <si>
    <t>DPP_MAT_Material</t>
  </si>
  <si>
    <t>DPP_MAT_Composition</t>
  </si>
  <si>
    <t>DPP_AUT_TypeDimension</t>
  </si>
  <si>
    <t>DPP_DIM_Height_mm</t>
  </si>
  <si>
    <t>DPP_DIM_Width_mm</t>
  </si>
  <si>
    <t>DPP_DIM_Length_mm</t>
  </si>
  <si>
    <t>DPP_DIM_Volume_m3</t>
  </si>
  <si>
    <t>DPP_DAT_DryDensity_kgm3</t>
  </si>
  <si>
    <t>DPP_DAT_EqDensity_kgm3</t>
  </si>
  <si>
    <t>DPP_DAT_Weight_kg</t>
  </si>
  <si>
    <t>DPP_DAT_CompressiveStrenght_Mpa</t>
  </si>
  <si>
    <t>DPP_DAT_ShearStrenght_Mpa</t>
  </si>
  <si>
    <t>DPP_DAT_VaporDiffμ_wet</t>
  </si>
  <si>
    <t>DPP_DAT_VaporDiffμ_dry</t>
  </si>
  <si>
    <t>DPP_DAT_VaporAbsorption</t>
  </si>
  <si>
    <t>DPP_DAT_StandarCompliance</t>
  </si>
  <si>
    <t>DPP_CIR_PrefabricationFactor</t>
  </si>
  <si>
    <t>DPP_CIR_DeconstructabilityScore</t>
  </si>
  <si>
    <t>DPP_CIR_RecyclingPotential</t>
  </si>
  <si>
    <t>DPP_CIR_Reusability</t>
  </si>
  <si>
    <t>DPP_CIR_ReusabilityPotential</t>
  </si>
  <si>
    <t>DPP_CIR_RecoveryScore</t>
  </si>
  <si>
    <t>DPP_CIR_Disassemblypotential</t>
  </si>
  <si>
    <t>DPP_CIR_DisassemblyInstructions</t>
  </si>
  <si>
    <t>DPP_CIR_SecondaryUse</t>
  </si>
  <si>
    <t>DPP_CIR_EndofLifeRecomendations</t>
  </si>
  <si>
    <t>DPP_END_EPD</t>
  </si>
  <si>
    <t>DPP_CIR_Prefabrication</t>
  </si>
  <si>
    <t>DPP_END_EPD_URL</t>
  </si>
  <si>
    <t>DPP_END_GWP_kgCO₂eq</t>
  </si>
  <si>
    <t>DPP_END_PERT_MJKg</t>
  </si>
  <si>
    <t>DPP_END_PENRT_MJKg</t>
  </si>
  <si>
    <t>DPP_END_AP_kgSO₂eq</t>
  </si>
  <si>
    <t>DPP_END_EmbodiedCarbon_kgCO₂eq</t>
  </si>
  <si>
    <t>DPP_END_BiogenicCarbon_kgCO₂eq</t>
  </si>
  <si>
    <t>DPP_END_EndoflifeEmissions_kgCO₂eq</t>
  </si>
  <si>
    <t>DPP_CIR_CircularityIndex</t>
  </si>
  <si>
    <t>DPP_END_Ei</t>
  </si>
  <si>
    <t>DPP_END_w</t>
  </si>
  <si>
    <t>DPP_END_EnvironmentalScore</t>
  </si>
  <si>
    <t>DPP_TMP_ServiceLife_years</t>
  </si>
  <si>
    <t>DPP_TMP_Soursing_km</t>
  </si>
  <si>
    <t>DPP_TMP_Warranty</t>
  </si>
  <si>
    <t>DPP_TMP_UpdateHistory</t>
  </si>
  <si>
    <t>DPP_SAD_HPD</t>
  </si>
  <si>
    <t>DPP_SAD_HPD_URL</t>
  </si>
  <si>
    <t>DPP_SAD_HazardClassification</t>
  </si>
  <si>
    <t>DPP_SAD_PM_CTUh</t>
  </si>
  <si>
    <t>DPP_SAD_IRP_kBqU-235eq</t>
  </si>
  <si>
    <t xml:space="preserve">DPP_SAD_ETP-fw_CTUe </t>
  </si>
  <si>
    <t>DPP_SAD_HRP-c_CTUh</t>
  </si>
  <si>
    <t>DPP_SAD_HRP-nc_CTUh</t>
  </si>
  <si>
    <t>DPP_SAD_Toxicity</t>
  </si>
  <si>
    <t>DPP_SAD_Fire_Class</t>
  </si>
  <si>
    <t>DPP_SAD_Fire_Ssubclass</t>
  </si>
  <si>
    <t>DPP_SAD_Fire_Dsubclass</t>
  </si>
  <si>
    <t>DPP_SAD_FireResistance</t>
  </si>
  <si>
    <t>DPP_SAD_Coatings</t>
  </si>
  <si>
    <t>DPP_SAD_CoatingType</t>
  </si>
  <si>
    <t>DPP_SAD_Compliance</t>
  </si>
  <si>
    <t>DPP_ASD_Color</t>
  </si>
  <si>
    <t>DPP_ASD_Odor</t>
  </si>
  <si>
    <t>DPP_ASD_Texture</t>
  </si>
  <si>
    <t>DPP_ASD_Temp</t>
  </si>
  <si>
    <t>DPP_ASD_ClimateSuitability</t>
  </si>
  <si>
    <t>DPP_ASD_AgriculturalValue</t>
  </si>
  <si>
    <t>DPP_ASD_ResourseAvailability</t>
  </si>
  <si>
    <t>DPP_ASD_Aging</t>
  </si>
  <si>
    <t>DPP_ASD_Architectural</t>
  </si>
  <si>
    <t>DPP_ASD_Aesthetic</t>
  </si>
  <si>
    <t>DPP_ASD_ComfortMaterial</t>
  </si>
  <si>
    <t>DPP_ASD_Craft</t>
  </si>
  <si>
    <t>DPP_ASD_Symbolism</t>
  </si>
  <si>
    <t>DPP_COD_UnitCost_EUR</t>
  </si>
  <si>
    <t>DPP_COD_CircularBenefit_EUR</t>
  </si>
  <si>
    <t>DPP_COD_Replacement_EUR</t>
  </si>
  <si>
    <t>Made from 20–55% hemp shives and 45–80% lime-based mineral binder, entirely free of cement and petrochemical additives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</si>
</sst>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7" fontId="2" fillId="0" borderId="3" xfId="0" applyNumberFormat="1" applyFont="1" applyBorder="1" applyAlignment="1">
      <alignment horizontal="center" vertical="center" wrapText="1"/>
    </xf>
    <xf numFmtId="0" fontId="3" fillId="0" borderId="3" xfId="1" applyBorder="1" applyAlignment="1">
      <alignment horizontal="left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left" vertical="center" wrapText="1"/>
    </xf>
    <xf numFmtId="11" fontId="2" fillId="0" borderId="3" xfId="0" applyNumberFormat="1" applyFont="1" applyBorder="1" applyAlignment="1">
      <alignment horizontal="left" vertical="center" wrapText="1"/>
    </xf>
    <xf numFmtId="11" fontId="2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left" vertical="center" wrapText="1"/>
    </xf>
    <xf numFmtId="17" fontId="2" fillId="0" borderId="3" xfId="0" quotePrefix="1" applyNumberFormat="1" applyFont="1" applyBorder="1" applyAlignment="1">
      <alignment horizontal="center" vertical="center" wrapText="1"/>
    </xf>
    <xf numFmtId="20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66" fontId="2" fillId="0" borderId="3" xfId="0" applyNumberFormat="1" applyFont="1" applyBorder="1" applyAlignment="1">
      <alignment horizontal="left" vertical="center" wrapText="1"/>
    </xf>
    <xf numFmtId="16" fontId="2" fillId="0" borderId="3" xfId="0" applyNumberFormat="1" applyFont="1" applyBorder="1" applyAlignment="1">
      <alignment horizontal="center" vertical="center" wrapText="1"/>
    </xf>
    <xf numFmtId="0" fontId="4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talina/OneDrive%20-%20Pontificia%20Universidad%20Javeriana/Desktop/THESIS/Methodology/Base%20Files/Material%20level%20categor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P Categories"/>
    </sheetNames>
    <sheetDataSet>
      <sheetData sheetId="0">
        <row r="2">
          <cell r="B2" t="str">
            <v>Product Name</v>
          </cell>
        </row>
        <row r="69">
          <cell r="B69" t="str">
            <v>Hazard classification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au-epd.at/epd/data/schoenthaler-bausteinwerk-gmbh-hanfsteine-ecoinvent-20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tabSelected="1" topLeftCell="A28" zoomScaleNormal="100" workbookViewId="0">
      <selection activeCell="F83" sqref="F83"/>
    </sheetView>
  </sheetViews>
  <sheetFormatPr baseColWidth="10" defaultRowHeight="14.4" x14ac:dyDescent="0.3"/>
  <cols>
    <col min="1" max="1" width="26.6640625" customWidth="1"/>
    <col min="2" max="2" width="22.88671875" customWidth="1"/>
    <col min="3" max="3" width="11.6640625" customWidth="1"/>
    <col min="4" max="4" width="31.6640625" customWidth="1"/>
  </cols>
  <sheetData>
    <row r="1" spans="1:4" ht="15" thickBot="1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thickBot="1" x14ac:dyDescent="0.35">
      <c r="A2" s="3" t="s">
        <v>116</v>
      </c>
      <c r="B2" s="3" t="s">
        <v>4</v>
      </c>
      <c r="C2" s="4"/>
      <c r="D2" s="4"/>
    </row>
    <row r="3" spans="1:4" ht="15" thickBot="1" x14ac:dyDescent="0.35">
      <c r="A3" s="3" t="s">
        <v>117</v>
      </c>
      <c r="B3" s="3" t="s">
        <v>6</v>
      </c>
      <c r="C3" s="4" t="s">
        <v>7</v>
      </c>
      <c r="D3" s="4"/>
    </row>
    <row r="4" spans="1:4" ht="18" customHeight="1" thickBot="1" x14ac:dyDescent="0.35">
      <c r="A4" s="3" t="s">
        <v>118</v>
      </c>
      <c r="B4" s="3"/>
      <c r="C4" s="4" t="s">
        <v>8</v>
      </c>
      <c r="D4" s="4"/>
    </row>
    <row r="5" spans="1:4" ht="44.4" customHeight="1" thickBot="1" x14ac:dyDescent="0.35">
      <c r="A5" s="3" t="s">
        <v>119</v>
      </c>
      <c r="B5" s="5" t="s">
        <v>9</v>
      </c>
      <c r="C5" s="4"/>
      <c r="D5" s="4" t="s">
        <v>10</v>
      </c>
    </row>
    <row r="6" spans="1:4" ht="28.2" thickBot="1" x14ac:dyDescent="0.35">
      <c r="A6" s="3" t="s">
        <v>120</v>
      </c>
      <c r="B6" s="3" t="s">
        <v>11</v>
      </c>
      <c r="C6" s="4"/>
      <c r="D6" s="4"/>
    </row>
    <row r="7" spans="1:4" ht="15" thickBot="1" x14ac:dyDescent="0.35">
      <c r="A7" s="3" t="s">
        <v>121</v>
      </c>
      <c r="B7" s="3"/>
      <c r="C7" s="4"/>
      <c r="D7" s="4"/>
    </row>
    <row r="8" spans="1:4" ht="15" customHeight="1" thickBot="1" x14ac:dyDescent="0.35">
      <c r="A8" s="3" t="s">
        <v>122</v>
      </c>
      <c r="B8" s="3" t="s">
        <v>12</v>
      </c>
      <c r="C8" s="4"/>
      <c r="D8" s="4"/>
    </row>
    <row r="9" spans="1:4" ht="15" thickBot="1" x14ac:dyDescent="0.35">
      <c r="A9" s="3" t="s">
        <v>123</v>
      </c>
      <c r="B9" s="3" t="s">
        <v>13</v>
      </c>
      <c r="C9" s="4" t="s">
        <v>14</v>
      </c>
      <c r="D9" s="4" t="s">
        <v>15</v>
      </c>
    </row>
    <row r="10" spans="1:4" ht="28.2" customHeight="1" thickBot="1" x14ac:dyDescent="0.35">
      <c r="A10" s="3" t="s">
        <v>124</v>
      </c>
      <c r="B10" s="3" t="s">
        <v>16</v>
      </c>
      <c r="C10" s="4"/>
      <c r="D10" s="4"/>
    </row>
    <row r="11" spans="1:4" ht="42.6" customHeight="1" thickBot="1" x14ac:dyDescent="0.35">
      <c r="A11" s="3" t="s">
        <v>125</v>
      </c>
      <c r="B11" s="6" t="s">
        <v>200</v>
      </c>
      <c r="C11" s="4"/>
      <c r="D11" s="4" t="s">
        <v>17</v>
      </c>
    </row>
    <row r="12" spans="1:4" ht="42" thickBot="1" x14ac:dyDescent="0.35">
      <c r="A12" s="3" t="s">
        <v>126</v>
      </c>
      <c r="B12" s="3" t="s">
        <v>18</v>
      </c>
      <c r="C12" s="4" t="s">
        <v>19</v>
      </c>
      <c r="D12" s="4" t="s">
        <v>20</v>
      </c>
    </row>
    <row r="13" spans="1:4" ht="15" thickBot="1" x14ac:dyDescent="0.35">
      <c r="A13" s="6" t="s">
        <v>127</v>
      </c>
      <c r="B13" s="3">
        <v>200</v>
      </c>
      <c r="C13" s="4" t="s">
        <v>21</v>
      </c>
      <c r="D13" s="4" t="s">
        <v>22</v>
      </c>
    </row>
    <row r="14" spans="1:4" ht="15" thickBot="1" x14ac:dyDescent="0.35">
      <c r="A14" s="6" t="s">
        <v>128</v>
      </c>
      <c r="B14" s="3">
        <v>80</v>
      </c>
      <c r="C14" s="4" t="s">
        <v>21</v>
      </c>
      <c r="D14" s="4" t="s">
        <v>23</v>
      </c>
    </row>
    <row r="15" spans="1:4" ht="15" thickBot="1" x14ac:dyDescent="0.35">
      <c r="A15" s="6" t="s">
        <v>129</v>
      </c>
      <c r="B15" s="3">
        <v>500</v>
      </c>
      <c r="C15" s="4" t="s">
        <v>21</v>
      </c>
      <c r="D15" s="4" t="s">
        <v>24</v>
      </c>
    </row>
    <row r="16" spans="1:4" ht="15" thickBot="1" x14ac:dyDescent="0.35">
      <c r="A16" s="6" t="s">
        <v>130</v>
      </c>
      <c r="B16" s="3">
        <f>+(B13/1000)*(B14/1000)*(B15/1000)</f>
        <v>8.0000000000000002E-3</v>
      </c>
      <c r="C16" s="4" t="s">
        <v>5</v>
      </c>
      <c r="D16" s="4" t="s">
        <v>25</v>
      </c>
    </row>
    <row r="17" spans="1:4" ht="15" thickBot="1" x14ac:dyDescent="0.35">
      <c r="A17" s="6" t="s">
        <v>131</v>
      </c>
      <c r="B17" s="3">
        <v>335</v>
      </c>
      <c r="C17" s="4" t="s">
        <v>26</v>
      </c>
      <c r="D17" s="4" t="s">
        <v>27</v>
      </c>
    </row>
    <row r="18" spans="1:4" ht="15" thickBot="1" x14ac:dyDescent="0.35">
      <c r="A18" s="6" t="s">
        <v>132</v>
      </c>
      <c r="B18" s="3">
        <v>405</v>
      </c>
      <c r="C18" s="4" t="s">
        <v>26</v>
      </c>
      <c r="D18" s="4" t="s">
        <v>28</v>
      </c>
    </row>
    <row r="19" spans="1:4" ht="15" thickBot="1" x14ac:dyDescent="0.35">
      <c r="A19" s="6" t="s">
        <v>133</v>
      </c>
      <c r="B19" s="3">
        <f>+B17*B16</f>
        <v>2.68</v>
      </c>
      <c r="C19" s="4" t="s">
        <v>29</v>
      </c>
      <c r="D19" s="7" t="s">
        <v>30</v>
      </c>
    </row>
    <row r="20" spans="1:4" ht="15" thickBot="1" x14ac:dyDescent="0.35">
      <c r="A20" s="6" t="s">
        <v>134</v>
      </c>
      <c r="B20" s="3">
        <v>0.5</v>
      </c>
      <c r="C20" s="4" t="s">
        <v>31</v>
      </c>
      <c r="D20" s="4" t="s">
        <v>32</v>
      </c>
    </row>
    <row r="21" spans="1:4" ht="15" thickBot="1" x14ac:dyDescent="0.35">
      <c r="A21" s="6" t="s">
        <v>135</v>
      </c>
      <c r="B21" s="3">
        <v>0.12</v>
      </c>
      <c r="C21" s="4" t="s">
        <v>31</v>
      </c>
      <c r="D21" s="4" t="s">
        <v>33</v>
      </c>
    </row>
    <row r="22" spans="1:4" ht="15" thickBot="1" x14ac:dyDescent="0.35">
      <c r="A22" s="6" t="s">
        <v>136</v>
      </c>
      <c r="B22" s="3">
        <v>3.8</v>
      </c>
      <c r="C22" s="4" t="s">
        <v>34</v>
      </c>
      <c r="D22" s="4" t="s">
        <v>35</v>
      </c>
    </row>
    <row r="23" spans="1:4" ht="15" thickBot="1" x14ac:dyDescent="0.35">
      <c r="A23" s="6" t="s">
        <v>137</v>
      </c>
      <c r="B23" s="3">
        <v>4.3</v>
      </c>
      <c r="C23" s="4" t="s">
        <v>34</v>
      </c>
      <c r="D23" s="4" t="s">
        <v>36</v>
      </c>
    </row>
    <row r="24" spans="1:4" ht="15" thickBot="1" x14ac:dyDescent="0.35">
      <c r="A24" s="6" t="s">
        <v>138</v>
      </c>
      <c r="B24" s="3">
        <v>19</v>
      </c>
      <c r="C24" s="4" t="s">
        <v>37</v>
      </c>
      <c r="D24" s="4" t="s">
        <v>5</v>
      </c>
    </row>
    <row r="25" spans="1:4" ht="15" thickBot="1" x14ac:dyDescent="0.35">
      <c r="A25" s="6" t="s">
        <v>139</v>
      </c>
      <c r="B25" s="3" t="s">
        <v>38</v>
      </c>
      <c r="C25" s="4"/>
      <c r="D25" s="4" t="s">
        <v>39</v>
      </c>
    </row>
    <row r="26" spans="1:4" ht="28.2" customHeight="1" thickBot="1" x14ac:dyDescent="0.35">
      <c r="A26" s="3" t="s">
        <v>151</v>
      </c>
      <c r="B26" s="3" t="s">
        <v>38</v>
      </c>
      <c r="C26" s="4"/>
      <c r="D26" s="4" t="s">
        <v>39</v>
      </c>
    </row>
    <row r="27" spans="1:4" ht="28.2" thickBot="1" x14ac:dyDescent="0.35">
      <c r="A27" s="3" t="s">
        <v>140</v>
      </c>
      <c r="B27" s="3">
        <f>+IF(B26="Yes",1,0)</f>
        <v>1</v>
      </c>
      <c r="C27" s="4" t="s">
        <v>40</v>
      </c>
      <c r="D27" s="4" t="s">
        <v>41</v>
      </c>
    </row>
    <row r="28" spans="1:4" ht="15" customHeight="1" thickBot="1" x14ac:dyDescent="0.35">
      <c r="A28" s="3" t="s">
        <v>141</v>
      </c>
      <c r="B28" s="3">
        <f>+(0+B27)/2</f>
        <v>0.5</v>
      </c>
      <c r="C28" s="4" t="s">
        <v>40</v>
      </c>
      <c r="D28" s="4" t="s">
        <v>42</v>
      </c>
    </row>
    <row r="29" spans="1:4" ht="15" thickBot="1" x14ac:dyDescent="0.35">
      <c r="A29" s="3" t="s">
        <v>142</v>
      </c>
      <c r="B29" s="3">
        <v>100</v>
      </c>
      <c r="C29" s="4" t="s">
        <v>43</v>
      </c>
      <c r="D29" s="4" t="s">
        <v>44</v>
      </c>
    </row>
    <row r="30" spans="1:4" ht="15" thickBot="1" x14ac:dyDescent="0.35">
      <c r="A30" s="3" t="s">
        <v>143</v>
      </c>
      <c r="B30" s="3" t="s">
        <v>45</v>
      </c>
      <c r="C30" s="4"/>
      <c r="D30" s="4" t="s">
        <v>39</v>
      </c>
    </row>
    <row r="31" spans="1:4" ht="15" thickBot="1" x14ac:dyDescent="0.35">
      <c r="A31" s="3" t="s">
        <v>144</v>
      </c>
      <c r="B31" s="3">
        <f>+IF(B30="Yes",1,0)</f>
        <v>0</v>
      </c>
      <c r="C31" s="4" t="s">
        <v>40</v>
      </c>
      <c r="D31" s="4" t="s">
        <v>46</v>
      </c>
    </row>
    <row r="32" spans="1:4" ht="15" thickBot="1" x14ac:dyDescent="0.35">
      <c r="A32" s="3" t="s">
        <v>145</v>
      </c>
      <c r="B32" s="3">
        <f>+((B29/100)+B31+(IF(B63="No",1,0))+(IF(B69="No",1,0)))/4</f>
        <v>0.5</v>
      </c>
      <c r="C32" s="4" t="s">
        <v>40</v>
      </c>
      <c r="D32" s="4" t="s">
        <v>42</v>
      </c>
    </row>
    <row r="33" spans="1:4" ht="28.2" thickBot="1" x14ac:dyDescent="0.35">
      <c r="A33" s="3" t="s">
        <v>146</v>
      </c>
      <c r="B33" s="3">
        <v>3</v>
      </c>
      <c r="C33" s="4" t="s">
        <v>40</v>
      </c>
      <c r="D33" s="4" t="s">
        <v>47</v>
      </c>
    </row>
    <row r="34" spans="1:4" ht="55.8" thickBot="1" x14ac:dyDescent="0.35">
      <c r="A34" s="6" t="s">
        <v>147</v>
      </c>
      <c r="B34" s="3" t="s">
        <v>48</v>
      </c>
      <c r="C34" s="4"/>
      <c r="D34" s="4" t="s">
        <v>49</v>
      </c>
    </row>
    <row r="35" spans="1:4" ht="69.599999999999994" thickBot="1" x14ac:dyDescent="0.35">
      <c r="A35" s="6" t="s">
        <v>148</v>
      </c>
      <c r="B35" s="3" t="s">
        <v>50</v>
      </c>
      <c r="C35" s="4"/>
      <c r="D35" s="4" t="s">
        <v>51</v>
      </c>
    </row>
    <row r="36" spans="1:4" ht="42" thickBot="1" x14ac:dyDescent="0.35">
      <c r="A36" s="3" t="s">
        <v>149</v>
      </c>
      <c r="B36" s="2" t="s">
        <v>52</v>
      </c>
      <c r="C36" s="4"/>
      <c r="D36" s="4" t="s">
        <v>53</v>
      </c>
    </row>
    <row r="37" spans="1:4" ht="42" customHeight="1" thickBot="1" x14ac:dyDescent="0.35">
      <c r="A37" s="6" t="s">
        <v>150</v>
      </c>
      <c r="B37" s="3" t="s">
        <v>38</v>
      </c>
      <c r="C37" s="4"/>
      <c r="D37" s="4" t="s">
        <v>39</v>
      </c>
    </row>
    <row r="38" spans="1:4" ht="77.400000000000006" customHeight="1" thickBot="1" x14ac:dyDescent="0.35">
      <c r="A38" s="6" t="s">
        <v>152</v>
      </c>
      <c r="B38" s="8" t="s">
        <v>54</v>
      </c>
      <c r="C38" s="4" t="s">
        <v>55</v>
      </c>
      <c r="D38" s="4"/>
    </row>
    <row r="39" spans="1:4" ht="57.6" customHeight="1" thickBot="1" x14ac:dyDescent="0.35">
      <c r="A39" s="6" t="s">
        <v>153</v>
      </c>
      <c r="B39" s="3">
        <f>167.4*B16</f>
        <v>1.3392000000000002</v>
      </c>
      <c r="C39" s="4" t="s">
        <v>56</v>
      </c>
      <c r="D39" s="9" t="s">
        <v>57</v>
      </c>
    </row>
    <row r="40" spans="1:4" ht="15" thickBot="1" x14ac:dyDescent="0.35">
      <c r="A40" s="6" t="s">
        <v>154</v>
      </c>
      <c r="B40" s="10">
        <f>2301.09*B16</f>
        <v>18.408720000000002</v>
      </c>
      <c r="C40" s="4" t="s">
        <v>58</v>
      </c>
      <c r="D40" s="9" t="s">
        <v>59</v>
      </c>
    </row>
    <row r="41" spans="1:4" ht="58.8" customHeight="1" thickBot="1" x14ac:dyDescent="0.35">
      <c r="A41" s="6" t="s">
        <v>155</v>
      </c>
      <c r="B41" s="10">
        <f>2128.36*B16</f>
        <v>17.026880000000002</v>
      </c>
      <c r="C41" s="4" t="s">
        <v>58</v>
      </c>
      <c r="D41" s="9" t="s">
        <v>60</v>
      </c>
    </row>
    <row r="42" spans="1:4" ht="15" thickBot="1" x14ac:dyDescent="0.35">
      <c r="A42" s="6" t="s">
        <v>156</v>
      </c>
      <c r="B42" s="11">
        <f>+(0.9974*0.03125)*B16</f>
        <v>2.4935000000000002E-4</v>
      </c>
      <c r="C42" s="4" t="s">
        <v>61</v>
      </c>
      <c r="D42" s="12" t="s">
        <v>62</v>
      </c>
    </row>
    <row r="43" spans="1:4" ht="28.2" thickBot="1" x14ac:dyDescent="0.35">
      <c r="A43" s="6" t="s">
        <v>157</v>
      </c>
      <c r="B43" s="3">
        <f>-218*B16</f>
        <v>-1.744</v>
      </c>
      <c r="C43" s="4" t="s">
        <v>56</v>
      </c>
      <c r="D43" s="9" t="s">
        <v>63</v>
      </c>
    </row>
    <row r="44" spans="1:4" ht="28.2" thickBot="1" x14ac:dyDescent="0.35">
      <c r="A44" s="6" t="s">
        <v>158</v>
      </c>
      <c r="B44" s="3">
        <f>56.1*B16</f>
        <v>0.44880000000000003</v>
      </c>
      <c r="C44" s="4" t="s">
        <v>56</v>
      </c>
      <c r="D44" s="4" t="s">
        <v>64</v>
      </c>
    </row>
    <row r="45" spans="1:4" ht="28.2" thickBot="1" x14ac:dyDescent="0.35">
      <c r="A45" s="6" t="s">
        <v>159</v>
      </c>
      <c r="B45" s="3">
        <f>222.15*B16</f>
        <v>1.7772000000000001</v>
      </c>
      <c r="C45" s="4" t="s">
        <v>56</v>
      </c>
      <c r="D45" s="4" t="s">
        <v>65</v>
      </c>
    </row>
    <row r="46" spans="1:4" ht="15" thickBot="1" x14ac:dyDescent="0.35">
      <c r="A46" s="6" t="s">
        <v>160</v>
      </c>
      <c r="B46" s="13">
        <f>+(0.7)*100</f>
        <v>70</v>
      </c>
      <c r="C46" s="4" t="s">
        <v>43</v>
      </c>
      <c r="D46" s="4" t="s">
        <v>66</v>
      </c>
    </row>
    <row r="47" spans="1:4" ht="15" thickBot="1" x14ac:dyDescent="0.35">
      <c r="A47" s="6" t="s">
        <v>161</v>
      </c>
      <c r="B47" s="14">
        <f>1-(B39/(167.4))</f>
        <v>0.99199999999999999</v>
      </c>
      <c r="C47" s="4" t="s">
        <v>40</v>
      </c>
      <c r="D47" s="4" t="s">
        <v>42</v>
      </c>
    </row>
    <row r="48" spans="1:4" ht="15" thickBot="1" x14ac:dyDescent="0.35">
      <c r="A48" s="6" t="s">
        <v>162</v>
      </c>
      <c r="B48" s="3">
        <f>+B32*(1-0.5)+0.5</f>
        <v>0.75</v>
      </c>
      <c r="C48" s="4" t="s">
        <v>40</v>
      </c>
      <c r="D48" s="4" t="s">
        <v>42</v>
      </c>
    </row>
    <row r="49" spans="1:4" ht="15" thickBot="1" x14ac:dyDescent="0.35">
      <c r="A49" s="6" t="s">
        <v>163</v>
      </c>
      <c r="B49" s="14">
        <f>+B47*B48</f>
        <v>0.74399999999999999</v>
      </c>
      <c r="C49" s="4" t="s">
        <v>40</v>
      </c>
      <c r="D49" s="4" t="s">
        <v>42</v>
      </c>
    </row>
    <row r="50" spans="1:4" ht="70.8" customHeight="1" thickBot="1" x14ac:dyDescent="0.35">
      <c r="A50" s="6" t="s">
        <v>164</v>
      </c>
      <c r="B50" s="3">
        <v>100</v>
      </c>
      <c r="C50" s="4" t="s">
        <v>67</v>
      </c>
      <c r="D50" s="4" t="s">
        <v>68</v>
      </c>
    </row>
    <row r="51" spans="1:4" ht="43.8" customHeight="1" thickBot="1" x14ac:dyDescent="0.35">
      <c r="A51" s="6" t="s">
        <v>165</v>
      </c>
      <c r="B51" s="3" t="s">
        <v>69</v>
      </c>
      <c r="C51" s="4" t="s">
        <v>70</v>
      </c>
      <c r="D51" s="4" t="s">
        <v>71</v>
      </c>
    </row>
    <row r="52" spans="1:4" ht="15" thickBot="1" x14ac:dyDescent="0.35">
      <c r="A52" s="3" t="s">
        <v>166</v>
      </c>
      <c r="B52" s="3" t="s">
        <v>45</v>
      </c>
      <c r="C52" s="4"/>
      <c r="D52" s="4" t="s">
        <v>39</v>
      </c>
    </row>
    <row r="53" spans="1:4" ht="15" thickBot="1" x14ac:dyDescent="0.35">
      <c r="A53" s="3" t="s">
        <v>167</v>
      </c>
      <c r="B53" s="3"/>
      <c r="C53" s="4" t="s">
        <v>72</v>
      </c>
      <c r="D53" s="4"/>
    </row>
    <row r="54" spans="1:4" ht="15" customHeight="1" thickBot="1" x14ac:dyDescent="0.35">
      <c r="A54" s="6" t="s">
        <v>168</v>
      </c>
      <c r="B54" s="3" t="s">
        <v>45</v>
      </c>
      <c r="C54" s="4"/>
      <c r="D54" s="4" t="s">
        <v>39</v>
      </c>
    </row>
    <row r="55" spans="1:4" ht="15" thickBot="1" x14ac:dyDescent="0.35">
      <c r="A55" s="6" t="s">
        <v>169</v>
      </c>
      <c r="B55" s="4" t="s">
        <v>5</v>
      </c>
      <c r="C55" s="4" t="s">
        <v>55</v>
      </c>
      <c r="D55" s="4"/>
    </row>
    <row r="56" spans="1:4" ht="15" thickBot="1" x14ac:dyDescent="0.35">
      <c r="A56" s="2" t="str">
        <f>'[1]DPP Categories'!B69</f>
        <v>Hazard classification</v>
      </c>
      <c r="B56" s="2" t="s">
        <v>73</v>
      </c>
      <c r="C56" s="4"/>
      <c r="D56" s="4" t="s">
        <v>74</v>
      </c>
    </row>
    <row r="57" spans="1:4" ht="28.2" thickBot="1" x14ac:dyDescent="0.35">
      <c r="A57" s="6" t="s">
        <v>170</v>
      </c>
      <c r="B57" s="11">
        <f>+(0.0000284)*$B$16</f>
        <v>2.272E-7</v>
      </c>
      <c r="C57" s="3" t="s">
        <v>75</v>
      </c>
      <c r="D57" s="4" t="s">
        <v>76</v>
      </c>
    </row>
    <row r="58" spans="1:4" ht="87.6" customHeight="1" thickBot="1" x14ac:dyDescent="0.35">
      <c r="A58" s="6" t="s">
        <v>171</v>
      </c>
      <c r="B58" s="15">
        <f>+(2.03)*$B$16</f>
        <v>1.6239999999999997E-2</v>
      </c>
      <c r="C58" s="3" t="s">
        <v>77</v>
      </c>
      <c r="D58" s="4" t="s">
        <v>78</v>
      </c>
    </row>
    <row r="59" spans="1:4" ht="28.2" thickBot="1" x14ac:dyDescent="0.35">
      <c r="A59" s="6" t="s">
        <v>172</v>
      </c>
      <c r="B59" s="10">
        <f>+(1533.321)*$B$16</f>
        <v>12.266567999999999</v>
      </c>
      <c r="C59" s="3" t="s">
        <v>79</v>
      </c>
      <c r="D59" s="16" t="s">
        <v>80</v>
      </c>
    </row>
    <row r="60" spans="1:4" ht="85.2" customHeight="1" thickBot="1" x14ac:dyDescent="0.35">
      <c r="A60" s="6" t="s">
        <v>173</v>
      </c>
      <c r="B60" s="11">
        <f>+(0.0000000883856)*$B$16</f>
        <v>7.0708479999999998E-10</v>
      </c>
      <c r="C60" s="3" t="s">
        <v>81</v>
      </c>
      <c r="D60" s="4" t="s">
        <v>82</v>
      </c>
    </row>
    <row r="61" spans="1:4" ht="83.4" customHeight="1" thickBot="1" x14ac:dyDescent="0.35">
      <c r="A61" s="6" t="s">
        <v>174</v>
      </c>
      <c r="B61" s="11">
        <f>+(0.00000288667)*$B$16</f>
        <v>2.3093359999999999E-8</v>
      </c>
      <c r="C61" s="3" t="s">
        <v>81</v>
      </c>
      <c r="D61" s="4" t="s">
        <v>83</v>
      </c>
    </row>
    <row r="62" spans="1:4" ht="87.6" customHeight="1" thickBot="1" x14ac:dyDescent="0.35">
      <c r="A62" s="6" t="s">
        <v>175</v>
      </c>
      <c r="B62" s="3">
        <f>+(7840)*$B$16</f>
        <v>62.72</v>
      </c>
      <c r="C62" s="4"/>
      <c r="D62" s="4" t="s">
        <v>84</v>
      </c>
    </row>
    <row r="63" spans="1:4" ht="15" thickBot="1" x14ac:dyDescent="0.35">
      <c r="A63" s="6" t="s">
        <v>176</v>
      </c>
      <c r="B63" s="3" t="s">
        <v>45</v>
      </c>
      <c r="C63" s="4"/>
      <c r="D63" s="4" t="s">
        <v>39</v>
      </c>
    </row>
    <row r="64" spans="1:4" ht="28.2" thickBot="1" x14ac:dyDescent="0.35">
      <c r="A64" s="6" t="s">
        <v>177</v>
      </c>
      <c r="B64" s="17" t="s">
        <v>85</v>
      </c>
      <c r="C64" s="4"/>
      <c r="D64" s="18" t="s">
        <v>86</v>
      </c>
    </row>
    <row r="65" spans="1:4" ht="28.2" thickBot="1" x14ac:dyDescent="0.35">
      <c r="A65" s="6" t="s">
        <v>178</v>
      </c>
      <c r="B65" s="17" t="s">
        <v>87</v>
      </c>
      <c r="C65" s="4"/>
      <c r="D65" s="18" t="s">
        <v>88</v>
      </c>
    </row>
    <row r="66" spans="1:4" ht="28.2" thickBot="1" x14ac:dyDescent="0.35">
      <c r="A66" s="6" t="s">
        <v>179</v>
      </c>
      <c r="B66" s="17" t="s">
        <v>89</v>
      </c>
      <c r="C66" s="4"/>
      <c r="D66" s="19" t="s">
        <v>90</v>
      </c>
    </row>
    <row r="67" spans="1:4" ht="42" thickBot="1" x14ac:dyDescent="0.35">
      <c r="A67" s="6" t="s">
        <v>180</v>
      </c>
      <c r="B67" s="17" t="s">
        <v>91</v>
      </c>
      <c r="C67" s="4"/>
      <c r="D67" s="18" t="s">
        <v>92</v>
      </c>
    </row>
    <row r="68" spans="1:4" ht="15" thickBot="1" x14ac:dyDescent="0.35">
      <c r="A68" s="6" t="s">
        <v>181</v>
      </c>
      <c r="B68" s="17" t="s">
        <v>38</v>
      </c>
      <c r="C68" s="4"/>
      <c r="D68" s="4" t="s">
        <v>39</v>
      </c>
    </row>
    <row r="69" spans="1:4" ht="64.8" customHeight="1" thickBot="1" x14ac:dyDescent="0.35">
      <c r="A69" s="6" t="s">
        <v>182</v>
      </c>
      <c r="B69" s="2" t="s">
        <v>93</v>
      </c>
      <c r="C69" s="4"/>
      <c r="D69" s="4" t="s">
        <v>94</v>
      </c>
    </row>
    <row r="70" spans="1:4" ht="15" thickBot="1" x14ac:dyDescent="0.35">
      <c r="A70" s="6" t="s">
        <v>183</v>
      </c>
      <c r="B70" s="3" t="s">
        <v>38</v>
      </c>
      <c r="C70" s="4"/>
      <c r="D70" s="4" t="s">
        <v>39</v>
      </c>
    </row>
    <row r="71" spans="1:4" ht="15" customHeight="1" thickBot="1" x14ac:dyDescent="0.35">
      <c r="A71" s="20" t="s">
        <v>184</v>
      </c>
      <c r="B71" s="3" t="s">
        <v>95</v>
      </c>
      <c r="C71" s="4"/>
      <c r="D71" s="4" t="s">
        <v>96</v>
      </c>
    </row>
    <row r="72" spans="1:4" ht="28.2" thickBot="1" x14ac:dyDescent="0.35">
      <c r="A72" s="20" t="s">
        <v>185</v>
      </c>
      <c r="B72" s="3" t="s">
        <v>97</v>
      </c>
      <c r="C72" s="4"/>
      <c r="D72" s="4" t="s">
        <v>98</v>
      </c>
    </row>
    <row r="73" spans="1:4" ht="28.2" thickBot="1" x14ac:dyDescent="0.35">
      <c r="A73" s="20" t="s">
        <v>186</v>
      </c>
      <c r="B73" s="3" t="s">
        <v>99</v>
      </c>
      <c r="C73" s="4"/>
      <c r="D73" s="4" t="s">
        <v>100</v>
      </c>
    </row>
    <row r="74" spans="1:4" ht="28.2" thickBot="1" x14ac:dyDescent="0.35">
      <c r="A74" s="20" t="s">
        <v>187</v>
      </c>
      <c r="B74" s="3" t="s">
        <v>101</v>
      </c>
      <c r="C74" s="4"/>
      <c r="D74" s="4" t="s">
        <v>102</v>
      </c>
    </row>
    <row r="75" spans="1:4" ht="42.6" customHeight="1" thickBot="1" x14ac:dyDescent="0.35">
      <c r="A75" s="20" t="s">
        <v>188</v>
      </c>
      <c r="B75" s="3" t="s">
        <v>103</v>
      </c>
      <c r="C75" s="4"/>
      <c r="D75" s="3" t="s">
        <v>104</v>
      </c>
    </row>
    <row r="76" spans="1:4" ht="41.4" customHeight="1" thickBot="1" x14ac:dyDescent="0.35">
      <c r="A76" s="20" t="s">
        <v>189</v>
      </c>
      <c r="B76" s="3" t="s">
        <v>105</v>
      </c>
      <c r="C76" s="4"/>
      <c r="D76" s="3" t="s">
        <v>106</v>
      </c>
    </row>
    <row r="77" spans="1:4" ht="42" customHeight="1" thickBot="1" x14ac:dyDescent="0.35">
      <c r="A77" s="20" t="s">
        <v>190</v>
      </c>
      <c r="B77" s="3" t="s">
        <v>107</v>
      </c>
      <c r="C77" s="4"/>
      <c r="D77" s="3" t="s">
        <v>108</v>
      </c>
    </row>
    <row r="78" spans="1:4" ht="19.2" customHeight="1" thickBot="1" x14ac:dyDescent="0.35">
      <c r="A78" s="20" t="s">
        <v>191</v>
      </c>
      <c r="B78" s="21">
        <v>4</v>
      </c>
      <c r="C78" s="4" t="s">
        <v>40</v>
      </c>
      <c r="D78" s="4" t="s">
        <v>109</v>
      </c>
    </row>
    <row r="79" spans="1:4" ht="19.2" customHeight="1" thickBot="1" x14ac:dyDescent="0.35">
      <c r="A79" s="20" t="s">
        <v>192</v>
      </c>
      <c r="B79" s="21">
        <v>4</v>
      </c>
      <c r="C79" s="4" t="s">
        <v>40</v>
      </c>
      <c r="D79" s="4" t="s">
        <v>109</v>
      </c>
    </row>
    <row r="80" spans="1:4" ht="15" thickBot="1" x14ac:dyDescent="0.35">
      <c r="A80" s="20" t="s">
        <v>193</v>
      </c>
      <c r="B80" s="21">
        <v>5</v>
      </c>
      <c r="C80" s="4" t="s">
        <v>40</v>
      </c>
      <c r="D80" s="4" t="s">
        <v>109</v>
      </c>
    </row>
    <row r="81" spans="1:4" ht="42" thickBot="1" x14ac:dyDescent="0.35">
      <c r="A81" s="20" t="s">
        <v>194</v>
      </c>
      <c r="B81" s="3" t="s">
        <v>110</v>
      </c>
      <c r="C81" s="4"/>
      <c r="D81" s="3" t="s">
        <v>111</v>
      </c>
    </row>
    <row r="82" spans="1:4" ht="15" thickBot="1" x14ac:dyDescent="0.35">
      <c r="A82" s="20" t="s">
        <v>195</v>
      </c>
      <c r="B82" s="21">
        <v>2</v>
      </c>
      <c r="C82" s="4" t="s">
        <v>40</v>
      </c>
      <c r="D82" s="22" t="s">
        <v>109</v>
      </c>
    </row>
    <row r="83" spans="1:4" ht="40.799999999999997" customHeight="1" thickBot="1" x14ac:dyDescent="0.35">
      <c r="A83" s="20" t="s">
        <v>196</v>
      </c>
      <c r="B83" s="21">
        <v>4</v>
      </c>
      <c r="C83" s="4" t="s">
        <v>40</v>
      </c>
      <c r="D83" s="22" t="s">
        <v>109</v>
      </c>
    </row>
    <row r="84" spans="1:4" ht="32.4" customHeight="1" thickBot="1" x14ac:dyDescent="0.35">
      <c r="A84" s="6" t="s">
        <v>197</v>
      </c>
      <c r="B84" s="3">
        <v>3.8</v>
      </c>
      <c r="C84" s="2" t="s">
        <v>112</v>
      </c>
      <c r="D84" s="4" t="s">
        <v>113</v>
      </c>
    </row>
    <row r="85" spans="1:4" ht="15" thickBot="1" x14ac:dyDescent="0.35">
      <c r="A85" s="6" t="s">
        <v>198</v>
      </c>
      <c r="B85" s="10">
        <f>+B84*0.1052</f>
        <v>0.39976</v>
      </c>
      <c r="C85" s="2" t="s">
        <v>112</v>
      </c>
      <c r="D85" s="4" t="s">
        <v>114</v>
      </c>
    </row>
    <row r="86" spans="1:4" ht="15" thickBot="1" x14ac:dyDescent="0.35">
      <c r="A86" s="6" t="s">
        <v>199</v>
      </c>
      <c r="B86" s="10">
        <f>+B84-B85</f>
        <v>3.4002399999999997</v>
      </c>
      <c r="C86" s="2" t="s">
        <v>112</v>
      </c>
      <c r="D86" s="4" t="s">
        <v>115</v>
      </c>
    </row>
    <row r="89" spans="1:4" x14ac:dyDescent="0.3">
      <c r="B89" s="23"/>
    </row>
    <row r="102" ht="14.4" customHeight="1" x14ac:dyDescent="0.3"/>
  </sheetData>
  <hyperlinks>
    <hyperlink ref="B38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 Data DPP Material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</dc:creator>
  <cp:lastModifiedBy>Catalina</cp:lastModifiedBy>
  <dcterms:created xsi:type="dcterms:W3CDTF">2025-11-13T18:55:26Z</dcterms:created>
  <dcterms:modified xsi:type="dcterms:W3CDTF">2025-11-18T12:07:47Z</dcterms:modified>
</cp:coreProperties>
</file>