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tentePc\Politecnico Di Torino Studenti Dropbox\Domenico Sorrenti\SpaceEconomy_tesi_Sorrenti\Dataset\"/>
    </mc:Choice>
  </mc:AlternateContent>
  <xr:revisionPtr revIDLastSave="0" documentId="13_ncr:1_{7F65EC23-6008-49D1-A9BB-BEE9598B6298}" xr6:coauthVersionLast="47" xr6:coauthVersionMax="47" xr10:uidLastSave="{00000000-0000-0000-0000-000000000000}"/>
  <bookViews>
    <workbookView xWindow="-108" yWindow="-108" windowWidth="23256" windowHeight="12576" tabRatio="582" firstSheet="1" activeTab="1" xr2:uid="{F73FA538-01A8-114E-A242-5E9CDBF59728}"/>
  </bookViews>
  <sheets>
    <sheet name="space_companies_UK&amp;FR" sheetId="5" r:id="rId1"/>
    <sheet name="tabella tesi syn" sheetId="11" r:id="rId2"/>
    <sheet name="round seed syn count" sheetId="7" r:id="rId3"/>
    <sheet name="round series A syn count" sheetId="8" r:id="rId4"/>
    <sheet name="round series B syn count" sheetId="9" r:id="rId5"/>
    <sheet name="round series C syn count" sheetId="10" r:id="rId6"/>
  </sheets>
  <definedNames>
    <definedName name="_xlnm._FilterDatabase" localSheetId="0" hidden="1">'space_companies_UK&amp;FR'!$A$1:$IS$97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1" l="1"/>
  <c r="C5" i="11"/>
  <c r="D4" i="11"/>
  <c r="C4" i="11"/>
  <c r="D3" i="11"/>
  <c r="E3" i="11"/>
  <c r="C3" i="11"/>
  <c r="D2" i="11"/>
  <c r="E2" i="11"/>
  <c r="C2" i="11"/>
  <c r="G7" i="10"/>
  <c r="D7" i="10"/>
  <c r="G11" i="9"/>
  <c r="D11" i="9"/>
  <c r="G14" i="8"/>
  <c r="D14" i="8"/>
  <c r="G50" i="7"/>
  <c r="D50" i="7"/>
  <c r="FA100" i="5"/>
  <c r="EZ100" i="5"/>
  <c r="EY100" i="5"/>
  <c r="EX100" i="5"/>
  <c r="D104" i="5" l="1"/>
  <c r="D103" i="5"/>
  <c r="AH41" i="5"/>
  <c r="AG41" i="5"/>
  <c r="AF41" i="5"/>
  <c r="AE41" i="5"/>
  <c r="AD41" i="5"/>
  <c r="AC41" i="5"/>
  <c r="AB41" i="5"/>
  <c r="AA41" i="5"/>
  <c r="Y41" i="5"/>
  <c r="X41" i="5"/>
  <c r="W41" i="5"/>
  <c r="V41" i="5"/>
  <c r="U41" i="5"/>
  <c r="S41" i="5"/>
  <c r="R41" i="5"/>
  <c r="Q41" i="5"/>
  <c r="P41" i="5"/>
  <c r="N41" i="5"/>
  <c r="L41" i="5"/>
  <c r="AH30" i="5"/>
  <c r="AG30" i="5"/>
  <c r="AF30" i="5"/>
  <c r="AE30" i="5"/>
  <c r="AD30" i="5"/>
  <c r="AC30" i="5"/>
  <c r="AB30" i="5"/>
  <c r="AA30" i="5"/>
  <c r="Y30" i="5"/>
  <c r="X30" i="5"/>
  <c r="W30" i="5"/>
  <c r="V30" i="5"/>
  <c r="U30" i="5"/>
  <c r="S30" i="5"/>
  <c r="R30" i="5"/>
  <c r="Q30" i="5"/>
  <c r="P30" i="5"/>
  <c r="N30" i="5"/>
  <c r="L30" i="5"/>
  <c r="AH28" i="5"/>
  <c r="AG28" i="5"/>
  <c r="AF28" i="5"/>
  <c r="AE28" i="5"/>
  <c r="AD28" i="5"/>
  <c r="AC28" i="5"/>
  <c r="AB28" i="5"/>
  <c r="AA28" i="5"/>
  <c r="Y28" i="5"/>
  <c r="X28" i="5"/>
  <c r="W28" i="5"/>
  <c r="V28" i="5"/>
  <c r="U28" i="5"/>
  <c r="S28" i="5"/>
  <c r="R28" i="5"/>
  <c r="Q28" i="5"/>
  <c r="P28" i="5"/>
  <c r="N28" i="5"/>
  <c r="L28" i="5"/>
  <c r="AH43" i="5"/>
  <c r="AG43" i="5"/>
  <c r="AF43" i="5"/>
  <c r="AE43" i="5"/>
  <c r="AD43" i="5"/>
  <c r="AC43" i="5"/>
  <c r="AB43" i="5"/>
  <c r="AA43" i="5"/>
  <c r="Y43" i="5"/>
  <c r="X43" i="5"/>
  <c r="W43" i="5"/>
  <c r="V43" i="5"/>
  <c r="U43" i="5"/>
  <c r="S43" i="5"/>
  <c r="R43" i="5"/>
  <c r="Q43" i="5"/>
  <c r="P43" i="5"/>
  <c r="N43" i="5"/>
  <c r="L43" i="5"/>
  <c r="AH25" i="5"/>
  <c r="AG25" i="5"/>
  <c r="AF25" i="5"/>
  <c r="AE25" i="5"/>
  <c r="AD25" i="5"/>
  <c r="AC25" i="5"/>
  <c r="AB25" i="5"/>
  <c r="AA25" i="5"/>
  <c r="Y25" i="5"/>
  <c r="X25" i="5"/>
  <c r="W25" i="5"/>
  <c r="V25" i="5"/>
  <c r="U25" i="5"/>
  <c r="S25" i="5"/>
  <c r="R25" i="5"/>
  <c r="Q25" i="5"/>
  <c r="P25" i="5"/>
  <c r="N25" i="5"/>
  <c r="L25" i="5"/>
  <c r="AH77" i="5"/>
  <c r="AG77" i="5"/>
  <c r="AF77" i="5"/>
  <c r="AE77" i="5"/>
  <c r="AD77" i="5"/>
  <c r="AC77" i="5"/>
  <c r="AB77" i="5"/>
  <c r="AA77" i="5"/>
  <c r="Y77" i="5"/>
  <c r="X77" i="5"/>
  <c r="W77" i="5"/>
  <c r="V77" i="5"/>
  <c r="U77" i="5"/>
  <c r="S77" i="5"/>
  <c r="R77" i="5"/>
  <c r="Q77" i="5"/>
  <c r="P77" i="5"/>
  <c r="N77" i="5"/>
  <c r="L77" i="5"/>
  <c r="AH61" i="5"/>
  <c r="AG61" i="5"/>
  <c r="AF61" i="5"/>
  <c r="AE61" i="5"/>
  <c r="AD61" i="5"/>
  <c r="AC61" i="5"/>
  <c r="AB61" i="5"/>
  <c r="AA61" i="5"/>
  <c r="Y61" i="5"/>
  <c r="X61" i="5"/>
  <c r="W61" i="5"/>
  <c r="V61" i="5"/>
  <c r="U61" i="5"/>
  <c r="S61" i="5"/>
  <c r="R61" i="5"/>
  <c r="Q61" i="5"/>
  <c r="P61" i="5"/>
  <c r="N61" i="5"/>
  <c r="L61" i="5"/>
  <c r="AH88" i="5"/>
  <c r="AG88" i="5"/>
  <c r="AF88" i="5"/>
  <c r="AE88" i="5"/>
  <c r="AD88" i="5"/>
  <c r="AC88" i="5"/>
  <c r="AB88" i="5"/>
  <c r="AA88" i="5"/>
  <c r="Y88" i="5"/>
  <c r="X88" i="5"/>
  <c r="W88" i="5"/>
  <c r="V88" i="5"/>
  <c r="U88" i="5"/>
  <c r="S88" i="5"/>
  <c r="R88" i="5"/>
  <c r="Q88" i="5"/>
  <c r="P88" i="5"/>
  <c r="N88" i="5"/>
  <c r="L88" i="5"/>
  <c r="AH95" i="5"/>
  <c r="AG95" i="5"/>
  <c r="AF95" i="5"/>
  <c r="AE95" i="5"/>
  <c r="AD95" i="5"/>
  <c r="AC95" i="5"/>
  <c r="AB95" i="5"/>
  <c r="AA95" i="5"/>
  <c r="Y95" i="5"/>
  <c r="X95" i="5"/>
  <c r="W95" i="5"/>
  <c r="V95" i="5"/>
  <c r="U95" i="5"/>
  <c r="S95" i="5"/>
  <c r="R95" i="5"/>
  <c r="Q95" i="5"/>
  <c r="P95" i="5"/>
  <c r="N95" i="5"/>
  <c r="L95" i="5"/>
  <c r="AH8" i="5"/>
  <c r="AG8" i="5"/>
  <c r="AF8" i="5"/>
  <c r="AE8" i="5"/>
  <c r="AD8" i="5"/>
  <c r="AC8" i="5"/>
  <c r="AB8" i="5"/>
  <c r="AA8" i="5"/>
  <c r="Y8" i="5"/>
  <c r="X8" i="5"/>
  <c r="W8" i="5"/>
  <c r="V8" i="5"/>
  <c r="U8" i="5"/>
  <c r="S8" i="5"/>
  <c r="R8" i="5"/>
  <c r="Q8" i="5"/>
  <c r="P8" i="5"/>
  <c r="N8" i="5"/>
  <c r="L8" i="5"/>
  <c r="AH87" i="5"/>
  <c r="AG87" i="5"/>
  <c r="AF87" i="5"/>
  <c r="AE87" i="5"/>
  <c r="AD87" i="5"/>
  <c r="AC87" i="5"/>
  <c r="AB87" i="5"/>
  <c r="AA87" i="5"/>
  <c r="Y87" i="5"/>
  <c r="X87" i="5"/>
  <c r="W87" i="5"/>
  <c r="V87" i="5"/>
  <c r="U87" i="5"/>
  <c r="S87" i="5"/>
  <c r="R87" i="5"/>
  <c r="Q87" i="5"/>
  <c r="P87" i="5"/>
  <c r="N87" i="5"/>
  <c r="L87" i="5"/>
  <c r="AH97" i="5"/>
  <c r="AG97" i="5"/>
  <c r="AF97" i="5"/>
  <c r="AE97" i="5"/>
  <c r="AD97" i="5"/>
  <c r="AC97" i="5"/>
  <c r="AB97" i="5"/>
  <c r="AA97" i="5"/>
  <c r="Y97" i="5"/>
  <c r="X97" i="5"/>
  <c r="W97" i="5"/>
  <c r="V97" i="5"/>
  <c r="U97" i="5"/>
  <c r="S97" i="5"/>
  <c r="R97" i="5"/>
  <c r="Q97" i="5"/>
  <c r="P97" i="5"/>
  <c r="N97" i="5"/>
  <c r="L97" i="5"/>
  <c r="AH60" i="5"/>
  <c r="AG60" i="5"/>
  <c r="AF60" i="5"/>
  <c r="AE60" i="5"/>
  <c r="AD60" i="5"/>
  <c r="AC60" i="5"/>
  <c r="AB60" i="5"/>
  <c r="AA60" i="5"/>
  <c r="Y60" i="5"/>
  <c r="X60" i="5"/>
  <c r="W60" i="5"/>
  <c r="V60" i="5"/>
  <c r="U60" i="5"/>
  <c r="S60" i="5"/>
  <c r="R60" i="5"/>
  <c r="Q60" i="5"/>
  <c r="P60" i="5"/>
  <c r="N60" i="5"/>
  <c r="L60" i="5"/>
  <c r="AH86" i="5"/>
  <c r="AG86" i="5"/>
  <c r="AF86" i="5"/>
  <c r="AE86" i="5"/>
  <c r="AD86" i="5"/>
  <c r="AC86" i="5"/>
  <c r="AB86" i="5"/>
  <c r="AA86" i="5"/>
  <c r="Y86" i="5"/>
  <c r="X86" i="5"/>
  <c r="W86" i="5"/>
  <c r="V86" i="5"/>
  <c r="U86" i="5"/>
  <c r="S86" i="5"/>
  <c r="R86" i="5"/>
  <c r="Q86" i="5"/>
  <c r="P86" i="5"/>
  <c r="N86" i="5"/>
  <c r="L86" i="5"/>
  <c r="AH40" i="5"/>
  <c r="AG40" i="5"/>
  <c r="AF40" i="5"/>
  <c r="AE40" i="5"/>
  <c r="AD40" i="5"/>
  <c r="AC40" i="5"/>
  <c r="AB40" i="5"/>
  <c r="AA40" i="5"/>
  <c r="Y40" i="5"/>
  <c r="X40" i="5"/>
  <c r="W40" i="5"/>
  <c r="V40" i="5"/>
  <c r="U40" i="5"/>
  <c r="S40" i="5"/>
  <c r="R40" i="5"/>
  <c r="Q40" i="5"/>
  <c r="P40" i="5"/>
  <c r="N40" i="5"/>
  <c r="L40" i="5"/>
  <c r="AH52" i="5"/>
  <c r="AG52" i="5"/>
  <c r="AF52" i="5"/>
  <c r="AE52" i="5"/>
  <c r="AD52" i="5"/>
  <c r="AC52" i="5"/>
  <c r="AB52" i="5"/>
  <c r="AA52" i="5"/>
  <c r="Y52" i="5"/>
  <c r="X52" i="5"/>
  <c r="W52" i="5"/>
  <c r="V52" i="5"/>
  <c r="U52" i="5"/>
  <c r="S52" i="5"/>
  <c r="R52" i="5"/>
  <c r="Q52" i="5"/>
  <c r="P52" i="5"/>
  <c r="N52" i="5"/>
  <c r="L52" i="5"/>
  <c r="AH51" i="5"/>
  <c r="AG51" i="5"/>
  <c r="AF51" i="5"/>
  <c r="AE51" i="5"/>
  <c r="AD51" i="5"/>
  <c r="AC51" i="5"/>
  <c r="AB51" i="5"/>
  <c r="AA51" i="5"/>
  <c r="Y51" i="5"/>
  <c r="X51" i="5"/>
  <c r="W51" i="5"/>
  <c r="V51" i="5"/>
  <c r="U51" i="5"/>
  <c r="S51" i="5"/>
  <c r="R51" i="5"/>
  <c r="Q51" i="5"/>
  <c r="P51" i="5"/>
  <c r="N51" i="5"/>
  <c r="L51" i="5"/>
  <c r="AH64" i="5"/>
  <c r="AG64" i="5"/>
  <c r="AF64" i="5"/>
  <c r="AE64" i="5"/>
  <c r="AD64" i="5"/>
  <c r="AC64" i="5"/>
  <c r="AB64" i="5"/>
  <c r="AA64" i="5"/>
  <c r="Y64" i="5"/>
  <c r="X64" i="5"/>
  <c r="W64" i="5"/>
  <c r="V64" i="5"/>
  <c r="U64" i="5"/>
  <c r="S64" i="5"/>
  <c r="R64" i="5"/>
  <c r="Q64" i="5"/>
  <c r="P64" i="5"/>
  <c r="N64" i="5"/>
  <c r="L64" i="5"/>
  <c r="AH59" i="5"/>
  <c r="AG59" i="5"/>
  <c r="AF59" i="5"/>
  <c r="AE59" i="5"/>
  <c r="AD59" i="5"/>
  <c r="AC59" i="5"/>
  <c r="AB59" i="5"/>
  <c r="AA59" i="5"/>
  <c r="Y59" i="5"/>
  <c r="X59" i="5"/>
  <c r="W59" i="5"/>
  <c r="V59" i="5"/>
  <c r="U59" i="5"/>
  <c r="S59" i="5"/>
  <c r="R59" i="5"/>
  <c r="Q59" i="5"/>
  <c r="P59" i="5"/>
  <c r="N59" i="5"/>
  <c r="L59" i="5"/>
  <c r="AH82" i="5"/>
  <c r="AG82" i="5"/>
  <c r="AF82" i="5"/>
  <c r="AE82" i="5"/>
  <c r="AD82" i="5"/>
  <c r="AC82" i="5"/>
  <c r="AB82" i="5"/>
  <c r="AA82" i="5"/>
  <c r="Y82" i="5"/>
  <c r="X82" i="5"/>
  <c r="W82" i="5"/>
  <c r="V82" i="5"/>
  <c r="U82" i="5"/>
  <c r="S82" i="5"/>
  <c r="R82" i="5"/>
  <c r="Q82" i="5"/>
  <c r="P82" i="5"/>
  <c r="N82" i="5"/>
  <c r="L82" i="5"/>
  <c r="AH92" i="5"/>
  <c r="AG92" i="5"/>
  <c r="AF92" i="5"/>
  <c r="AE92" i="5"/>
  <c r="AD92" i="5"/>
  <c r="AC92" i="5"/>
  <c r="AB92" i="5"/>
  <c r="AA92" i="5"/>
  <c r="Y92" i="5"/>
  <c r="X92" i="5"/>
  <c r="W92" i="5"/>
  <c r="V92" i="5"/>
  <c r="U92" i="5"/>
  <c r="S92" i="5"/>
  <c r="R92" i="5"/>
  <c r="Q92" i="5"/>
  <c r="P92" i="5"/>
  <c r="N92" i="5"/>
  <c r="L92" i="5"/>
  <c r="AH91" i="5"/>
  <c r="AG91" i="5"/>
  <c r="AF91" i="5"/>
  <c r="AE91" i="5"/>
  <c r="AD91" i="5"/>
  <c r="AC91" i="5"/>
  <c r="AB91" i="5"/>
  <c r="AA91" i="5"/>
  <c r="Y91" i="5"/>
  <c r="X91" i="5"/>
  <c r="W91" i="5"/>
  <c r="V91" i="5"/>
  <c r="U91" i="5"/>
  <c r="S91" i="5"/>
  <c r="R91" i="5"/>
  <c r="Q91" i="5"/>
  <c r="P91" i="5"/>
  <c r="N91" i="5"/>
  <c r="L91" i="5"/>
  <c r="AH76" i="5"/>
  <c r="AG76" i="5"/>
  <c r="AF76" i="5"/>
  <c r="AE76" i="5"/>
  <c r="AD76" i="5"/>
  <c r="AC76" i="5"/>
  <c r="AB76" i="5"/>
  <c r="AA76" i="5"/>
  <c r="Y76" i="5"/>
  <c r="X76" i="5"/>
  <c r="W76" i="5"/>
  <c r="V76" i="5"/>
  <c r="U76" i="5"/>
  <c r="S76" i="5"/>
  <c r="R76" i="5"/>
  <c r="Q76" i="5"/>
  <c r="P76" i="5"/>
  <c r="N76" i="5"/>
  <c r="L76" i="5"/>
  <c r="AH39" i="5"/>
  <c r="AG39" i="5"/>
  <c r="AF39" i="5"/>
  <c r="AE39" i="5"/>
  <c r="AD39" i="5"/>
  <c r="AC39" i="5"/>
  <c r="AB39" i="5"/>
  <c r="AA39" i="5"/>
  <c r="Y39" i="5"/>
  <c r="X39" i="5"/>
  <c r="W39" i="5"/>
  <c r="V39" i="5"/>
  <c r="U39" i="5"/>
  <c r="S39" i="5"/>
  <c r="R39" i="5"/>
  <c r="Q39" i="5"/>
  <c r="P39" i="5"/>
  <c r="N39" i="5"/>
  <c r="L39" i="5"/>
  <c r="AH7" i="5"/>
  <c r="AG7" i="5"/>
  <c r="AF7" i="5"/>
  <c r="AE7" i="5"/>
  <c r="AD7" i="5"/>
  <c r="AC7" i="5"/>
  <c r="AB7" i="5"/>
  <c r="AA7" i="5"/>
  <c r="Y7" i="5"/>
  <c r="X7" i="5"/>
  <c r="W7" i="5"/>
  <c r="V7" i="5"/>
  <c r="U7" i="5"/>
  <c r="S7" i="5"/>
  <c r="R7" i="5"/>
  <c r="Q7" i="5"/>
  <c r="P7" i="5"/>
  <c r="N7" i="5"/>
  <c r="L7" i="5"/>
  <c r="AH75" i="5"/>
  <c r="AG75" i="5"/>
  <c r="AF75" i="5"/>
  <c r="AE75" i="5"/>
  <c r="AD75" i="5"/>
  <c r="AC75" i="5"/>
  <c r="AB75" i="5"/>
  <c r="AA75" i="5"/>
  <c r="Y75" i="5"/>
  <c r="X75" i="5"/>
  <c r="W75" i="5"/>
  <c r="V75" i="5"/>
  <c r="U75" i="5"/>
  <c r="S75" i="5"/>
  <c r="R75" i="5"/>
  <c r="Q75" i="5"/>
  <c r="P75" i="5"/>
  <c r="N75" i="5"/>
  <c r="L75" i="5"/>
  <c r="AH80" i="5"/>
  <c r="AG80" i="5"/>
  <c r="AF80" i="5"/>
  <c r="AE80" i="5"/>
  <c r="AD80" i="5"/>
  <c r="AC80" i="5"/>
  <c r="AB80" i="5"/>
  <c r="AA80" i="5"/>
  <c r="Y80" i="5"/>
  <c r="X80" i="5"/>
  <c r="W80" i="5"/>
  <c r="V80" i="5"/>
  <c r="U80" i="5"/>
  <c r="S80" i="5"/>
  <c r="R80" i="5"/>
  <c r="Q80" i="5"/>
  <c r="P80" i="5"/>
  <c r="N80" i="5"/>
  <c r="L80" i="5"/>
  <c r="AH84" i="5"/>
  <c r="AG84" i="5"/>
  <c r="AF84" i="5"/>
  <c r="AE84" i="5"/>
  <c r="AD84" i="5"/>
  <c r="AC84" i="5"/>
  <c r="AB84" i="5"/>
  <c r="AA84" i="5"/>
  <c r="Y84" i="5"/>
  <c r="X84" i="5"/>
  <c r="W84" i="5"/>
  <c r="V84" i="5"/>
  <c r="U84" i="5"/>
  <c r="S84" i="5"/>
  <c r="R84" i="5"/>
  <c r="Q84" i="5"/>
  <c r="P84" i="5"/>
  <c r="N84" i="5"/>
  <c r="L84" i="5"/>
  <c r="AH37" i="5"/>
  <c r="AG37" i="5"/>
  <c r="AF37" i="5"/>
  <c r="AE37" i="5"/>
  <c r="AD37" i="5"/>
  <c r="AC37" i="5"/>
  <c r="AB37" i="5"/>
  <c r="AA37" i="5"/>
  <c r="Y37" i="5"/>
  <c r="X37" i="5"/>
  <c r="W37" i="5"/>
  <c r="V37" i="5"/>
  <c r="U37" i="5"/>
  <c r="S37" i="5"/>
  <c r="R37" i="5"/>
  <c r="Q37" i="5"/>
  <c r="P37" i="5"/>
  <c r="N37" i="5"/>
  <c r="L37" i="5"/>
  <c r="AH74" i="5"/>
  <c r="AG74" i="5"/>
  <c r="AF74" i="5"/>
  <c r="AE74" i="5"/>
  <c r="AD74" i="5"/>
  <c r="AC74" i="5"/>
  <c r="AB74" i="5"/>
  <c r="AA74" i="5"/>
  <c r="Y74" i="5"/>
  <c r="X74" i="5"/>
  <c r="W74" i="5"/>
  <c r="V74" i="5"/>
  <c r="U74" i="5"/>
  <c r="S74" i="5"/>
  <c r="R74" i="5"/>
  <c r="Q74" i="5"/>
  <c r="P74" i="5"/>
  <c r="N74" i="5"/>
  <c r="L74" i="5"/>
  <c r="AH83" i="5"/>
  <c r="AG83" i="5"/>
  <c r="AF83" i="5"/>
  <c r="AE83" i="5"/>
  <c r="AD83" i="5"/>
  <c r="AC83" i="5"/>
  <c r="AB83" i="5"/>
  <c r="AA83" i="5"/>
  <c r="Y83" i="5"/>
  <c r="X83" i="5"/>
  <c r="W83" i="5"/>
  <c r="V83" i="5"/>
  <c r="U83" i="5"/>
  <c r="S83" i="5"/>
  <c r="R83" i="5"/>
  <c r="Q83" i="5"/>
  <c r="P83" i="5"/>
  <c r="N83" i="5"/>
  <c r="L83" i="5"/>
  <c r="AH27" i="5"/>
  <c r="AG27" i="5"/>
  <c r="AF27" i="5"/>
  <c r="AE27" i="5"/>
  <c r="AD27" i="5"/>
  <c r="AC27" i="5"/>
  <c r="AB27" i="5"/>
  <c r="AA27" i="5"/>
  <c r="Y27" i="5"/>
  <c r="X27" i="5"/>
  <c r="W27" i="5"/>
  <c r="V27" i="5"/>
  <c r="U27" i="5"/>
  <c r="S27" i="5"/>
  <c r="R27" i="5"/>
  <c r="Q27" i="5"/>
  <c r="P27" i="5"/>
  <c r="N27" i="5"/>
  <c r="L27" i="5"/>
  <c r="AH72" i="5"/>
  <c r="AG72" i="5"/>
  <c r="AF72" i="5"/>
  <c r="AE72" i="5"/>
  <c r="AD72" i="5"/>
  <c r="AC72" i="5"/>
  <c r="AB72" i="5"/>
  <c r="AA72" i="5"/>
  <c r="Y72" i="5"/>
  <c r="X72" i="5"/>
  <c r="W72" i="5"/>
  <c r="V72" i="5"/>
  <c r="U72" i="5"/>
  <c r="S72" i="5"/>
  <c r="R72" i="5"/>
  <c r="Q72" i="5"/>
  <c r="P72" i="5"/>
  <c r="N72" i="5"/>
  <c r="L72" i="5"/>
  <c r="AH63" i="5"/>
  <c r="AG63" i="5"/>
  <c r="AF63" i="5"/>
  <c r="AE63" i="5"/>
  <c r="AD63" i="5"/>
  <c r="AC63" i="5"/>
  <c r="AB63" i="5"/>
  <c r="AA63" i="5"/>
  <c r="Y63" i="5"/>
  <c r="X63" i="5"/>
  <c r="W63" i="5"/>
  <c r="V63" i="5"/>
  <c r="U63" i="5"/>
  <c r="S63" i="5"/>
  <c r="R63" i="5"/>
  <c r="Q63" i="5"/>
  <c r="P63" i="5"/>
  <c r="N63" i="5"/>
  <c r="L63" i="5"/>
  <c r="AH38" i="5"/>
  <c r="AG38" i="5"/>
  <c r="AF38" i="5"/>
  <c r="AE38" i="5"/>
  <c r="AD38" i="5"/>
  <c r="AC38" i="5"/>
  <c r="AB38" i="5"/>
  <c r="AA38" i="5"/>
  <c r="Y38" i="5"/>
  <c r="X38" i="5"/>
  <c r="W38" i="5"/>
  <c r="V38" i="5"/>
  <c r="U38" i="5"/>
  <c r="S38" i="5"/>
  <c r="R38" i="5"/>
  <c r="Q38" i="5"/>
  <c r="P38" i="5"/>
  <c r="N38" i="5"/>
  <c r="L38" i="5"/>
  <c r="AH33" i="5"/>
  <c r="AG33" i="5"/>
  <c r="AF33" i="5"/>
  <c r="AE33" i="5"/>
  <c r="AD33" i="5"/>
  <c r="AC33" i="5"/>
  <c r="AB33" i="5"/>
  <c r="AA33" i="5"/>
  <c r="Y33" i="5"/>
  <c r="X33" i="5"/>
  <c r="W33" i="5"/>
  <c r="V33" i="5"/>
  <c r="U33" i="5"/>
  <c r="S33" i="5"/>
  <c r="R33" i="5"/>
  <c r="Q33" i="5"/>
  <c r="P33" i="5"/>
  <c r="N33" i="5"/>
  <c r="L33" i="5"/>
  <c r="AH49" i="5"/>
  <c r="AG49" i="5"/>
  <c r="AF49" i="5"/>
  <c r="AE49" i="5"/>
  <c r="AD49" i="5"/>
  <c r="AC49" i="5"/>
  <c r="AB49" i="5"/>
  <c r="AA49" i="5"/>
  <c r="Y49" i="5"/>
  <c r="X49" i="5"/>
  <c r="W49" i="5"/>
  <c r="V49" i="5"/>
  <c r="U49" i="5"/>
  <c r="S49" i="5"/>
  <c r="R49" i="5"/>
  <c r="Q49" i="5"/>
  <c r="P49" i="5"/>
  <c r="N49" i="5"/>
  <c r="L49" i="5"/>
  <c r="AH69" i="5"/>
  <c r="AG69" i="5"/>
  <c r="AF69" i="5"/>
  <c r="AE69" i="5"/>
  <c r="AD69" i="5"/>
  <c r="AC69" i="5"/>
  <c r="AB69" i="5"/>
  <c r="AA69" i="5"/>
  <c r="Y69" i="5"/>
  <c r="X69" i="5"/>
  <c r="W69" i="5"/>
  <c r="V69" i="5"/>
  <c r="U69" i="5"/>
  <c r="S69" i="5"/>
  <c r="R69" i="5"/>
  <c r="Q69" i="5"/>
  <c r="P69" i="5"/>
  <c r="N69" i="5"/>
  <c r="L69" i="5"/>
  <c r="AH13" i="5"/>
  <c r="AG13" i="5"/>
  <c r="AF13" i="5"/>
  <c r="AE13" i="5"/>
  <c r="AD13" i="5"/>
  <c r="AC13" i="5"/>
  <c r="AB13" i="5"/>
  <c r="AA13" i="5"/>
  <c r="Y13" i="5"/>
  <c r="X13" i="5"/>
  <c r="W13" i="5"/>
  <c r="V13" i="5"/>
  <c r="U13" i="5"/>
  <c r="S13" i="5"/>
  <c r="R13" i="5"/>
  <c r="Q13" i="5"/>
  <c r="P13" i="5"/>
  <c r="N13" i="5"/>
  <c r="L13" i="5"/>
  <c r="AH47" i="5"/>
  <c r="AG47" i="5"/>
  <c r="AF47" i="5"/>
  <c r="AE47" i="5"/>
  <c r="AD47" i="5"/>
  <c r="AC47" i="5"/>
  <c r="AB47" i="5"/>
  <c r="AA47" i="5"/>
  <c r="Y47" i="5"/>
  <c r="X47" i="5"/>
  <c r="W47" i="5"/>
  <c r="V47" i="5"/>
  <c r="U47" i="5"/>
  <c r="S47" i="5"/>
  <c r="R47" i="5"/>
  <c r="Q47" i="5"/>
  <c r="P47" i="5"/>
  <c r="N47" i="5"/>
  <c r="L47" i="5"/>
  <c r="AH94" i="5"/>
  <c r="AG94" i="5"/>
  <c r="AF94" i="5"/>
  <c r="AE94" i="5"/>
  <c r="AD94" i="5"/>
  <c r="AC94" i="5"/>
  <c r="AB94" i="5"/>
  <c r="AA94" i="5"/>
  <c r="Y94" i="5"/>
  <c r="X94" i="5"/>
  <c r="W94" i="5"/>
  <c r="V94" i="5"/>
  <c r="U94" i="5"/>
  <c r="S94" i="5"/>
  <c r="R94" i="5"/>
  <c r="Q94" i="5"/>
  <c r="P94" i="5"/>
  <c r="N94" i="5"/>
  <c r="L94" i="5"/>
  <c r="AH18" i="5"/>
  <c r="AG18" i="5"/>
  <c r="AF18" i="5"/>
  <c r="AE18" i="5"/>
  <c r="AD18" i="5"/>
  <c r="AC18" i="5"/>
  <c r="AB18" i="5"/>
  <c r="AA18" i="5"/>
  <c r="Y18" i="5"/>
  <c r="X18" i="5"/>
  <c r="W18" i="5"/>
  <c r="V18" i="5"/>
  <c r="U18" i="5"/>
  <c r="S18" i="5"/>
  <c r="R18" i="5"/>
  <c r="Q18" i="5"/>
  <c r="P18" i="5"/>
  <c r="N18" i="5"/>
  <c r="L18" i="5"/>
  <c r="AH26" i="5"/>
  <c r="AG26" i="5"/>
  <c r="AF26" i="5"/>
  <c r="AE26" i="5"/>
  <c r="AD26" i="5"/>
  <c r="AC26" i="5"/>
  <c r="AB26" i="5"/>
  <c r="AA26" i="5"/>
  <c r="Y26" i="5"/>
  <c r="X26" i="5"/>
  <c r="W26" i="5"/>
  <c r="V26" i="5"/>
  <c r="U26" i="5"/>
  <c r="S26" i="5"/>
  <c r="R26" i="5"/>
  <c r="Q26" i="5"/>
  <c r="P26" i="5"/>
  <c r="N26" i="5"/>
  <c r="L26" i="5"/>
  <c r="AH6" i="5"/>
  <c r="AG6" i="5"/>
  <c r="AF6" i="5"/>
  <c r="AE6" i="5"/>
  <c r="AD6" i="5"/>
  <c r="AC6" i="5"/>
  <c r="AB6" i="5"/>
  <c r="AA6" i="5"/>
  <c r="Y6" i="5"/>
  <c r="X6" i="5"/>
  <c r="W6" i="5"/>
  <c r="V6" i="5"/>
  <c r="U6" i="5"/>
  <c r="S6" i="5"/>
  <c r="R6" i="5"/>
  <c r="Q6" i="5"/>
  <c r="P6" i="5"/>
  <c r="N6" i="5"/>
  <c r="L6" i="5"/>
  <c r="AH46" i="5"/>
  <c r="AG46" i="5"/>
  <c r="AF46" i="5"/>
  <c r="AE46" i="5"/>
  <c r="AD46" i="5"/>
  <c r="AC46" i="5"/>
  <c r="AB46" i="5"/>
  <c r="AA46" i="5"/>
  <c r="Y46" i="5"/>
  <c r="X46" i="5"/>
  <c r="W46" i="5"/>
  <c r="V46" i="5"/>
  <c r="U46" i="5"/>
  <c r="S46" i="5"/>
  <c r="R46" i="5"/>
  <c r="Q46" i="5"/>
  <c r="P46" i="5"/>
  <c r="N46" i="5"/>
  <c r="L46" i="5"/>
  <c r="AH65" i="5"/>
  <c r="AG65" i="5"/>
  <c r="AF65" i="5"/>
  <c r="AE65" i="5"/>
  <c r="AD65" i="5"/>
  <c r="AC65" i="5"/>
  <c r="AB65" i="5"/>
  <c r="AA65" i="5"/>
  <c r="Y65" i="5"/>
  <c r="X65" i="5"/>
  <c r="W65" i="5"/>
  <c r="V65" i="5"/>
  <c r="U65" i="5"/>
  <c r="S65" i="5"/>
  <c r="R65" i="5"/>
  <c r="Q65" i="5"/>
  <c r="P65" i="5"/>
  <c r="N65" i="5"/>
  <c r="L65" i="5"/>
  <c r="AH62" i="5"/>
  <c r="AG62" i="5"/>
  <c r="AF62" i="5"/>
  <c r="AE62" i="5"/>
  <c r="AD62" i="5"/>
  <c r="AC62" i="5"/>
  <c r="AB62" i="5"/>
  <c r="AA62" i="5"/>
  <c r="Y62" i="5"/>
  <c r="X62" i="5"/>
  <c r="W62" i="5"/>
  <c r="V62" i="5"/>
  <c r="U62" i="5"/>
  <c r="S62" i="5"/>
  <c r="R62" i="5"/>
  <c r="Q62" i="5"/>
  <c r="P62" i="5"/>
  <c r="N62" i="5"/>
  <c r="L62" i="5"/>
  <c r="AH24" i="5"/>
  <c r="AG24" i="5"/>
  <c r="AF24" i="5"/>
  <c r="AE24" i="5"/>
  <c r="AD24" i="5"/>
  <c r="AC24" i="5"/>
  <c r="AB24" i="5"/>
  <c r="AA24" i="5"/>
  <c r="Y24" i="5"/>
  <c r="X24" i="5"/>
  <c r="W24" i="5"/>
  <c r="V24" i="5"/>
  <c r="U24" i="5"/>
  <c r="S24" i="5"/>
  <c r="R24" i="5"/>
  <c r="Q24" i="5"/>
  <c r="P24" i="5"/>
  <c r="N24" i="5"/>
  <c r="L24" i="5"/>
  <c r="AH89" i="5"/>
  <c r="AG89" i="5"/>
  <c r="AF89" i="5"/>
  <c r="AE89" i="5"/>
  <c r="AD89" i="5"/>
  <c r="AC89" i="5"/>
  <c r="AB89" i="5"/>
  <c r="AA89" i="5"/>
  <c r="Y89" i="5"/>
  <c r="X89" i="5"/>
  <c r="W89" i="5"/>
  <c r="V89" i="5"/>
  <c r="U89" i="5"/>
  <c r="S89" i="5"/>
  <c r="R89" i="5"/>
  <c r="Q89" i="5"/>
  <c r="P89" i="5"/>
  <c r="N89" i="5"/>
  <c r="L89" i="5"/>
  <c r="AH23" i="5"/>
  <c r="AG23" i="5"/>
  <c r="AF23" i="5"/>
  <c r="AE23" i="5"/>
  <c r="AD23" i="5"/>
  <c r="AC23" i="5"/>
  <c r="AB23" i="5"/>
  <c r="AA23" i="5"/>
  <c r="Y23" i="5"/>
  <c r="X23" i="5"/>
  <c r="W23" i="5"/>
  <c r="V23" i="5"/>
  <c r="U23" i="5"/>
  <c r="S23" i="5"/>
  <c r="R23" i="5"/>
  <c r="Q23" i="5"/>
  <c r="P23" i="5"/>
  <c r="N23" i="5"/>
  <c r="L23" i="5"/>
  <c r="AH58" i="5"/>
  <c r="AG58" i="5"/>
  <c r="AF58" i="5"/>
  <c r="AE58" i="5"/>
  <c r="AD58" i="5"/>
  <c r="AC58" i="5"/>
  <c r="AB58" i="5"/>
  <c r="AA58" i="5"/>
  <c r="Y58" i="5"/>
  <c r="X58" i="5"/>
  <c r="W58" i="5"/>
  <c r="V58" i="5"/>
  <c r="U58" i="5"/>
  <c r="S58" i="5"/>
  <c r="R58" i="5"/>
  <c r="Q58" i="5"/>
  <c r="P58" i="5"/>
  <c r="N58" i="5"/>
  <c r="L58" i="5"/>
  <c r="AH45" i="5"/>
  <c r="AG45" i="5"/>
  <c r="AF45" i="5"/>
  <c r="AE45" i="5"/>
  <c r="AD45" i="5"/>
  <c r="AC45" i="5"/>
  <c r="AB45" i="5"/>
  <c r="AA45" i="5"/>
  <c r="Y45" i="5"/>
  <c r="X45" i="5"/>
  <c r="W45" i="5"/>
  <c r="V45" i="5"/>
  <c r="U45" i="5"/>
  <c r="S45" i="5"/>
  <c r="R45" i="5"/>
  <c r="Q45" i="5"/>
  <c r="P45" i="5"/>
  <c r="N45" i="5"/>
  <c r="L45" i="5"/>
  <c r="AH5" i="5"/>
  <c r="AG5" i="5"/>
  <c r="AF5" i="5"/>
  <c r="AE5" i="5"/>
  <c r="AD5" i="5"/>
  <c r="AC5" i="5"/>
  <c r="AB5" i="5"/>
  <c r="AA5" i="5"/>
  <c r="Y5" i="5"/>
  <c r="X5" i="5"/>
  <c r="W5" i="5"/>
  <c r="V5" i="5"/>
  <c r="U5" i="5"/>
  <c r="S5" i="5"/>
  <c r="R5" i="5"/>
  <c r="Q5" i="5"/>
  <c r="P5" i="5"/>
  <c r="N5" i="5"/>
  <c r="L5" i="5"/>
  <c r="AH32" i="5"/>
  <c r="AG32" i="5"/>
  <c r="AF32" i="5"/>
  <c r="AE32" i="5"/>
  <c r="AD32" i="5"/>
  <c r="AC32" i="5"/>
  <c r="AB32" i="5"/>
  <c r="AA32" i="5"/>
  <c r="Y32" i="5"/>
  <c r="X32" i="5"/>
  <c r="W32" i="5"/>
  <c r="V32" i="5"/>
  <c r="U32" i="5"/>
  <c r="S32" i="5"/>
  <c r="R32" i="5"/>
  <c r="Q32" i="5"/>
  <c r="P32" i="5"/>
  <c r="N32" i="5"/>
  <c r="L32" i="5"/>
  <c r="AH81" i="5"/>
  <c r="AG81" i="5"/>
  <c r="AF81" i="5"/>
  <c r="AE81" i="5"/>
  <c r="AD81" i="5"/>
  <c r="AC81" i="5"/>
  <c r="AB81" i="5"/>
  <c r="AA81" i="5"/>
  <c r="Y81" i="5"/>
  <c r="X81" i="5"/>
  <c r="W81" i="5"/>
  <c r="V81" i="5"/>
  <c r="U81" i="5"/>
  <c r="S81" i="5"/>
  <c r="R81" i="5"/>
  <c r="Q81" i="5"/>
  <c r="P81" i="5"/>
  <c r="N81" i="5"/>
  <c r="L81" i="5"/>
  <c r="AH56" i="5"/>
  <c r="AG56" i="5"/>
  <c r="AF56" i="5"/>
  <c r="AE56" i="5"/>
  <c r="AD56" i="5"/>
  <c r="AC56" i="5"/>
  <c r="AB56" i="5"/>
  <c r="AA56" i="5"/>
  <c r="Y56" i="5"/>
  <c r="X56" i="5"/>
  <c r="W56" i="5"/>
  <c r="V56" i="5"/>
  <c r="U56" i="5"/>
  <c r="S56" i="5"/>
  <c r="R56" i="5"/>
  <c r="Q56" i="5"/>
  <c r="P56" i="5"/>
  <c r="N56" i="5"/>
  <c r="L56" i="5"/>
  <c r="AH4" i="5"/>
  <c r="AG4" i="5"/>
  <c r="AF4" i="5"/>
  <c r="AE4" i="5"/>
  <c r="AD4" i="5"/>
  <c r="AC4" i="5"/>
  <c r="AB4" i="5"/>
  <c r="AA4" i="5"/>
  <c r="Y4" i="5"/>
  <c r="X4" i="5"/>
  <c r="W4" i="5"/>
  <c r="V4" i="5"/>
  <c r="U4" i="5"/>
  <c r="S4" i="5"/>
  <c r="R4" i="5"/>
  <c r="Q4" i="5"/>
  <c r="P4" i="5"/>
  <c r="N4" i="5"/>
  <c r="L4" i="5"/>
  <c r="AH55" i="5"/>
  <c r="AG55" i="5"/>
  <c r="AF55" i="5"/>
  <c r="AE55" i="5"/>
  <c r="AD55" i="5"/>
  <c r="AC55" i="5"/>
  <c r="AB55" i="5"/>
  <c r="AA55" i="5"/>
  <c r="Y55" i="5"/>
  <c r="X55" i="5"/>
  <c r="W55" i="5"/>
  <c r="V55" i="5"/>
  <c r="U55" i="5"/>
  <c r="S55" i="5"/>
  <c r="R55" i="5"/>
  <c r="Q55" i="5"/>
  <c r="P55" i="5"/>
  <c r="N55" i="5"/>
  <c r="L55" i="5"/>
  <c r="AH22" i="5"/>
  <c r="AG22" i="5"/>
  <c r="AF22" i="5"/>
  <c r="AE22" i="5"/>
  <c r="AD22" i="5"/>
  <c r="AC22" i="5"/>
  <c r="AB22" i="5"/>
  <c r="AA22" i="5"/>
  <c r="Y22" i="5"/>
  <c r="X22" i="5"/>
  <c r="W22" i="5"/>
  <c r="V22" i="5"/>
  <c r="U22" i="5"/>
  <c r="S22" i="5"/>
  <c r="R22" i="5"/>
  <c r="Q22" i="5"/>
  <c r="P22" i="5"/>
  <c r="N22" i="5"/>
  <c r="L22" i="5"/>
  <c r="AH73" i="5"/>
  <c r="AG73" i="5"/>
  <c r="AF73" i="5"/>
  <c r="AE73" i="5"/>
  <c r="AD73" i="5"/>
  <c r="AC73" i="5"/>
  <c r="AB73" i="5"/>
  <c r="AA73" i="5"/>
  <c r="Y73" i="5"/>
  <c r="X73" i="5"/>
  <c r="W73" i="5"/>
  <c r="V73" i="5"/>
  <c r="U73" i="5"/>
  <c r="S73" i="5"/>
  <c r="R73" i="5"/>
  <c r="Q73" i="5"/>
  <c r="P73" i="5"/>
  <c r="N73" i="5"/>
  <c r="L73" i="5"/>
  <c r="AH57" i="5"/>
  <c r="AG57" i="5"/>
  <c r="AF57" i="5"/>
  <c r="AE57" i="5"/>
  <c r="AD57" i="5"/>
  <c r="AC57" i="5"/>
  <c r="AB57" i="5"/>
  <c r="AA57" i="5"/>
  <c r="Y57" i="5"/>
  <c r="X57" i="5"/>
  <c r="W57" i="5"/>
  <c r="V57" i="5"/>
  <c r="U57" i="5"/>
  <c r="S57" i="5"/>
  <c r="R57" i="5"/>
  <c r="Q57" i="5"/>
  <c r="P57" i="5"/>
  <c r="N57" i="5"/>
  <c r="L57" i="5"/>
  <c r="AH54" i="5"/>
  <c r="AG54" i="5"/>
  <c r="AF54" i="5"/>
  <c r="AE54" i="5"/>
  <c r="AD54" i="5"/>
  <c r="AC54" i="5"/>
  <c r="AB54" i="5"/>
  <c r="AA54" i="5"/>
  <c r="Y54" i="5"/>
  <c r="X54" i="5"/>
  <c r="W54" i="5"/>
  <c r="V54" i="5"/>
  <c r="U54" i="5"/>
  <c r="S54" i="5"/>
  <c r="R54" i="5"/>
  <c r="Q54" i="5"/>
  <c r="P54" i="5"/>
  <c r="N54" i="5"/>
  <c r="L54" i="5"/>
  <c r="AH96" i="5"/>
  <c r="AG96" i="5"/>
  <c r="AF96" i="5"/>
  <c r="AE96" i="5"/>
  <c r="AD96" i="5"/>
  <c r="AC96" i="5"/>
  <c r="AB96" i="5"/>
  <c r="AA96" i="5"/>
  <c r="Y96" i="5"/>
  <c r="X96" i="5"/>
  <c r="W96" i="5"/>
  <c r="V96" i="5"/>
  <c r="U96" i="5"/>
  <c r="S96" i="5"/>
  <c r="R96" i="5"/>
  <c r="Q96" i="5"/>
  <c r="P96" i="5"/>
  <c r="N96" i="5"/>
  <c r="L96" i="5"/>
  <c r="AH90" i="5"/>
  <c r="AG90" i="5"/>
  <c r="AF90" i="5"/>
  <c r="AE90" i="5"/>
  <c r="AD90" i="5"/>
  <c r="AC90" i="5"/>
  <c r="AB90" i="5"/>
  <c r="AA90" i="5"/>
  <c r="Y90" i="5"/>
  <c r="X90" i="5"/>
  <c r="W90" i="5"/>
  <c r="V90" i="5"/>
  <c r="U90" i="5"/>
  <c r="S90" i="5"/>
  <c r="R90" i="5"/>
  <c r="Q90" i="5"/>
  <c r="P90" i="5"/>
  <c r="N90" i="5"/>
  <c r="L90" i="5"/>
  <c r="AH93" i="5"/>
  <c r="AG93" i="5"/>
  <c r="AF93" i="5"/>
  <c r="AE93" i="5"/>
  <c r="AD93" i="5"/>
  <c r="AC93" i="5"/>
  <c r="AB93" i="5"/>
  <c r="AA93" i="5"/>
  <c r="Y93" i="5"/>
  <c r="X93" i="5"/>
  <c r="W93" i="5"/>
  <c r="V93" i="5"/>
  <c r="U93" i="5"/>
  <c r="S93" i="5"/>
  <c r="R93" i="5"/>
  <c r="Q93" i="5"/>
  <c r="P93" i="5"/>
  <c r="N93" i="5"/>
  <c r="L93" i="5"/>
  <c r="AH15" i="5"/>
  <c r="AG15" i="5"/>
  <c r="AF15" i="5"/>
  <c r="AE15" i="5"/>
  <c r="AD15" i="5"/>
  <c r="AC15" i="5"/>
  <c r="AB15" i="5"/>
  <c r="AA15" i="5"/>
  <c r="Y15" i="5"/>
  <c r="X15" i="5"/>
  <c r="W15" i="5"/>
  <c r="V15" i="5"/>
  <c r="U15" i="5"/>
  <c r="S15" i="5"/>
  <c r="R15" i="5"/>
  <c r="Q15" i="5"/>
  <c r="P15" i="5"/>
  <c r="N15" i="5"/>
  <c r="L15" i="5"/>
  <c r="AH21" i="5"/>
  <c r="AG21" i="5"/>
  <c r="AF21" i="5"/>
  <c r="AE21" i="5"/>
  <c r="AD21" i="5"/>
  <c r="AC21" i="5"/>
  <c r="AB21" i="5"/>
  <c r="AA21" i="5"/>
  <c r="Y21" i="5"/>
  <c r="X21" i="5"/>
  <c r="W21" i="5"/>
  <c r="V21" i="5"/>
  <c r="U21" i="5"/>
  <c r="S21" i="5"/>
  <c r="R21" i="5"/>
  <c r="Q21" i="5"/>
  <c r="P21" i="5"/>
  <c r="N21" i="5"/>
  <c r="L21" i="5"/>
  <c r="AH20" i="5"/>
  <c r="AG20" i="5"/>
  <c r="AF20" i="5"/>
  <c r="AE20" i="5"/>
  <c r="AD20" i="5"/>
  <c r="AC20" i="5"/>
  <c r="AB20" i="5"/>
  <c r="AA20" i="5"/>
  <c r="Y20" i="5"/>
  <c r="X20" i="5"/>
  <c r="W20" i="5"/>
  <c r="V20" i="5"/>
  <c r="U20" i="5"/>
  <c r="S20" i="5"/>
  <c r="R20" i="5"/>
  <c r="Q20" i="5"/>
  <c r="P20" i="5"/>
  <c r="N20" i="5"/>
  <c r="L20" i="5"/>
  <c r="AH79" i="5"/>
  <c r="AG79" i="5"/>
  <c r="AF79" i="5"/>
  <c r="AE79" i="5"/>
  <c r="AD79" i="5"/>
  <c r="AC79" i="5"/>
  <c r="AB79" i="5"/>
  <c r="AA79" i="5"/>
  <c r="Y79" i="5"/>
  <c r="X79" i="5"/>
  <c r="W79" i="5"/>
  <c r="V79" i="5"/>
  <c r="U79" i="5"/>
  <c r="S79" i="5"/>
  <c r="R79" i="5"/>
  <c r="Q79" i="5"/>
  <c r="P79" i="5"/>
  <c r="N79" i="5"/>
  <c r="L79" i="5"/>
  <c r="AH85" i="5"/>
  <c r="AG85" i="5"/>
  <c r="AF85" i="5"/>
  <c r="AE85" i="5"/>
  <c r="AD85" i="5"/>
  <c r="AC85" i="5"/>
  <c r="AB85" i="5"/>
  <c r="AA85" i="5"/>
  <c r="Y85" i="5"/>
  <c r="X85" i="5"/>
  <c r="W85" i="5"/>
  <c r="V85" i="5"/>
  <c r="U85" i="5"/>
  <c r="S85" i="5"/>
  <c r="R85" i="5"/>
  <c r="Q85" i="5"/>
  <c r="P85" i="5"/>
  <c r="N85" i="5"/>
  <c r="L85" i="5"/>
  <c r="AH19" i="5"/>
  <c r="AG19" i="5"/>
  <c r="AF19" i="5"/>
  <c r="AE19" i="5"/>
  <c r="AD19" i="5"/>
  <c r="AC19" i="5"/>
  <c r="AB19" i="5"/>
  <c r="AA19" i="5"/>
  <c r="Y19" i="5"/>
  <c r="X19" i="5"/>
  <c r="W19" i="5"/>
  <c r="V19" i="5"/>
  <c r="U19" i="5"/>
  <c r="S19" i="5"/>
  <c r="R19" i="5"/>
  <c r="Q19" i="5"/>
  <c r="P19" i="5"/>
  <c r="N19" i="5"/>
  <c r="L19" i="5"/>
  <c r="AH36" i="5"/>
  <c r="AG36" i="5"/>
  <c r="AF36" i="5"/>
  <c r="AE36" i="5"/>
  <c r="AD36" i="5"/>
  <c r="AC36" i="5"/>
  <c r="AB36" i="5"/>
  <c r="AA36" i="5"/>
  <c r="Y36" i="5"/>
  <c r="X36" i="5"/>
  <c r="W36" i="5"/>
  <c r="V36" i="5"/>
  <c r="U36" i="5"/>
  <c r="S36" i="5"/>
  <c r="R36" i="5"/>
  <c r="Q36" i="5"/>
  <c r="P36" i="5"/>
  <c r="N36" i="5"/>
  <c r="L36" i="5"/>
  <c r="AH29" i="5"/>
  <c r="AG29" i="5"/>
  <c r="AF29" i="5"/>
  <c r="AE29" i="5"/>
  <c r="AD29" i="5"/>
  <c r="AC29" i="5"/>
  <c r="AB29" i="5"/>
  <c r="AA29" i="5"/>
  <c r="Y29" i="5"/>
  <c r="X29" i="5"/>
  <c r="W29" i="5"/>
  <c r="V29" i="5"/>
  <c r="U29" i="5"/>
  <c r="S29" i="5"/>
  <c r="R29" i="5"/>
  <c r="Q29" i="5"/>
  <c r="P29" i="5"/>
  <c r="N29" i="5"/>
  <c r="L29" i="5"/>
  <c r="AH50" i="5"/>
  <c r="AG50" i="5"/>
  <c r="AF50" i="5"/>
  <c r="AE50" i="5"/>
  <c r="AD50" i="5"/>
  <c r="AC50" i="5"/>
  <c r="AB50" i="5"/>
  <c r="AA50" i="5"/>
  <c r="Y50" i="5"/>
  <c r="X50" i="5"/>
  <c r="W50" i="5"/>
  <c r="V50" i="5"/>
  <c r="U50" i="5"/>
  <c r="S50" i="5"/>
  <c r="R50" i="5"/>
  <c r="Q50" i="5"/>
  <c r="P50" i="5"/>
  <c r="N50" i="5"/>
  <c r="L50" i="5"/>
  <c r="AH35" i="5"/>
  <c r="AG35" i="5"/>
  <c r="AF35" i="5"/>
  <c r="AE35" i="5"/>
  <c r="AD35" i="5"/>
  <c r="AC35" i="5"/>
  <c r="AB35" i="5"/>
  <c r="AA35" i="5"/>
  <c r="Y35" i="5"/>
  <c r="X35" i="5"/>
  <c r="W35" i="5"/>
  <c r="V35" i="5"/>
  <c r="U35" i="5"/>
  <c r="S35" i="5"/>
  <c r="R35" i="5"/>
  <c r="Q35" i="5"/>
  <c r="P35" i="5"/>
  <c r="N35" i="5"/>
  <c r="L35" i="5"/>
  <c r="AH34" i="5"/>
  <c r="AG34" i="5"/>
  <c r="AF34" i="5"/>
  <c r="AE34" i="5"/>
  <c r="AD34" i="5"/>
  <c r="AC34" i="5"/>
  <c r="AB34" i="5"/>
  <c r="AA34" i="5"/>
  <c r="Y34" i="5"/>
  <c r="X34" i="5"/>
  <c r="W34" i="5"/>
  <c r="V34" i="5"/>
  <c r="U34" i="5"/>
  <c r="S34" i="5"/>
  <c r="R34" i="5"/>
  <c r="Q34" i="5"/>
  <c r="P34" i="5"/>
  <c r="N34" i="5"/>
  <c r="L34" i="5"/>
  <c r="AH17" i="5"/>
  <c r="AG17" i="5"/>
  <c r="AF17" i="5"/>
  <c r="AE17" i="5"/>
  <c r="AD17" i="5"/>
  <c r="AC17" i="5"/>
  <c r="AB17" i="5"/>
  <c r="AA17" i="5"/>
  <c r="Y17" i="5"/>
  <c r="X17" i="5"/>
  <c r="W17" i="5"/>
  <c r="V17" i="5"/>
  <c r="U17" i="5"/>
  <c r="S17" i="5"/>
  <c r="R17" i="5"/>
  <c r="Q17" i="5"/>
  <c r="P17" i="5"/>
  <c r="N17" i="5"/>
  <c r="L17" i="5"/>
  <c r="AH16" i="5"/>
  <c r="AG16" i="5"/>
  <c r="AF16" i="5"/>
  <c r="AE16" i="5"/>
  <c r="AD16" i="5"/>
  <c r="AC16" i="5"/>
  <c r="AB16" i="5"/>
  <c r="AA16" i="5"/>
  <c r="Y16" i="5"/>
  <c r="X16" i="5"/>
  <c r="W16" i="5"/>
  <c r="V16" i="5"/>
  <c r="U16" i="5"/>
  <c r="S16" i="5"/>
  <c r="R16" i="5"/>
  <c r="Q16" i="5"/>
  <c r="P16" i="5"/>
  <c r="N16" i="5"/>
  <c r="L16" i="5"/>
  <c r="AH14" i="5"/>
  <c r="AG14" i="5"/>
  <c r="AF14" i="5"/>
  <c r="AE14" i="5"/>
  <c r="AD14" i="5"/>
  <c r="AC14" i="5"/>
  <c r="AB14" i="5"/>
  <c r="AA14" i="5"/>
  <c r="Y14" i="5"/>
  <c r="X14" i="5"/>
  <c r="W14" i="5"/>
  <c r="V14" i="5"/>
  <c r="U14" i="5"/>
  <c r="S14" i="5"/>
  <c r="R14" i="5"/>
  <c r="Q14" i="5"/>
  <c r="P14" i="5"/>
  <c r="N14" i="5"/>
  <c r="L14" i="5"/>
  <c r="AH71" i="5"/>
  <c r="AG71" i="5"/>
  <c r="AF71" i="5"/>
  <c r="AE71" i="5"/>
  <c r="AD71" i="5"/>
  <c r="AC71" i="5"/>
  <c r="AB71" i="5"/>
  <c r="AA71" i="5"/>
  <c r="Y71" i="5"/>
  <c r="X71" i="5"/>
  <c r="W71" i="5"/>
  <c r="V71" i="5"/>
  <c r="U71" i="5"/>
  <c r="S71" i="5"/>
  <c r="R71" i="5"/>
  <c r="Q71" i="5"/>
  <c r="P71" i="5"/>
  <c r="N71" i="5"/>
  <c r="L71" i="5"/>
  <c r="AH70" i="5"/>
  <c r="AG70" i="5"/>
  <c r="AF70" i="5"/>
  <c r="AE70" i="5"/>
  <c r="AD70" i="5"/>
  <c r="AC70" i="5"/>
  <c r="AB70" i="5"/>
  <c r="AA70" i="5"/>
  <c r="Y70" i="5"/>
  <c r="X70" i="5"/>
  <c r="W70" i="5"/>
  <c r="V70" i="5"/>
  <c r="U70" i="5"/>
  <c r="S70" i="5"/>
  <c r="R70" i="5"/>
  <c r="Q70" i="5"/>
  <c r="P70" i="5"/>
  <c r="N70" i="5"/>
  <c r="L70" i="5"/>
  <c r="AH31" i="5"/>
  <c r="AG31" i="5"/>
  <c r="AF31" i="5"/>
  <c r="AE31" i="5"/>
  <c r="AD31" i="5"/>
  <c r="AC31" i="5"/>
  <c r="AB31" i="5"/>
  <c r="AA31" i="5"/>
  <c r="Y31" i="5"/>
  <c r="X31" i="5"/>
  <c r="W31" i="5"/>
  <c r="V31" i="5"/>
  <c r="U31" i="5"/>
  <c r="S31" i="5"/>
  <c r="R31" i="5"/>
  <c r="Q31" i="5"/>
  <c r="P31" i="5"/>
  <c r="N31" i="5"/>
  <c r="L31" i="5"/>
  <c r="AH53" i="5"/>
  <c r="AG53" i="5"/>
  <c r="AF53" i="5"/>
  <c r="AE53" i="5"/>
  <c r="AD53" i="5"/>
  <c r="AC53" i="5"/>
  <c r="AB53" i="5"/>
  <c r="AA53" i="5"/>
  <c r="Y53" i="5"/>
  <c r="X53" i="5"/>
  <c r="W53" i="5"/>
  <c r="V53" i="5"/>
  <c r="U53" i="5"/>
  <c r="S53" i="5"/>
  <c r="R53" i="5"/>
  <c r="Q53" i="5"/>
  <c r="P53" i="5"/>
  <c r="N53" i="5"/>
  <c r="L53" i="5"/>
  <c r="AH3" i="5"/>
  <c r="AG3" i="5"/>
  <c r="AF3" i="5"/>
  <c r="AE3" i="5"/>
  <c r="AD3" i="5"/>
  <c r="AC3" i="5"/>
  <c r="AB3" i="5"/>
  <c r="AA3" i="5"/>
  <c r="Y3" i="5"/>
  <c r="X3" i="5"/>
  <c r="W3" i="5"/>
  <c r="V3" i="5"/>
  <c r="U3" i="5"/>
  <c r="S3" i="5"/>
  <c r="R3" i="5"/>
  <c r="Q3" i="5"/>
  <c r="P3" i="5"/>
  <c r="N3" i="5"/>
  <c r="L3" i="5"/>
  <c r="AH78" i="5"/>
  <c r="AG78" i="5"/>
  <c r="AF78" i="5"/>
  <c r="AE78" i="5"/>
  <c r="AD78" i="5"/>
  <c r="AC78" i="5"/>
  <c r="AB78" i="5"/>
  <c r="AA78" i="5"/>
  <c r="Y78" i="5"/>
  <c r="X78" i="5"/>
  <c r="W78" i="5"/>
  <c r="V78" i="5"/>
  <c r="U78" i="5"/>
  <c r="S78" i="5"/>
  <c r="R78" i="5"/>
  <c r="Q78" i="5"/>
  <c r="P78" i="5"/>
  <c r="N78" i="5"/>
  <c r="L78" i="5"/>
  <c r="AH48" i="5"/>
  <c r="AG48" i="5"/>
  <c r="AF48" i="5"/>
  <c r="AE48" i="5"/>
  <c r="AD48" i="5"/>
  <c r="AC48" i="5"/>
  <c r="AB48" i="5"/>
  <c r="AA48" i="5"/>
  <c r="Y48" i="5"/>
  <c r="X48" i="5"/>
  <c r="W48" i="5"/>
  <c r="V48" i="5"/>
  <c r="U48" i="5"/>
  <c r="S48" i="5"/>
  <c r="R48" i="5"/>
  <c r="Q48" i="5"/>
  <c r="P48" i="5"/>
  <c r="N48" i="5"/>
  <c r="L48" i="5"/>
  <c r="AH12" i="5"/>
  <c r="AG12" i="5"/>
  <c r="AF12" i="5"/>
  <c r="AE12" i="5"/>
  <c r="AD12" i="5"/>
  <c r="AC12" i="5"/>
  <c r="AB12" i="5"/>
  <c r="AA12" i="5"/>
  <c r="Y12" i="5"/>
  <c r="X12" i="5"/>
  <c r="W12" i="5"/>
  <c r="V12" i="5"/>
  <c r="U12" i="5"/>
  <c r="S12" i="5"/>
  <c r="R12" i="5"/>
  <c r="Q12" i="5"/>
  <c r="P12" i="5"/>
  <c r="N12" i="5"/>
  <c r="L12" i="5"/>
  <c r="AH11" i="5"/>
  <c r="AG11" i="5"/>
  <c r="AF11" i="5"/>
  <c r="AE11" i="5"/>
  <c r="AD11" i="5"/>
  <c r="AC11" i="5"/>
  <c r="AB11" i="5"/>
  <c r="AA11" i="5"/>
  <c r="Y11" i="5"/>
  <c r="X11" i="5"/>
  <c r="W11" i="5"/>
  <c r="V11" i="5"/>
  <c r="U11" i="5"/>
  <c r="S11" i="5"/>
  <c r="R11" i="5"/>
  <c r="Q11" i="5"/>
  <c r="P11" i="5"/>
  <c r="N11" i="5"/>
  <c r="L11" i="5"/>
  <c r="AH42" i="5"/>
  <c r="AG42" i="5"/>
  <c r="AF42" i="5"/>
  <c r="AE42" i="5"/>
  <c r="AD42" i="5"/>
  <c r="AC42" i="5"/>
  <c r="AB42" i="5"/>
  <c r="AA42" i="5"/>
  <c r="Y42" i="5"/>
  <c r="X42" i="5"/>
  <c r="W42" i="5"/>
  <c r="V42" i="5"/>
  <c r="U42" i="5"/>
  <c r="S42" i="5"/>
  <c r="R42" i="5"/>
  <c r="Q42" i="5"/>
  <c r="P42" i="5"/>
  <c r="N42" i="5"/>
  <c r="L42" i="5"/>
  <c r="AH10" i="5"/>
  <c r="AG10" i="5"/>
  <c r="AF10" i="5"/>
  <c r="AE10" i="5"/>
  <c r="AD10" i="5"/>
  <c r="AC10" i="5"/>
  <c r="AB10" i="5"/>
  <c r="AA10" i="5"/>
  <c r="Y10" i="5"/>
  <c r="X10" i="5"/>
  <c r="W10" i="5"/>
  <c r="V10" i="5"/>
  <c r="U10" i="5"/>
  <c r="S10" i="5"/>
  <c r="R10" i="5"/>
  <c r="Q10" i="5"/>
  <c r="P10" i="5"/>
  <c r="N10" i="5"/>
  <c r="L10" i="5"/>
  <c r="AH68" i="5"/>
  <c r="AG68" i="5"/>
  <c r="AF68" i="5"/>
  <c r="AE68" i="5"/>
  <c r="AD68" i="5"/>
  <c r="AC68" i="5"/>
  <c r="AB68" i="5"/>
  <c r="AA68" i="5"/>
  <c r="Y68" i="5"/>
  <c r="X68" i="5"/>
  <c r="W68" i="5"/>
  <c r="V68" i="5"/>
  <c r="U68" i="5"/>
  <c r="S68" i="5"/>
  <c r="R68" i="5"/>
  <c r="Q68" i="5"/>
  <c r="P68" i="5"/>
  <c r="N68" i="5"/>
  <c r="L68" i="5"/>
  <c r="AH9" i="5"/>
  <c r="AG9" i="5"/>
  <c r="AF9" i="5"/>
  <c r="AE9" i="5"/>
  <c r="AD9" i="5"/>
  <c r="AC9" i="5"/>
  <c r="AB9" i="5"/>
  <c r="AA9" i="5"/>
  <c r="Y9" i="5"/>
  <c r="X9" i="5"/>
  <c r="W9" i="5"/>
  <c r="V9" i="5"/>
  <c r="U9" i="5"/>
  <c r="S9" i="5"/>
  <c r="R9" i="5"/>
  <c r="Q9" i="5"/>
  <c r="P9" i="5"/>
  <c r="N9" i="5"/>
  <c r="L9" i="5"/>
  <c r="AH44" i="5"/>
  <c r="AG44" i="5"/>
  <c r="AF44" i="5"/>
  <c r="AE44" i="5"/>
  <c r="AD44" i="5"/>
  <c r="AC44" i="5"/>
  <c r="AB44" i="5"/>
  <c r="AA44" i="5"/>
  <c r="Y44" i="5"/>
  <c r="X44" i="5"/>
  <c r="W44" i="5"/>
  <c r="V44" i="5"/>
  <c r="U44" i="5"/>
  <c r="S44" i="5"/>
  <c r="R44" i="5"/>
  <c r="Q44" i="5"/>
  <c r="P44" i="5"/>
  <c r="N44" i="5"/>
  <c r="L44" i="5"/>
  <c r="AH2" i="5"/>
  <c r="AG2" i="5"/>
  <c r="AF2" i="5"/>
  <c r="AE2" i="5"/>
  <c r="AD2" i="5"/>
  <c r="AC2" i="5"/>
  <c r="AB2" i="5"/>
  <c r="AA2" i="5"/>
  <c r="Y2" i="5"/>
  <c r="X2" i="5"/>
  <c r="W2" i="5"/>
  <c r="V2" i="5"/>
  <c r="U2" i="5"/>
  <c r="S2" i="5"/>
  <c r="R2" i="5"/>
  <c r="Q2" i="5"/>
  <c r="P2" i="5"/>
  <c r="N2" i="5"/>
  <c r="L2" i="5"/>
  <c r="AH67" i="5"/>
  <c r="AG67" i="5"/>
  <c r="AF67" i="5"/>
  <c r="AE67" i="5"/>
  <c r="AD67" i="5"/>
  <c r="AC67" i="5"/>
  <c r="AB67" i="5"/>
  <c r="AA67" i="5"/>
  <c r="Y67" i="5"/>
  <c r="X67" i="5"/>
  <c r="W67" i="5"/>
  <c r="V67" i="5"/>
  <c r="U67" i="5"/>
  <c r="S67" i="5"/>
  <c r="R67" i="5"/>
  <c r="Q67" i="5"/>
  <c r="P67" i="5"/>
  <c r="N67" i="5"/>
  <c r="L67" i="5"/>
  <c r="AH66" i="5"/>
  <c r="AG66" i="5"/>
  <c r="AF66" i="5"/>
  <c r="AE66" i="5"/>
  <c r="AD66" i="5"/>
  <c r="AC66" i="5"/>
  <c r="AB66" i="5"/>
  <c r="AA66" i="5"/>
  <c r="Y66" i="5"/>
  <c r="X66" i="5"/>
  <c r="W66" i="5"/>
  <c r="V66" i="5"/>
  <c r="U66" i="5"/>
  <c r="S66" i="5"/>
  <c r="R66" i="5"/>
  <c r="Q66" i="5"/>
  <c r="P66" i="5"/>
  <c r="N66" i="5"/>
  <c r="L66" i="5"/>
</calcChain>
</file>

<file path=xl/sharedStrings.xml><?xml version="1.0" encoding="utf-8"?>
<sst xmlns="http://schemas.openxmlformats.org/spreadsheetml/2006/main" count="5394" uniqueCount="1514">
  <si>
    <t>id</t>
  </si>
  <si>
    <t>NAME</t>
  </si>
  <si>
    <t>UPSTREAM (1 SI)</t>
  </si>
  <si>
    <t>DOWNSTREAM (1 SI)</t>
  </si>
  <si>
    <t>LAUNCH YEAR</t>
  </si>
  <si>
    <t>TOTAL FUNDING (EUR M)</t>
  </si>
  <si>
    <t>TOTAL FUNDING (USD M)</t>
  </si>
  <si>
    <t>timetofirst_funding_years</t>
  </si>
  <si>
    <t>FirstFunding_YEAR</t>
  </si>
  <si>
    <t>INVESTORS_University</t>
  </si>
  <si>
    <t>INVESTORS_ESA BIC</t>
  </si>
  <si>
    <t>INVESTORS_government</t>
  </si>
  <si>
    <t>INVESTORS_EIC_European Innovation Council</t>
  </si>
  <si>
    <t>INVESTORS_"Angel"</t>
  </si>
  <si>
    <t>INVESTORS_Angel (family office)</t>
  </si>
  <si>
    <t>INVESTORS_Angel</t>
  </si>
  <si>
    <t>INVESTORS_Accelerator</t>
  </si>
  <si>
    <t>INVESTORS_corporate</t>
  </si>
  <si>
    <t>INVESTORS_VentureC(investment fund)</t>
  </si>
  <si>
    <t>INVESTORS_VentureC (crowdfunding)</t>
  </si>
  <si>
    <t xml:space="preserve">INVESTORS_VentureC </t>
  </si>
  <si>
    <t xml:space="preserve">INVESTORS_VC </t>
  </si>
  <si>
    <t>OWN_VenturCapital</t>
  </si>
  <si>
    <t>OWN_accel</t>
  </si>
  <si>
    <t>OWN_angel</t>
  </si>
  <si>
    <t>OWN_bootstrapped</t>
  </si>
  <si>
    <t>OWN_crowdfounded</t>
  </si>
  <si>
    <t>OWN_PrivateEquity</t>
  </si>
  <si>
    <t>OWN_Public</t>
  </si>
  <si>
    <t>OWN_Subsidiary</t>
  </si>
  <si>
    <t>OWNERSHIPS_1</t>
  </si>
  <si>
    <t>OWNERSHIPS_2</t>
  </si>
  <si>
    <t>OWNERSHIPS_3</t>
  </si>
  <si>
    <t>OWNERSHIPS_4</t>
  </si>
  <si>
    <t>INVESTORS_1</t>
  </si>
  <si>
    <t>INVESTORS_2</t>
  </si>
  <si>
    <t>INVESTORS_3</t>
  </si>
  <si>
    <t>INVESTORS_4</t>
  </si>
  <si>
    <t>INVESTORS_5</t>
  </si>
  <si>
    <t>INVESTORS_6</t>
  </si>
  <si>
    <t>INVESTORS_7</t>
  </si>
  <si>
    <t>INVESTORS_8</t>
  </si>
  <si>
    <t>INVESTORS_9</t>
  </si>
  <si>
    <t>INVESTORS_10</t>
  </si>
  <si>
    <t>INVESTORS_11</t>
  </si>
  <si>
    <t>INVESTORS_12</t>
  </si>
  <si>
    <t>INVESTORS_13</t>
  </si>
  <si>
    <t>INVESTORS_14</t>
  </si>
  <si>
    <t>INVESTORS_15</t>
  </si>
  <si>
    <t>INVESTORS_16</t>
  </si>
  <si>
    <t>INVESTORS_17</t>
  </si>
  <si>
    <t>INVESTORS_18</t>
  </si>
  <si>
    <t>INVESTORS_19</t>
  </si>
  <si>
    <t>INVESTORS_20</t>
  </si>
  <si>
    <t>INVESTORS_21</t>
  </si>
  <si>
    <t>INVESTORS_22</t>
  </si>
  <si>
    <t>INVESTORS_23</t>
  </si>
  <si>
    <t>INVESTORS_24</t>
  </si>
  <si>
    <t>INVESTORS_25</t>
  </si>
  <si>
    <t>INVESTORS_26</t>
  </si>
  <si>
    <t>INVESTORS_27</t>
  </si>
  <si>
    <t>INVESTORS_28</t>
  </si>
  <si>
    <t>INVESTORS_29</t>
  </si>
  <si>
    <t>INVESTORS_30</t>
  </si>
  <si>
    <t>INVESTORS_31</t>
  </si>
  <si>
    <t>INVESTORS_32</t>
  </si>
  <si>
    <t>INVESTORS_33</t>
  </si>
  <si>
    <t>INVESTORS_34</t>
  </si>
  <si>
    <t>INVESTORS_35</t>
  </si>
  <si>
    <t>INVESTORS_36</t>
  </si>
  <si>
    <t>INVESTORS_37</t>
  </si>
  <si>
    <t>INVESTORS_38</t>
  </si>
  <si>
    <t>INVESTORS_39</t>
  </si>
  <si>
    <t>INVESTORS_40</t>
  </si>
  <si>
    <t>INVESTORS_41</t>
  </si>
  <si>
    <t>INVESTORS_42</t>
  </si>
  <si>
    <t>INVESTORS_43</t>
  </si>
  <si>
    <t>INVESTORS_44</t>
  </si>
  <si>
    <t>INVESTORS_45</t>
  </si>
  <si>
    <t>INVESTORS_46</t>
  </si>
  <si>
    <t>INVESTORS_47</t>
  </si>
  <si>
    <t>INVESTORS_48</t>
  </si>
  <si>
    <t>INVESTORS_49</t>
  </si>
  <si>
    <t>INVESTORS_50</t>
  </si>
  <si>
    <t>INVESTORS_51</t>
  </si>
  <si>
    <t>INVESTORS_52</t>
  </si>
  <si>
    <t>INVESTORS_53</t>
  </si>
  <si>
    <t>INVESTORS_54</t>
  </si>
  <si>
    <t>INVESTORS_55</t>
  </si>
  <si>
    <t>INVESTORS_56</t>
  </si>
  <si>
    <t>INVESTORS_57</t>
  </si>
  <si>
    <t>EACH INVESTOR TYPES_1</t>
  </si>
  <si>
    <t>EACH INVESTOR TYPES_2</t>
  </si>
  <si>
    <t>EACH INVESTOR TYPES_3</t>
  </si>
  <si>
    <t>EACH INVESTOR TYPES_4</t>
  </si>
  <si>
    <t>EACH INVESTOR TYPES_5</t>
  </si>
  <si>
    <t>EACH INVESTOR TYPES_6</t>
  </si>
  <si>
    <t>EACH INVESTOR TYPES_7</t>
  </si>
  <si>
    <t>EACH INVESTOR TYPES_8</t>
  </si>
  <si>
    <t>EACH INVESTOR TYPES_9</t>
  </si>
  <si>
    <t>EACH INVESTOR TYPES_10</t>
  </si>
  <si>
    <t>EACH INVESTOR TYPES_11</t>
  </si>
  <si>
    <t>EACH INVESTOR TYPES_12</t>
  </si>
  <si>
    <t>EACH INVESTOR TYPES_13</t>
  </si>
  <si>
    <t>EACH INVESTOR TYPES_14</t>
  </si>
  <si>
    <t>EACH INVESTOR TYPES_15</t>
  </si>
  <si>
    <t>EACH INVESTOR TYPES_16</t>
  </si>
  <si>
    <t>EACH INVESTOR TYPES_17</t>
  </si>
  <si>
    <t>EACH INVESTOR TYPES_18</t>
  </si>
  <si>
    <t>EACH INVESTOR TYPES_19</t>
  </si>
  <si>
    <t>EACH INVESTOR TYPES_20</t>
  </si>
  <si>
    <t>EACH INVESTOR TYPES_21</t>
  </si>
  <si>
    <t>EACH INVESTOR TYPES_22</t>
  </si>
  <si>
    <t>EACH INVESTOR TYPES_23</t>
  </si>
  <si>
    <t>EACH INVESTOR TYPES_24</t>
  </si>
  <si>
    <t>EACH INVESTOR TYPES_25</t>
  </si>
  <si>
    <t>EACH INVESTOR TYPES_26</t>
  </si>
  <si>
    <t>EACH INVESTOR TYPES_27</t>
  </si>
  <si>
    <t>EACH INVESTOR TYPES_28</t>
  </si>
  <si>
    <t>EACH INVESTOR TYPES_29</t>
  </si>
  <si>
    <t>EACH INVESTOR TYPES_30</t>
  </si>
  <si>
    <t>EACH INVESTOR TYPES_31</t>
  </si>
  <si>
    <t>EACH INVESTOR TYPES_32</t>
  </si>
  <si>
    <t>EACH INVESTOR TYPES_33</t>
  </si>
  <si>
    <t>EACH INVESTOR TYPES_34</t>
  </si>
  <si>
    <t>EACH INVESTOR TYPES_35</t>
  </si>
  <si>
    <t>EACH INVESTOR TYPES_36</t>
  </si>
  <si>
    <t>EACH INVESTOR TYPES_37</t>
  </si>
  <si>
    <t>EACH INVESTOR TYPES_38</t>
  </si>
  <si>
    <t>EACH INVESTOR TYPES_39</t>
  </si>
  <si>
    <t>EACH INVESTOR TYPES_40</t>
  </si>
  <si>
    <t>EACH INVESTOR TYPES_41</t>
  </si>
  <si>
    <t>EACH INVESTOR TYPES_42</t>
  </si>
  <si>
    <t>EACH INVESTOR TYPES_43</t>
  </si>
  <si>
    <t>EACH INVESTOR TYPES_44</t>
  </si>
  <si>
    <t>EACH INVESTOR TYPES_45</t>
  </si>
  <si>
    <t>EACH INVESTOR TYPES_46</t>
  </si>
  <si>
    <t>EACH INVESTOR TYPES_47</t>
  </si>
  <si>
    <t>EACH INVESTOR TYPES_48</t>
  </si>
  <si>
    <t>EACH INVESTOR TYPES_49</t>
  </si>
  <si>
    <t>EACH INVESTOR TYPES_50</t>
  </si>
  <si>
    <t>EACH INVESTOR TYPES_51</t>
  </si>
  <si>
    <t>EACH INVESTOR TYPES_52</t>
  </si>
  <si>
    <t>EACH INVESTOR TYPES_53</t>
  </si>
  <si>
    <t>EACH INVESTOR TYPES_54</t>
  </si>
  <si>
    <t>EACH INVESTOR TYPES_55</t>
  </si>
  <si>
    <t>EACH INVESTOR TYPES_56</t>
  </si>
  <si>
    <t>EACH INVESTOR TYPES_57</t>
  </si>
  <si>
    <t>TOTAL ROUNDS NUMBER</t>
  </si>
  <si>
    <t>EACH ROUND TYPE_1</t>
  </si>
  <si>
    <t>EACH ROUND TYPE_2</t>
  </si>
  <si>
    <t>EACH ROUND TYPE_3</t>
  </si>
  <si>
    <t>EACH ROUND TYPE_4</t>
  </si>
  <si>
    <t>EACH ROUND TYPE_5</t>
  </si>
  <si>
    <t>EACH ROUND TYPE_6</t>
  </si>
  <si>
    <t>EACH ROUND TYPE_7</t>
  </si>
  <si>
    <t>EACH ROUND TYPE_8</t>
  </si>
  <si>
    <t>EACH ROUND TYPE_9</t>
  </si>
  <si>
    <t>EACH ROUND TYPE_10</t>
  </si>
  <si>
    <t>EACH ROUND TYPE_11</t>
  </si>
  <si>
    <t>EACH ROUND TYPE_12</t>
  </si>
  <si>
    <t>EACH ROUND TYPE_13</t>
  </si>
  <si>
    <t>EACH ROUND TYPE_14</t>
  </si>
  <si>
    <t>EACH ROUND TYPE_15</t>
  </si>
  <si>
    <t>EACH ROUND TYPE_16</t>
  </si>
  <si>
    <t>EACH ROUND TYPE_17</t>
  </si>
  <si>
    <t>EACH ROUND TYPE_18</t>
  </si>
  <si>
    <t>EACH ROUND TYPE_19</t>
  </si>
  <si>
    <t>EACH ROUND TYPE_20</t>
  </si>
  <si>
    <t>EACH ROUND AMOUNT_1</t>
  </si>
  <si>
    <t>EACH ROUND AMOUNT_2</t>
  </si>
  <si>
    <t>EACH ROUND AMOUNT_3</t>
  </si>
  <si>
    <t>EACH ROUND AMOUNT_4</t>
  </si>
  <si>
    <t>EACH ROUND AMOUNT_5</t>
  </si>
  <si>
    <t>EACH ROUND AMOUNT_6</t>
  </si>
  <si>
    <t>EACH ROUND AMOUNT_7</t>
  </si>
  <si>
    <t>EACH ROUND AMOUNT_8</t>
  </si>
  <si>
    <t>EACH ROUND AMOUNT_9</t>
  </si>
  <si>
    <t>EACH ROUND AMOUNT_10</t>
  </si>
  <si>
    <t>EACH ROUND AMOUNT_11</t>
  </si>
  <si>
    <t>EACH ROUND AMOUNT_12</t>
  </si>
  <si>
    <t>EACH ROUND AMOUNT_13</t>
  </si>
  <si>
    <t>EACH ROUND AMOUNT_14</t>
  </si>
  <si>
    <t>EACH ROUND AMOUNT_15</t>
  </si>
  <si>
    <t>EACH ROUND AMOUNT_16</t>
  </si>
  <si>
    <t>EACH ROUND AMOUNT_17</t>
  </si>
  <si>
    <t>EACH ROUND AMOUNT_18</t>
  </si>
  <si>
    <t>EACH ROUND AMOUNT_19</t>
  </si>
  <si>
    <t>EACH ROUND AMOUNT_20</t>
  </si>
  <si>
    <t>EACH ROUND CURRENCY_1</t>
  </si>
  <si>
    <t>EACH ROUND CURRENCY_2</t>
  </si>
  <si>
    <t>EACH ROUND CURRENCY_3</t>
  </si>
  <si>
    <t>EACH ROUND CURRENCY_4</t>
  </si>
  <si>
    <t>EACH ROUND CURRENCY_5</t>
  </si>
  <si>
    <t>EACH ROUND CURRENCY_6</t>
  </si>
  <si>
    <t>EACH ROUND CURRENCY_7</t>
  </si>
  <si>
    <t>EACH ROUND CURRENCY_8</t>
  </si>
  <si>
    <t>EACH ROUND CURRENCY_9</t>
  </si>
  <si>
    <t>EACH ROUND CURRENCY_10</t>
  </si>
  <si>
    <t>EACH ROUND CURRENCY_11</t>
  </si>
  <si>
    <t>EACH ROUND CURRENCY_12</t>
  </si>
  <si>
    <t>EACH ROUND CURRENCY_13</t>
  </si>
  <si>
    <t>EACH ROUND CURRENCY_14</t>
  </si>
  <si>
    <t>EACH ROUND CURRENCY_15</t>
  </si>
  <si>
    <t>EACH ROUND CURRENCY_16</t>
  </si>
  <si>
    <t>EACH ROUND CURRENCY_17</t>
  </si>
  <si>
    <t>EACH ROUND CURRENCY_18</t>
  </si>
  <si>
    <t>EACH ROUND CURRENCY_19</t>
  </si>
  <si>
    <t>EACH ROUND CURRENCY_20</t>
  </si>
  <si>
    <t>EACH ROUND DATE_1</t>
  </si>
  <si>
    <t>EACH ROUND DATE_2</t>
  </si>
  <si>
    <t>EACH ROUND DATE_3</t>
  </si>
  <si>
    <t>EACH ROUND DATE_4</t>
  </si>
  <si>
    <t>EACH ROUND DATE_5</t>
  </si>
  <si>
    <t>EACH ROUND DATE_6</t>
  </si>
  <si>
    <t>EACH ROUND DATE_7</t>
  </si>
  <si>
    <t>EACH ROUND DATE_8</t>
  </si>
  <si>
    <t>EACH ROUND DATE_9</t>
  </si>
  <si>
    <t>EACH ROUND DATE_10</t>
  </si>
  <si>
    <t>EACH ROUND DATE_11</t>
  </si>
  <si>
    <t>EACH ROUND DATE_12</t>
  </si>
  <si>
    <t>EACH ROUND DATE_13</t>
  </si>
  <si>
    <t>EACH ROUND DATE_14</t>
  </si>
  <si>
    <t>EACH ROUND DATE_15</t>
  </si>
  <si>
    <t>EACH ROUND DATE_16</t>
  </si>
  <si>
    <t>EACH ROUND DATE_17</t>
  </si>
  <si>
    <t>EACH ROUND DATE_18</t>
  </si>
  <si>
    <t>EACH ROUND DATE_19</t>
  </si>
  <si>
    <t>EACH ROUND DATE_20</t>
  </si>
  <si>
    <t>EACH ROUND INVESTORS_1</t>
  </si>
  <si>
    <t>EACH ROUND INVESTORS_2</t>
  </si>
  <si>
    <t>EACH ROUND INVESTORS_3</t>
  </si>
  <si>
    <t>EACH ROUND INVESTORS_4</t>
  </si>
  <si>
    <t>EACH ROUND INVESTORS_5</t>
  </si>
  <si>
    <t>EACH ROUND INVESTORS_6</t>
  </si>
  <si>
    <t>EACH ROUND INVESTORS_7</t>
  </si>
  <si>
    <t>EACH ROUND INVESTORS_8</t>
  </si>
  <si>
    <t>EACH ROUND INVESTORS_9</t>
  </si>
  <si>
    <t>EACH ROUND INVESTORS_10</t>
  </si>
  <si>
    <t>EACH ROUND INVESTORS_11</t>
  </si>
  <si>
    <t>EACH ROUND INVESTORS_12</t>
  </si>
  <si>
    <t>EACH ROUND INVESTORS_13</t>
  </si>
  <si>
    <t>EACH ROUND INVESTORS_14</t>
  </si>
  <si>
    <t>EACH ROUND INVESTORS_15</t>
  </si>
  <si>
    <t>EACH ROUND INVESTORS_16</t>
  </si>
  <si>
    <t>EACH ROUND INVESTORS_17</t>
  </si>
  <si>
    <t>EACH ROUND INVESTORS_18</t>
  </si>
  <si>
    <t>EACH ROUND INVESTORS_19</t>
  </si>
  <si>
    <t>EACH ROUND INVESTORS_20</t>
  </si>
  <si>
    <t>Venture Capital</t>
  </si>
  <si>
    <t>Mercia Asset Management</t>
  </si>
  <si>
    <t>UK Future Fund</t>
  </si>
  <si>
    <t>university</t>
  </si>
  <si>
    <t>private_equity, venture_capital</t>
  </si>
  <si>
    <t>investment_fund</t>
  </si>
  <si>
    <t>SPINOUT</t>
  </si>
  <si>
    <t>SEED</t>
  </si>
  <si>
    <t>n/a</t>
  </si>
  <si>
    <t>0.75</t>
  </si>
  <si>
    <t>1.5</t>
  </si>
  <si>
    <t>USD</t>
  </si>
  <si>
    <t>GBP</t>
  </si>
  <si>
    <t>jan/2018</t>
  </si>
  <si>
    <t>Scottish Enterprise Growth Investments</t>
  </si>
  <si>
    <t>Equity Gap</t>
  </si>
  <si>
    <t>Innovate UK</t>
  </si>
  <si>
    <t>private_equity,venture_capital</t>
  </si>
  <si>
    <t>venture_capital</t>
  </si>
  <si>
    <t>angel_fund</t>
  </si>
  <si>
    <t>government &amp; non-profit</t>
  </si>
  <si>
    <t>EARLY VC</t>
  </si>
  <si>
    <t>GRANT</t>
  </si>
  <si>
    <t>LATE VC</t>
  </si>
  <si>
    <t>0.24</t>
  </si>
  <si>
    <t>0.05</t>
  </si>
  <si>
    <t>1.3</t>
  </si>
  <si>
    <t>0.06</t>
  </si>
  <si>
    <t>1.9</t>
  </si>
  <si>
    <t>aug-17</t>
  </si>
  <si>
    <t>dec-21</t>
  </si>
  <si>
    <t>accelerator</t>
  </si>
  <si>
    <t>Primo Ventures</t>
  </si>
  <si>
    <t>EUSPA</t>
  </si>
  <si>
    <t>CASSINI Initiative</t>
  </si>
  <si>
    <t>venture_capital,sovereign_wealth_fund</t>
  </si>
  <si>
    <t>government</t>
  </si>
  <si>
    <t>SUPPORT PROGRAM</t>
  </si>
  <si>
    <t>5.1</t>
  </si>
  <si>
    <t>EUR</t>
  </si>
  <si>
    <t>jun-22</t>
  </si>
  <si>
    <t>sep-23</t>
  </si>
  <si>
    <t>EUSPA++CASSINI Initiative</t>
  </si>
  <si>
    <t>LGN</t>
  </si>
  <si>
    <t>AI Seed Fund</t>
  </si>
  <si>
    <t>CyLon</t>
  </si>
  <si>
    <t>InMotion Ventures</t>
  </si>
  <si>
    <t>Plug and Play</t>
  </si>
  <si>
    <t>Creative Destruction Lab</t>
  </si>
  <si>
    <t>Kintsugi</t>
  </si>
  <si>
    <t>Plug and Play Accelerator Arizona</t>
  </si>
  <si>
    <t>ESA BIC AUSTRIA</t>
  </si>
  <si>
    <t>7percent Ventures</t>
  </si>
  <si>
    <t>Tech Nation</t>
  </si>
  <si>
    <t>Trucks Venture Capital</t>
  </si>
  <si>
    <t>Jaguar Land Rover</t>
  </si>
  <si>
    <t>Luminous Venture</t>
  </si>
  <si>
    <t>Intel Ignite</t>
  </si>
  <si>
    <t>corporate_venture_fund</t>
  </si>
  <si>
    <t>corporate</t>
  </si>
  <si>
    <t>0.62</t>
  </si>
  <si>
    <t>1.4</t>
  </si>
  <si>
    <t>0.37</t>
  </si>
  <si>
    <t>jan-19</t>
  </si>
  <si>
    <t>oct-19</t>
  </si>
  <si>
    <t>sep-20</t>
  </si>
  <si>
    <t>oct-21</t>
  </si>
  <si>
    <t>may-23</t>
  </si>
  <si>
    <t>Trucks Venture Capital++Jaguar Land Rover++Luminous Ventures</t>
  </si>
  <si>
    <t>European Innovation Council</t>
  </si>
  <si>
    <t>European Union</t>
  </si>
  <si>
    <t>European Investment Bank</t>
  </si>
  <si>
    <t>venture_capital, sovereign_wealth_fund</t>
  </si>
  <si>
    <t>SERIES A</t>
  </si>
  <si>
    <t>SERIES B</t>
  </si>
  <si>
    <t>DEBT</t>
  </si>
  <si>
    <t>1.6</t>
  </si>
  <si>
    <t>sep-15</t>
  </si>
  <si>
    <t>jan-20</t>
  </si>
  <si>
    <t>jun-20</t>
  </si>
  <si>
    <t>jan-21</t>
  </si>
  <si>
    <t>jul-23</t>
  </si>
  <si>
    <t>Angel</t>
  </si>
  <si>
    <t>non-profit</t>
  </si>
  <si>
    <t>angel</t>
  </si>
  <si>
    <t>jan-17</t>
  </si>
  <si>
    <t>jan-18</t>
  </si>
  <si>
    <t>may-19</t>
  </si>
  <si>
    <t>2.2</t>
  </si>
  <si>
    <t>0.51</t>
  </si>
  <si>
    <t>0.11</t>
  </si>
  <si>
    <t>Nu Quantum</t>
  </si>
  <si>
    <t>University of Cambridge</t>
  </si>
  <si>
    <t>Seraphim Space</t>
  </si>
  <si>
    <t>Amadeus Capital Partners</t>
  </si>
  <si>
    <t>IQ Capital</t>
  </si>
  <si>
    <t>Martlet</t>
  </si>
  <si>
    <t>Cambridge Enterprise</t>
  </si>
  <si>
    <t>Ahren Innovation Capital</t>
  </si>
  <si>
    <t>Presidio Ventures</t>
  </si>
  <si>
    <t>Sumitomo Corporation</t>
  </si>
  <si>
    <t>Deeptech Labs</t>
  </si>
  <si>
    <t>Expeditions Fund</t>
  </si>
  <si>
    <t>National Security Strategic Investment Fund</t>
  </si>
  <si>
    <t>0.84</t>
  </si>
  <si>
    <t>2.1</t>
  </si>
  <si>
    <t>0.69</t>
  </si>
  <si>
    <t>7.0</t>
  </si>
  <si>
    <t>oct/2018</t>
  </si>
  <si>
    <t>oct/2019</t>
  </si>
  <si>
    <t>oct/2020</t>
  </si>
  <si>
    <t>dec-23</t>
  </si>
  <si>
    <t>Amadeus Capital Partners++IQ Capital++Martlet++Cambridge Enterprise++Ahren Innovation Capital</t>
  </si>
  <si>
    <t>Amadeus Capital Partners++IQ Capital++Seraphim Space++Martlet++Cambridge Enterprise++Ahren Innovation Capital</t>
  </si>
  <si>
    <t>Amadeus Capital Partners++IQ Capital++Presidio Ventures++Seraphim Space++Sumitomo Corporation++Martlet++University of Cambridge++Ahren Innovation Capital++Deeptech Labs++Expeditions Fund++National Security Strategic Investment Fund</t>
  </si>
  <si>
    <t>goverment</t>
  </si>
  <si>
    <t>family_office</t>
  </si>
  <si>
    <t>aug-16</t>
  </si>
  <si>
    <t>jun-18</t>
  </si>
  <si>
    <t>jul-18</t>
  </si>
  <si>
    <t>sep-19</t>
  </si>
  <si>
    <t>Keit</t>
  </si>
  <si>
    <t>ESA Business Incubation Centre United Kingdom</t>
  </si>
  <si>
    <t>Future Planet Capital</t>
  </si>
  <si>
    <t>ACF Investors</t>
  </si>
  <si>
    <t>Wren Capital</t>
  </si>
  <si>
    <t>Longwall Ventures</t>
  </si>
  <si>
    <t>UK Innovation &amp; Science Seed Fund</t>
  </si>
  <si>
    <t>1.7</t>
  </si>
  <si>
    <t>sep/2016</t>
  </si>
  <si>
    <t>ACF Investors ( formerly Angel CoFund )++Wren Capital++Longwall Ventures++UK Innovation &amp; Science Seed Fund</t>
  </si>
  <si>
    <t>aug-21</t>
  </si>
  <si>
    <t>jan-22</t>
  </si>
  <si>
    <t>4.5</t>
  </si>
  <si>
    <t>dec-19</t>
  </si>
  <si>
    <t>EIC Fund</t>
  </si>
  <si>
    <t>incubator</t>
  </si>
  <si>
    <t>aug-20</t>
  </si>
  <si>
    <t>jun-23</t>
  </si>
  <si>
    <t>Seraphim Space Camp</t>
  </si>
  <si>
    <t>dec-18</t>
  </si>
  <si>
    <t>jun-21</t>
  </si>
  <si>
    <t>angel_fund,venture_capital</t>
  </si>
  <si>
    <t>0.5</t>
  </si>
  <si>
    <t>0.87</t>
  </si>
  <si>
    <t>may-18</t>
  </si>
  <si>
    <t>Agoranov</t>
  </si>
  <si>
    <t>Carbon Removal ClimAccelerator</t>
  </si>
  <si>
    <t>Super Capital</t>
  </si>
  <si>
    <t>private_equity</t>
  </si>
  <si>
    <t>2.5</t>
  </si>
  <si>
    <t>jan-15</t>
  </si>
  <si>
    <t>oct-20</t>
  </si>
  <si>
    <t>3.5</t>
  </si>
  <si>
    <t>oct-17</t>
  </si>
  <si>
    <t>sep-18</t>
  </si>
  <si>
    <t>Mitiga Solutions</t>
  </si>
  <si>
    <t>Eurostars SME programme</t>
  </si>
  <si>
    <t>Elaia Partners</t>
  </si>
  <si>
    <t>0.25</t>
  </si>
  <si>
    <t>1.2</t>
  </si>
  <si>
    <t>jun-24</t>
  </si>
  <si>
    <t>Seaver</t>
  </si>
  <si>
    <t>HEC Incubator</t>
  </si>
  <si>
    <t>Normandie Incubation</t>
  </si>
  <si>
    <t>Bpifrance</t>
  </si>
  <si>
    <t>GO Capital</t>
  </si>
  <si>
    <t>Crédit Agricole</t>
  </si>
  <si>
    <t>Normandie Business Angels</t>
  </si>
  <si>
    <t>Normandie Participations</t>
  </si>
  <si>
    <t>Horse Angels</t>
  </si>
  <si>
    <t>Peiker CEE</t>
  </si>
  <si>
    <t>1.8</t>
  </si>
  <si>
    <t>Bpifrance++GO Capital++Crédit Agricole++Normandie Business Angels++Normandie Participations++Horse Angels</t>
  </si>
  <si>
    <t>0.32</t>
  </si>
  <si>
    <t>0.13</t>
  </si>
  <si>
    <t>0.1</t>
  </si>
  <si>
    <t>may-17</t>
  </si>
  <si>
    <t>aug-18</t>
  </si>
  <si>
    <t>may-20</t>
  </si>
  <si>
    <t>Private Equity</t>
  </si>
  <si>
    <t>GROWTH EQUITY VC</t>
  </si>
  <si>
    <t>CONVERTIBLE</t>
  </si>
  <si>
    <t>0.01</t>
  </si>
  <si>
    <t>0.02</t>
  </si>
  <si>
    <t>0.8</t>
  </si>
  <si>
    <t>3.2</t>
  </si>
  <si>
    <t>4.2</t>
  </si>
  <si>
    <t>jan-14</t>
  </si>
  <si>
    <t>may-16</t>
  </si>
  <si>
    <t>sep-17</t>
  </si>
  <si>
    <t>jul-19</t>
  </si>
  <si>
    <t>MeVitae</t>
  </si>
  <si>
    <t>London Co-Investment Fund</t>
  </si>
  <si>
    <t>Parkwalk Advisors</t>
  </si>
  <si>
    <t>University of Bristol Enterprise Fund</t>
  </si>
  <si>
    <t>OUI Startup Incubator</t>
  </si>
  <si>
    <t>SFC Capital</t>
  </si>
  <si>
    <t>British Business Investments</t>
  </si>
  <si>
    <t>Apex Black</t>
  </si>
  <si>
    <t>0.15</t>
  </si>
  <si>
    <t>0.39</t>
  </si>
  <si>
    <t>0.22</t>
  </si>
  <si>
    <t>jul-12</t>
  </si>
  <si>
    <t>oct-15</t>
  </si>
  <si>
    <t>jum-23</t>
  </si>
  <si>
    <t>SFC Capital++British Business Investments</t>
  </si>
  <si>
    <t>Krucial (formerly R3 IoT)</t>
  </si>
  <si>
    <t>CENSIS</t>
  </si>
  <si>
    <t>Scottish EDGE</t>
  </si>
  <si>
    <t>Ryan Johnson</t>
  </si>
  <si>
    <t>Nathan Kundtz</t>
  </si>
  <si>
    <t>Space Capital</t>
  </si>
  <si>
    <t>Scottish National Investment Bank</t>
  </si>
  <si>
    <t>Loren Padelford</t>
  </si>
  <si>
    <t>University of Strathclyde</t>
  </si>
  <si>
    <t>AzurX</t>
  </si>
  <si>
    <t>3.1</t>
  </si>
  <si>
    <t>3.7</t>
  </si>
  <si>
    <t>jul-21</t>
  </si>
  <si>
    <t>Ryan Johnson++Nathan Kundtz++Space Capital++Scottish National Investment Bank++Loren Padelford</t>
  </si>
  <si>
    <t>Scottish Enterprise Growth Investments++University of Strathclyde++Scottish National Investment Bank++AzurX</t>
  </si>
  <si>
    <t>Crypta Labs</t>
  </si>
  <si>
    <t>Crowdfunded</t>
  </si>
  <si>
    <t>Angels Den Funding</t>
  </si>
  <si>
    <t>Pitch@Palace</t>
  </si>
  <si>
    <t>Henley Business Angels</t>
  </si>
  <si>
    <t>Bloc Ventures</t>
  </si>
  <si>
    <t>crowdfunding</t>
  </si>
  <si>
    <t>ANGEL</t>
  </si>
  <si>
    <t>2.0</t>
  </si>
  <si>
    <t>1.1</t>
  </si>
  <si>
    <t>0.16</t>
  </si>
  <si>
    <t>oct-16</t>
  </si>
  <si>
    <t>EIT Climate-KIC</t>
  </si>
  <si>
    <t>Startport</t>
  </si>
  <si>
    <t>Space Academy</t>
  </si>
  <si>
    <t>Inventure</t>
  </si>
  <si>
    <t>SERIES C</t>
  </si>
  <si>
    <t>0.66</t>
  </si>
  <si>
    <t>0.94</t>
  </si>
  <si>
    <t>jun-14</t>
  </si>
  <si>
    <t>dec-14</t>
  </si>
  <si>
    <t>jan-16</t>
  </si>
  <si>
    <t>jun-16</t>
  </si>
  <si>
    <t>Public</t>
  </si>
  <si>
    <t>10.2</t>
  </si>
  <si>
    <t>Swisscom Ventures</t>
  </si>
  <si>
    <t>5.8</t>
  </si>
  <si>
    <t>jun-19</t>
  </si>
  <si>
    <t>jul-22</t>
  </si>
  <si>
    <t>dec-22</t>
  </si>
  <si>
    <t>aug-19</t>
  </si>
  <si>
    <t>Craft Prospect</t>
  </si>
  <si>
    <t>Capital for Colleagues</t>
  </si>
  <si>
    <t>National Space Innovation Programme</t>
  </si>
  <si>
    <t>0.27</t>
  </si>
  <si>
    <t>0.21</t>
  </si>
  <si>
    <t>0.3</t>
  </si>
  <si>
    <t>sep-21</t>
  </si>
  <si>
    <t>oct-22</t>
  </si>
  <si>
    <t>Scottish Enterprise Growth Investments++Capital for Colleagues</t>
  </si>
  <si>
    <t>Mosaic Smart Data</t>
  </si>
  <si>
    <t>JP Morgan</t>
  </si>
  <si>
    <t>JPMorgan Chase &amp; Co</t>
  </si>
  <si>
    <t>CommerzVentures</t>
  </si>
  <si>
    <t>Octopus Ventures</t>
  </si>
  <si>
    <t>JP Morgan++JPMorgan Chase &amp; Co</t>
  </si>
  <si>
    <t>CommerzVentures++Octopus Ventures++JP Morgan</t>
  </si>
  <si>
    <t>2.9</t>
  </si>
  <si>
    <t>2.6</t>
  </si>
  <si>
    <t>3.4</t>
  </si>
  <si>
    <t>dec-20</t>
  </si>
  <si>
    <t>aug-22</t>
  </si>
  <si>
    <t>Unruly Capital</t>
  </si>
  <si>
    <t>jun-17</t>
  </si>
  <si>
    <t>Thiel Fellowship</t>
  </si>
  <si>
    <t>Marc Benioff</t>
  </si>
  <si>
    <t>BeeLine</t>
  </si>
  <si>
    <t>True.</t>
  </si>
  <si>
    <t>Syndicate Room</t>
  </si>
  <si>
    <t>Seedrs</t>
  </si>
  <si>
    <t>Seedcamp</t>
  </si>
  <si>
    <t>TrueStart</t>
  </si>
  <si>
    <t>Earlymarket</t>
  </si>
  <si>
    <t>Andy Murray</t>
  </si>
  <si>
    <t>Kickstarter</t>
  </si>
  <si>
    <t>0.07</t>
  </si>
  <si>
    <t>0.65</t>
  </si>
  <si>
    <t>Seedcamp++Seedrs++TrueStart++Earlymarket++Andy Murray</t>
  </si>
  <si>
    <t>Turenne Capital</t>
  </si>
  <si>
    <t>Région Sud Investissement</t>
  </si>
  <si>
    <t>Banque Populaire Occitane</t>
  </si>
  <si>
    <t>jul-15</t>
  </si>
  <si>
    <t>Possible Ventures</t>
  </si>
  <si>
    <t>ACE and Company</t>
  </si>
  <si>
    <t>MK Venture Capital</t>
  </si>
  <si>
    <t>Lakestar</t>
  </si>
  <si>
    <t>Space Angels</t>
  </si>
  <si>
    <t>3.3</t>
  </si>
  <si>
    <t>may-22</t>
  </si>
  <si>
    <t>Orbital Witness</t>
  </si>
  <si>
    <t>Fuse by Allen &amp; Overy</t>
  </si>
  <si>
    <t>MDR Lab</t>
  </si>
  <si>
    <t>L Marks</t>
  </si>
  <si>
    <t>Stuart Marks</t>
  </si>
  <si>
    <t>Geovation</t>
  </si>
  <si>
    <t>Concrete Ventures</t>
  </si>
  <si>
    <t>Scalar North Capital</t>
  </si>
  <si>
    <t>JLL Spark</t>
  </si>
  <si>
    <t>LocalGlobe</t>
  </si>
  <si>
    <t>Outward VC</t>
  </si>
  <si>
    <t>Portfolio Ventures</t>
  </si>
  <si>
    <t>Realty Corporation</t>
  </si>
  <si>
    <t>Parker89</t>
  </si>
  <si>
    <t>7.5</t>
  </si>
  <si>
    <t>jul-20</t>
  </si>
  <si>
    <t>L Marks++Stuart Marks++Geovation</t>
  </si>
  <si>
    <t>Seedcamp++Concrete Ventures++Life Ventures++JLL Spark</t>
  </si>
  <si>
    <t>Seedcamp++LocalGlobe++JLL Spark++Outward VC</t>
  </si>
  <si>
    <t>Seedcamp++LocalGlobe++Portfolio Ventures++Outward VC++Realty Corporation++Parker89</t>
  </si>
  <si>
    <t>SpaceSense</t>
  </si>
  <si>
    <t>50 Partners</t>
  </si>
  <si>
    <t>Courtin Investment</t>
  </si>
  <si>
    <t>SpaceFounders</t>
  </si>
  <si>
    <t>Astropreneurs</t>
  </si>
  <si>
    <t>PARSEC Accelerator</t>
  </si>
  <si>
    <t>HECTAR Accelerator</t>
  </si>
  <si>
    <t>ESA BIC NORD FRANCE</t>
  </si>
  <si>
    <t>Techmind VC</t>
  </si>
  <si>
    <t>Space Ventures Investors</t>
  </si>
  <si>
    <t>Sharpstone Capital</t>
  </si>
  <si>
    <t>MassChallenge</t>
  </si>
  <si>
    <t>xFarm Technologies</t>
  </si>
  <si>
    <t>venture_capital, sovereign wealth fund</t>
  </si>
  <si>
    <t>ACQUISITION</t>
  </si>
  <si>
    <t>Bpifrance++Techmind VC++Space Ventures Investors</t>
  </si>
  <si>
    <t>Starburst Accelerator</t>
  </si>
  <si>
    <t>dec-17</t>
  </si>
  <si>
    <t>0.35</t>
  </si>
  <si>
    <t>0.2</t>
  </si>
  <si>
    <t>3.6</t>
  </si>
  <si>
    <t>Oxford Space Systems</t>
  </si>
  <si>
    <t>Cambridge Angels</t>
  </si>
  <si>
    <t>Perivoli Innovations</t>
  </si>
  <si>
    <t>Peter Cowley</t>
  </si>
  <si>
    <t>Foresight Group</t>
  </si>
  <si>
    <t>Foresight Williams</t>
  </si>
  <si>
    <t>Defence and Security Accelerator</t>
  </si>
  <si>
    <t>Oxford Innovation Finence</t>
  </si>
  <si>
    <t>0.46</t>
  </si>
  <si>
    <t>7.7</t>
  </si>
  <si>
    <t>jan-24</t>
  </si>
  <si>
    <t>may-24</t>
  </si>
  <si>
    <t>IQ Capital++Longwall Ventures++Foresight Group++Foresight Williams</t>
  </si>
  <si>
    <t>Oxford Innovantion Finance</t>
  </si>
  <si>
    <t>MyEasyFarm</t>
  </si>
  <si>
    <t>Scal'E-nov</t>
  </si>
  <si>
    <t>Angelsquare</t>
  </si>
  <si>
    <t>Netangels</t>
  </si>
  <si>
    <t>Région Grand Est</t>
  </si>
  <si>
    <t>INSEAD Angels</t>
  </si>
  <si>
    <t>Welikestartup</t>
  </si>
  <si>
    <t>EIT Food</t>
  </si>
  <si>
    <t>0.6</t>
  </si>
  <si>
    <t>sep-22</t>
  </si>
  <si>
    <t>Bpifrance++Angelsquare++Netangels++Région Grand Est++INSEAD Angels++Welikestartup</t>
  </si>
  <si>
    <t>INSEAD Angels++Welikestartup</t>
  </si>
  <si>
    <t>jul-24</t>
  </si>
  <si>
    <t>Taavet Hinrikus</t>
  </si>
  <si>
    <t>Cassini Business Accelerator</t>
  </si>
  <si>
    <t>corporate_venture_fund,venture_capital</t>
  </si>
  <si>
    <t>0.08</t>
  </si>
  <si>
    <t>EUSPA++Cassini Business Accelerator</t>
  </si>
  <si>
    <t>family_office,venture_capital</t>
  </si>
  <si>
    <t>Helix Geospace</t>
  </si>
  <si>
    <t>Midven</t>
  </si>
  <si>
    <t>0.17</t>
  </si>
  <si>
    <t>Midven++UK Innovation &amp; Science Seed Fund++Bloc Ventures</t>
  </si>
  <si>
    <t>4Impact</t>
  </si>
  <si>
    <t>Omnes Capital</t>
  </si>
  <si>
    <t>may-21</t>
  </si>
  <si>
    <t>Business Angels Switzerland</t>
  </si>
  <si>
    <t>oct-18</t>
  </si>
  <si>
    <t>0.09</t>
  </si>
  <si>
    <t>FIWARE</t>
  </si>
  <si>
    <t>Startup Autobahn</t>
  </si>
  <si>
    <t>Hardware.co Accelerator</t>
  </si>
  <si>
    <t>Sap.io</t>
  </si>
  <si>
    <t>Space Forge</t>
  </si>
  <si>
    <t>Helios Capital</t>
  </si>
  <si>
    <t>Stellar Ventures</t>
  </si>
  <si>
    <t>Development Bank of Wales</t>
  </si>
  <si>
    <t>Bristol Private Equity Club</t>
  </si>
  <si>
    <t>George Whitesides</t>
  </si>
  <si>
    <t>Dylan Taylor</t>
  </si>
  <si>
    <t>Newable Private Investing</t>
  </si>
  <si>
    <t>SpaceFund</t>
  </si>
  <si>
    <t>Type One Ventures</t>
  </si>
  <si>
    <t>E2MC Ventures</t>
  </si>
  <si>
    <t>Space VC</t>
  </si>
  <si>
    <t>BPEC</t>
  </si>
  <si>
    <t>FJ Labs</t>
  </si>
  <si>
    <t>Quiet Capital</t>
  </si>
  <si>
    <t>Starbridge Venture Capital</t>
  </si>
  <si>
    <t>Trousdale Ventures</t>
  </si>
  <si>
    <t>World Fund</t>
  </si>
  <si>
    <t>European AI Fund</t>
  </si>
  <si>
    <t>Kencoa Aerospace</t>
  </si>
  <si>
    <t>Kencoa Aerospace Corporation</t>
  </si>
  <si>
    <t>UK Space Agency</t>
  </si>
  <si>
    <t>NATO Innovation Fund (NIF)</t>
  </si>
  <si>
    <t>0.23</t>
  </si>
  <si>
    <t>0.50</t>
  </si>
  <si>
    <t>7.9</t>
  </si>
  <si>
    <t>Innovate UK++Development Bank of Wales++Bristol Private Equity Club</t>
  </si>
  <si>
    <t>George Whitesides++Dylan Taylor++Development Bank of Wales++Newable Private Investing++SpaceFund++Type One Ventures++E2MC Ventures++Space.VC++BPEC</t>
  </si>
  <si>
    <t>FJ Labs++Dylan Taylor++Newable Private Investing++Quiet Capital++Starbridge Venture Capital++SpaceFund++Type One Ventures++Trousdale Ventures++World Fund++European AI Fund++Space.VC++Kencoa Aerospace</t>
  </si>
  <si>
    <t>Expa</t>
  </si>
  <si>
    <t>ITOCHU</t>
  </si>
  <si>
    <t>SmallSpark Space Systems</t>
  </si>
  <si>
    <t>Deepbridge Capital</t>
  </si>
  <si>
    <t>STFC</t>
  </si>
  <si>
    <t>The Welsh Government</t>
  </si>
  <si>
    <t>UK Research and Innovation (UKRI)</t>
  </si>
  <si>
    <t>UK Export Finance</t>
  </si>
  <si>
    <t>Deepbridge Capital++The Welsh Government</t>
  </si>
  <si>
    <t>Founders Fund</t>
  </si>
  <si>
    <t>Dynamo VC</t>
  </si>
  <si>
    <t>Molten Ventures</t>
  </si>
  <si>
    <t>5.2</t>
  </si>
  <si>
    <t>Bulgaria Innovation Hub</t>
  </si>
  <si>
    <t>jul-17</t>
  </si>
  <si>
    <t>Smart Green Shipping</t>
  </si>
  <si>
    <t>MOL Drybulk</t>
  </si>
  <si>
    <t>Peel Ports Hunterston PARC</t>
  </si>
  <si>
    <t>1.35</t>
  </si>
  <si>
    <t>Scottish Enterprise Growth Investments++MOL Drybulk++Peel Ports Hunterston PARC</t>
  </si>
  <si>
    <t>Shot Scope</t>
  </si>
  <si>
    <t>London &amp; Scottish Investment Partners</t>
  </si>
  <si>
    <t>University of Edinburgh</t>
  </si>
  <si>
    <t>Old College Capital</t>
  </si>
  <si>
    <t>Virgin Money</t>
  </si>
  <si>
    <t>Guinness Ventures</t>
  </si>
  <si>
    <t>Growthdeck</t>
  </si>
  <si>
    <t>The SidebySide Partnership</t>
  </si>
  <si>
    <t>0.42</t>
  </si>
  <si>
    <t>2.7</t>
  </si>
  <si>
    <t>6.6</t>
  </si>
  <si>
    <t>Scottish Enterprise Growth Investments++Equity Gap++Old College Capital</t>
  </si>
  <si>
    <t>Equity Gap++Guinness Ventures++Scottish National Investment Bank++Old College Capital</t>
  </si>
  <si>
    <t>Scottish Enterprise Growth Investments++Equity Gap++Guinness Ventures++Growthdeck++The SidebySide Partnership</t>
  </si>
  <si>
    <t>Sen Corporation</t>
  </si>
  <si>
    <t>Hemisphere Ventures</t>
  </si>
  <si>
    <t>1.73</t>
  </si>
  <si>
    <t>Vortexa</t>
  </si>
  <si>
    <t>Notion Capital</t>
  </si>
  <si>
    <t>Mosaic Ventures</t>
  </si>
  <si>
    <t>Monashees</t>
  </si>
  <si>
    <t>MetaPlanet</t>
  </si>
  <si>
    <t>Communitas Capital</t>
  </si>
  <si>
    <t>Morgan Stanley Expansion Capital</t>
  </si>
  <si>
    <t>corporate_venture_fund, private_equity</t>
  </si>
  <si>
    <t>4.4</t>
  </si>
  <si>
    <t>2.25</t>
  </si>
  <si>
    <t>Notion Capital++Mosaic Ventures</t>
  </si>
  <si>
    <t>Notion Capital++Mosaic Ventures++Monashees++Metplanet</t>
  </si>
  <si>
    <t>Notion Capital++FJ Labs++Morgan Stanley Expansion Capital++Communitas Capital++Monashees++MetaPlanet</t>
  </si>
  <si>
    <t>Satellite Vu</t>
  </si>
  <si>
    <t>Contrarian Ventures</t>
  </si>
  <si>
    <t>MD ONE Ventures</t>
  </si>
  <si>
    <t>GITEX Future Stars</t>
  </si>
  <si>
    <t>Stellar Solutions</t>
  </si>
  <si>
    <t>noa</t>
  </si>
  <si>
    <t>Ridgeline Ventures</t>
  </si>
  <si>
    <t>Earth Science Foundation</t>
  </si>
  <si>
    <t>National Science Foundation - United States</t>
  </si>
  <si>
    <t>20.7</t>
  </si>
  <si>
    <t>15.77</t>
  </si>
  <si>
    <t>Seraphim Space++Stellar Solutions++noa++Ridgeline Ventures++E2MC Ventures++Earth Science Foundation++National Space Innovation Programme</t>
  </si>
  <si>
    <t>Molten Ventures (Formerly Draper Esprit)++Seraphim Space++NSF - National Science Foundation++Stellar Solutions++noa++Ridgeline Ventures++E2MC Ventures</t>
  </si>
  <si>
    <t>Molten Ventures (Formerly Draper Esprit)++Seraphim Space++Stellar Solutions++noa++Ridgeline Ventures++E2MC Ventures++Earth Science Foundation</t>
  </si>
  <si>
    <t>Skyrora</t>
  </si>
  <si>
    <t>Skyrora Ventures</t>
  </si>
  <si>
    <t>European Space Agency</t>
  </si>
  <si>
    <t>5.9</t>
  </si>
  <si>
    <t>25.5</t>
  </si>
  <si>
    <t>0.45</t>
  </si>
  <si>
    <t>jan-23</t>
  </si>
  <si>
    <t>Unseenlabs</t>
  </si>
  <si>
    <t>Breizh Capital</t>
  </si>
  <si>
    <t>Sofimac Innovation</t>
  </si>
  <si>
    <t>Ouest Valorisation</t>
  </si>
  <si>
    <t>Breizh Up</t>
  </si>
  <si>
    <t>Nexeya</t>
  </si>
  <si>
    <t>360 Capital</t>
  </si>
  <si>
    <t>Blue Oceans Partners</t>
  </si>
  <si>
    <t>Definvest</t>
  </si>
  <si>
    <t>FCP Innovacion SP</t>
  </si>
  <si>
    <t>S2G Ventures</t>
  </si>
  <si>
    <t>Unexo</t>
  </si>
  <si>
    <t>Supernova Invest</t>
  </si>
  <si>
    <t>ISALT Gestion</t>
  </si>
  <si>
    <t>advisor, incubator</t>
  </si>
  <si>
    <t>61.6</t>
  </si>
  <si>
    <t>23.4</t>
  </si>
  <si>
    <t>Bpifrance++Breizh Up++Nexeya</t>
  </si>
  <si>
    <t>Omnes Capital++360 Capital++Breizh Up++Blue Oceans Partners++Definvest</t>
  </si>
  <si>
    <t>Omnes Capital++360 Capital++FCP Innovacion SP++S2G Ventures</t>
  </si>
  <si>
    <t>Bpifrance++Omnes Capital++360 Capital++Unexo++Supernova Invest++Breizh Up++S2G Ventures++ISALT Gestion</t>
  </si>
  <si>
    <t>MMC Ventures</t>
  </si>
  <si>
    <t>Catalyst Accelerator</t>
  </si>
  <si>
    <t>POST IPO EQUITY</t>
  </si>
  <si>
    <t>SLAMcore</t>
  </si>
  <si>
    <t>Amadeus Partners Limited</t>
  </si>
  <si>
    <t>Imperial College London</t>
  </si>
  <si>
    <t>Toyota Ventures</t>
  </si>
  <si>
    <t>Sparx Group</t>
  </si>
  <si>
    <t>Mirai Creation fund</t>
  </si>
  <si>
    <t>Global Brain Corporation</t>
  </si>
  <si>
    <t>Samsung Ventures</t>
  </si>
  <si>
    <t>IP Group</t>
  </si>
  <si>
    <t>ROBO Global Ventures</t>
  </si>
  <si>
    <t>Yamato Holdings</t>
  </si>
  <si>
    <t>Amadeus Capital Partners++Toyota Ventures++Sparx Group</t>
  </si>
  <si>
    <t>Amadeus Capital Partners++MMC Ventures++Octopus Ventures++Toyota Ventures++Mirai Creation fund</t>
  </si>
  <si>
    <t>Amadeus Capital Partners++MMC Ventures++Octopus Ventures++Toyota Ventures</t>
  </si>
  <si>
    <t>Amadeus Capital Partners++MMC Ventures++Global Brain Corporation++Samsung Ventures++Presidio Ventures++IP Group++Octopus Ventures++ROBO Global Ventures++Yamato Holdings</t>
  </si>
  <si>
    <t>MIG Capital</t>
  </si>
  <si>
    <t>0.85</t>
  </si>
  <si>
    <t>Y Combinator</t>
  </si>
  <si>
    <t>Herius Capital</t>
  </si>
  <si>
    <t>Mirico</t>
  </si>
  <si>
    <t>Shell</t>
  </si>
  <si>
    <t>Shell Ventures</t>
  </si>
  <si>
    <t>New Climate Ventures</t>
  </si>
  <si>
    <t>0.12</t>
  </si>
  <si>
    <t>Longwall Ventures++UK Innovation &amp; Science Seed Fund</t>
  </si>
  <si>
    <t>Longwall Ventures++Foresight Group++UK Innovation &amp; Science Seed Fund++Foresight Williams</t>
  </si>
  <si>
    <t>Longwall Ventures++UK Innovation &amp; Science Seed Fund++Shell++Foresight Williams++Shell Ventures++New Climate Ventures</t>
  </si>
  <si>
    <t>UK Innovation &amp; Science Seed Fund++Shell Ventures++New Climate Ventures</t>
  </si>
  <si>
    <t>High-Tech Gründerfonds</t>
  </si>
  <si>
    <t>Leanspace</t>
  </si>
  <si>
    <t>SEMIA</t>
  </si>
  <si>
    <t>42CAP</t>
  </si>
  <si>
    <t>Karista</t>
  </si>
  <si>
    <t>Bpifrance++Seraphim Space++42CAP++Karista++Herius Capital</t>
  </si>
  <si>
    <t>HyPrSpace</t>
  </si>
  <si>
    <t>BLAST</t>
  </si>
  <si>
    <t>Expansion Ventures</t>
  </si>
  <si>
    <t>NACo</t>
  </si>
  <si>
    <t>ESA BIC SUD FRANCE</t>
  </si>
  <si>
    <t>Geodesic Fund</t>
  </si>
  <si>
    <t>France 2030</t>
  </si>
  <si>
    <t>PROJECT, REAL ESTATE, INFRASTRUCTURE FINANCE</t>
  </si>
  <si>
    <t>Bpifrance++Geodesic Fund</t>
  </si>
  <si>
    <t>European Commission</t>
  </si>
  <si>
    <t>Orbex Space</t>
  </si>
  <si>
    <t>James Chambers</t>
  </si>
  <si>
    <t>Ukspace</t>
  </si>
  <si>
    <t>Heartcore Capital</t>
  </si>
  <si>
    <t>Elecnor Deimos</t>
  </si>
  <si>
    <t>Highlands and Islands Enterprise</t>
  </si>
  <si>
    <t>Business Growth Fund</t>
  </si>
  <si>
    <t>Verve Ventures</t>
  </si>
  <si>
    <t>Phillip Chambers</t>
  </si>
  <si>
    <t>Jacobs</t>
  </si>
  <si>
    <t>Denmark's Green Future Fund</t>
  </si>
  <si>
    <t>Export and Investment Fund of Denmark</t>
  </si>
  <si>
    <t>Innovation Fund Denmark</t>
  </si>
  <si>
    <t>7.4</t>
  </si>
  <si>
    <t>40.4</t>
  </si>
  <si>
    <t>16.7</t>
  </si>
  <si>
    <t>dec-16</t>
  </si>
  <si>
    <t>European Union++Ukspace</t>
  </si>
  <si>
    <t>High-Tech Gründerfonds++Heartcore Capital (Sunstone Capital)++Elecnor Deimos</t>
  </si>
  <si>
    <t>Business Growth Fund++Octopus Ventures</t>
  </si>
  <si>
    <t>High-Tech Gründerfonds++Heartcore Capital (Sunstone Capital)++Business Growth Fund++Verve Ventures++James Chambers++Octopus Ventures++Phillip Chambers++Scottish National Investment Bank++Jacobs++Denmark's Green Future Fund</t>
  </si>
  <si>
    <t>Heartcore Capital++Business Growth Fund++Scottish National Investment Bank++Export and Investment Fund of Denmark++Octopus Ventures</t>
  </si>
  <si>
    <t>Innovatiom Fund Denmark</t>
  </si>
  <si>
    <t>Happiness Capital</t>
  </si>
  <si>
    <t>Open Cosmos</t>
  </si>
  <si>
    <t>Saul Klein</t>
  </si>
  <si>
    <t>Charlie Songhurst</t>
  </si>
  <si>
    <t>Entrepreneur First</t>
  </si>
  <si>
    <t>EIT InnoEnergy</t>
  </si>
  <si>
    <t>In-Q-Tel</t>
  </si>
  <si>
    <t>A&amp;G</t>
  </si>
  <si>
    <t>ETF Partners</t>
  </si>
  <si>
    <t>Accenture Ventures</t>
  </si>
  <si>
    <t>Trill Impact</t>
  </si>
  <si>
    <t>Wille Finance</t>
  </si>
  <si>
    <t>Ireon Ventures</t>
  </si>
  <si>
    <t>Claret Capital Partners</t>
  </si>
  <si>
    <t>Business Growth Fund++LocalGlobe++Charlie Songhurst++Entrepreneur First++Taavet Hinrikus</t>
  </si>
  <si>
    <t>EIT InnoEnergy++In-Q-Tel++A&amp;G++ETF Partners++Accenture Ventures++Trill Impact++Wille Finance++Ireon Ventures++Claret Capital Partners</t>
  </si>
  <si>
    <t>100+ Accelerator</t>
  </si>
  <si>
    <t>Techstars</t>
  </si>
  <si>
    <t>Newfund</t>
  </si>
  <si>
    <t>ResiliAnce</t>
  </si>
  <si>
    <t>EasyMile</t>
  </si>
  <si>
    <t>Alstom</t>
  </si>
  <si>
    <t>Continental</t>
  </si>
  <si>
    <t>Searchlight Capital Partners</t>
  </si>
  <si>
    <t>NextStage AM</t>
  </si>
  <si>
    <t>McWin</t>
  </si>
  <si>
    <t>may-15</t>
  </si>
  <si>
    <t>Alstom++Bpifrance++Continental</t>
  </si>
  <si>
    <t>Searchlight Capital Partners++Alstom++Bpifrance++Continental++NextStage++McWin</t>
  </si>
  <si>
    <t>MORFO</t>
  </si>
  <si>
    <t>IMT Starter</t>
  </si>
  <si>
    <t>Ventech</t>
  </si>
  <si>
    <t>Demeter Partners</t>
  </si>
  <si>
    <t>RAISE Ventures</t>
  </si>
  <si>
    <t>AFI Ventures</t>
  </si>
  <si>
    <t>Teampact Ventures</t>
  </si>
  <si>
    <t>Antoine Dupont</t>
  </si>
  <si>
    <t>Raphaël Varane</t>
  </si>
  <si>
    <t>Demeter Partners++RAISE Ventures++AFI Ventures++Teampact Ventures</t>
  </si>
  <si>
    <t>Antoine Dupont++Raphaël Varane</t>
  </si>
  <si>
    <t>Opteran</t>
  </si>
  <si>
    <t>University of Sheffield</t>
  </si>
  <si>
    <t>Episode 1 Ventures</t>
  </si>
  <si>
    <t>Join Capital</t>
  </si>
  <si>
    <t>Schauenburg Ventures GmbH</t>
  </si>
  <si>
    <t>Northern Gritstone</t>
  </si>
  <si>
    <t>Episode 1 Ventures++IQ Capital++Seraphim Space</t>
  </si>
  <si>
    <t>Episode 1 Ventures++IQ Capital++Seraphim Space++Join Capital++Schauenburg Ventures++Northern Gritstone</t>
  </si>
  <si>
    <t>Sylvera</t>
  </si>
  <si>
    <t>ACRE</t>
  </si>
  <si>
    <t>Urban Future Lab</t>
  </si>
  <si>
    <t>Sierra Peterson</t>
  </si>
  <si>
    <t>Index Ventures</t>
  </si>
  <si>
    <t>Speedinvest</t>
  </si>
  <si>
    <t>Revent Capital</t>
  </si>
  <si>
    <t>Insight Partners</t>
  </si>
  <si>
    <t>Salesforce Ventures</t>
  </si>
  <si>
    <t>Balderton Capital</t>
  </si>
  <si>
    <t>Bain and Company</t>
  </si>
  <si>
    <t>Salesforce</t>
  </si>
  <si>
    <t>9Yards Capital</t>
  </si>
  <si>
    <t>Fidelity International Strategic Ventures</t>
  </si>
  <si>
    <t>advisor</t>
  </si>
  <si>
    <t>7.8</t>
  </si>
  <si>
    <t>32.6</t>
  </si>
  <si>
    <t>Index Ventures++Seedcamp++Speedinvest++Innovate UK++Revent Capital</t>
  </si>
  <si>
    <t>Index Ventures++Insight Partners++Salesforce Ventures++LocalGlobe</t>
  </si>
  <si>
    <t>Balderton Capital++Index Ventures++Insight Partners++Seedcamp++Speedinvest++Bain and Company++Salesforce++LocalGlobe++9Yards Capital++Fidelity International Strategic Ventures</t>
  </si>
  <si>
    <t>Virgin Orbit</t>
  </si>
  <si>
    <t>Paragraf</t>
  </si>
  <si>
    <t>European Regional Development Fund</t>
  </si>
  <si>
    <t>Advanced Propulsion Centre UK</t>
  </si>
  <si>
    <t>New Science Ventures</t>
  </si>
  <si>
    <t>British Patient Capital</t>
  </si>
  <si>
    <t>16.1</t>
  </si>
  <si>
    <t>Amadeus Capital Partners++IQ Capital++Cambridge Enterprise++Parkwalk Advisors</t>
  </si>
  <si>
    <t>Amadeus Capital Partners++Molten Ventures (Formerly Draper Esprit)++IQ Capital++New Science Ventures++Parkwalk Advisors++In-Q-Tel++British Patient Capital (BPC)</t>
  </si>
  <si>
    <t>Share My Space</t>
  </si>
  <si>
    <t>SATT Paris-Saclay</t>
  </si>
  <si>
    <t>Starquest Capital</t>
  </si>
  <si>
    <t>Wind Capital</t>
  </si>
  <si>
    <t>2.15</t>
  </si>
  <si>
    <t>EIC Fund (European Innovation Council Fund)</t>
  </si>
  <si>
    <t>Starquest Capital++Wind Capital++SpaceFounders++EIC Fund++Expansion Ventures</t>
  </si>
  <si>
    <t>2xN</t>
  </si>
  <si>
    <t>Shipfix</t>
  </si>
  <si>
    <t>TA Ventures</t>
  </si>
  <si>
    <t>AA Sons</t>
  </si>
  <si>
    <t>François Dorléans</t>
  </si>
  <si>
    <t>Kima Ventures</t>
  </si>
  <si>
    <t>Eurazeo</t>
  </si>
  <si>
    <t>The Family</t>
  </si>
  <si>
    <t>Aldea Ventures</t>
  </si>
  <si>
    <t>Breega</t>
  </si>
  <si>
    <t>Veson Nautical</t>
  </si>
  <si>
    <t>14.5</t>
  </si>
  <si>
    <t>Kima Ventures++Bpifrance++Eurazeo++The Family</t>
  </si>
  <si>
    <t>Bpifrance++Aldea Ventures++Breega</t>
  </si>
  <si>
    <t>Verson Nautical</t>
  </si>
  <si>
    <t>Focal Point Positioning</t>
  </si>
  <si>
    <t>Forte Ventures</t>
  </si>
  <si>
    <t>Passion Capital</t>
  </si>
  <si>
    <t>Demis Hassabis</t>
  </si>
  <si>
    <t>David Cleevely</t>
  </si>
  <si>
    <t>Eileen Burbidge</t>
  </si>
  <si>
    <t>Daniel Wagner</t>
  </si>
  <si>
    <t>Robert Sansom</t>
  </si>
  <si>
    <t>Matthew Cleevely</t>
  </si>
  <si>
    <t>Rockspring</t>
  </si>
  <si>
    <t>Pilgrim Beart</t>
  </si>
  <si>
    <t>Alexander Trewby</t>
  </si>
  <si>
    <t>Bae Systems</t>
  </si>
  <si>
    <t>Gresham House</t>
  </si>
  <si>
    <t>GM Ventures</t>
  </si>
  <si>
    <t>0.4</t>
  </si>
  <si>
    <t>Passion Capital++Peter Cowley++IQ Capital++Demis Hassabis++David Cleevely++Eileen Burbidge++Daniel Wagner++Robert Sansom++Matthew Cleevely++Rockspring++University of Cambridge++Pilgrim Beart++Alexander Trewby</t>
  </si>
  <si>
    <t>Molten Ventures (Formerly Draper Esprit)++Passion Capital++IQ Capital++Cambridge Angels++Cambridge Enterprise</t>
  </si>
  <si>
    <t>Molten Ventures (Formerly Draper Esprit)++Bae Systems</t>
  </si>
  <si>
    <t>Molten Ventures (Formerly Draper Esprit)++Gresham House</t>
  </si>
  <si>
    <t>Specialist VC</t>
  </si>
  <si>
    <t>ChAI Predict</t>
  </si>
  <si>
    <t>FinTech Sandbox</t>
  </si>
  <si>
    <t>Insurtech Gateway</t>
  </si>
  <si>
    <t>2050 Capital</t>
  </si>
  <si>
    <t>1.54</t>
  </si>
  <si>
    <t>MMC Ventures++Passion Capital++Dynamo VC</t>
  </si>
  <si>
    <t>Passion Capital++Seraphim Space++Primo Ventures++Portfolio Ventures++Insurtech Gateway++2050 Capital</t>
  </si>
  <si>
    <t>ALL.SPACE</t>
  </si>
  <si>
    <t>Marc Bell Capital</t>
  </si>
  <si>
    <t>Silverpeak LLP</t>
  </si>
  <si>
    <t>Trinity Capital</t>
  </si>
  <si>
    <t>Conconi Growth Partners</t>
  </si>
  <si>
    <t>Waterlow Management</t>
  </si>
  <si>
    <t>Boeing</t>
  </si>
  <si>
    <t>AEI Horizon X</t>
  </si>
  <si>
    <t>Promus Ventures</t>
  </si>
  <si>
    <t>SES Satellites</t>
  </si>
  <si>
    <t>Firmament</t>
  </si>
  <si>
    <t>AE Industrial Partners</t>
  </si>
  <si>
    <t>corporate_venture_fund, private_equity, vemture_capital</t>
  </si>
  <si>
    <t>18.8</t>
  </si>
  <si>
    <t>Space Angels++Boeing++AEI Horizon X</t>
  </si>
  <si>
    <t>Promus Ventures++SES Satellites++Space Angels++AEI Horizon X++UK Future Fund++Firmament++UK Space Agency</t>
  </si>
  <si>
    <t>Promus Ventures++Seraphim Space++AE Industrial Partners++Firmament</t>
  </si>
  <si>
    <t>Arqit</t>
  </si>
  <si>
    <t>Quantum Exponential Group</t>
  </si>
  <si>
    <t>Evolution Equity Partners</t>
  </si>
  <si>
    <t>Centricus Acquisition Corp</t>
  </si>
  <si>
    <t>Carlo Calabria</t>
  </si>
  <si>
    <t>Heritage Assets SCSP</t>
  </si>
  <si>
    <t>Ropemaker Nominees</t>
  </si>
  <si>
    <t>SPAC IPO</t>
  </si>
  <si>
    <t>SPAC PRIVATE PLACEMENT</t>
  </si>
  <si>
    <t>8.5</t>
  </si>
  <si>
    <t>16.2</t>
  </si>
  <si>
    <t>Notion Capital++Seraphim Space</t>
  </si>
  <si>
    <t>Seraphim Space++Evolution Equity Partners</t>
  </si>
  <si>
    <t>Sumitomo Corporation++Virgin Orbit</t>
  </si>
  <si>
    <t>Carlo Calabria++Heritage Assets SCSP++Ropemaker Nominees</t>
  </si>
  <si>
    <t>Latitude</t>
  </si>
  <si>
    <t>Incuballiance Paris-Saclay</t>
  </si>
  <si>
    <t>UI Investissement</t>
  </si>
  <si>
    <t>Groupe ADF</t>
  </si>
  <si>
    <t>Comat Technologies</t>
  </si>
  <si>
    <t>La French Tech</t>
  </si>
  <si>
    <t>EXPANSION PARTNERS</t>
  </si>
  <si>
    <t>Crédit Mutuel Equity (CM-CIC)</t>
  </si>
  <si>
    <t>Nicomatic</t>
  </si>
  <si>
    <t>Crédit Mutuel Innovation</t>
  </si>
  <si>
    <t>Blast Club</t>
  </si>
  <si>
    <t>Bpifrance++Groupe ADF++Comat Technologies++La French Tech++EXPANSION PARTNERS++UI Investissement++Crédit Mutuel Equity (CM-CIC)I++Nicomatic++Crédit Mutuel Innovation</t>
  </si>
  <si>
    <t>Kima Ventures++Bpifrance++EXPANSION PARTNERS++UI Investissement++Blast Club++Crédit Mutuel Innovation</t>
  </si>
  <si>
    <t>1.75</t>
  </si>
  <si>
    <t>Exotrail</t>
  </si>
  <si>
    <t>Normandie Capital Investissement</t>
  </si>
  <si>
    <t>Wilco</t>
  </si>
  <si>
    <t>École Polytechnique de Paris</t>
  </si>
  <si>
    <t>Institut Polytechnique de Paris</t>
  </si>
  <si>
    <t>Irdi Capital Investissement</t>
  </si>
  <si>
    <t>Innovacom</t>
  </si>
  <si>
    <t>iXO Private Equity</t>
  </si>
  <si>
    <t>NCI</t>
  </si>
  <si>
    <t>BNP Paribas</t>
  </si>
  <si>
    <t>Celad</t>
  </si>
  <si>
    <t>4.1</t>
  </si>
  <si>
    <t>Bpifrance++Irdi Capital Investissement++360 Capital Partners++SATT Paris-Saclay</t>
  </si>
  <si>
    <t>Bpifrance++Irdi Capital Investissement++Turenne Capital++Innovacom++360 Capital Partners++iXO Private Equity++NCI++Karista</t>
  </si>
  <si>
    <t>Bpifrance++Irdi Capital Investissement++Eurazeo++Innovacom++360 Capital Partners++BNP Paribas++iXO Private Equity++Banque Populaire Occitane++Celad++NCI++Karista</t>
  </si>
  <si>
    <t>QuantCube Technology</t>
  </si>
  <si>
    <t>Paris&amp;Co</t>
  </si>
  <si>
    <t>Kingdom Holding Company</t>
  </si>
  <si>
    <t>Moody's</t>
  </si>
  <si>
    <t>Caisse des Dépôts</t>
  </si>
  <si>
    <t>Five Capital</t>
  </si>
  <si>
    <t>The Strategic Development Fund</t>
  </si>
  <si>
    <t>sovereign_wealth_fund</t>
  </si>
  <si>
    <t>Kingdom Holding Company++Moody's++Caisse des Dépôts++Five Capital</t>
  </si>
  <si>
    <t>Moody's++Five Capital++The Strategic Development Fund</t>
  </si>
  <si>
    <t>EverImpact</t>
  </si>
  <si>
    <t>FI-C3</t>
  </si>
  <si>
    <t>Raspberry Ventures</t>
  </si>
  <si>
    <t>Rainmaking</t>
  </si>
  <si>
    <t>MOL Group</t>
  </si>
  <si>
    <t>Motion Ventures</t>
  </si>
  <si>
    <t>ADB Ventures</t>
  </si>
  <si>
    <t>IMC Ventures</t>
  </si>
  <si>
    <t>Transport Capital Partners</t>
  </si>
  <si>
    <t>EIT Urban Mobility</t>
  </si>
  <si>
    <t>Rainmaking++MOL Group++Motion Ventures++ADB Ventures++IMC Ventures++Transport Capital Partners</t>
  </si>
  <si>
    <t>NewSpace Capital</t>
  </si>
  <si>
    <t>British Business Bank</t>
  </si>
  <si>
    <t>BANKRUPTCY</t>
  </si>
  <si>
    <t>GROW</t>
  </si>
  <si>
    <t>Unreasonable Group</t>
  </si>
  <si>
    <t>4.8</t>
  </si>
  <si>
    <t>Infiniteorbits</t>
  </si>
  <si>
    <t>Columbia University</t>
  </si>
  <si>
    <t>CNES</t>
  </si>
  <si>
    <t>Irdi Capital Investissement++Newfund++CNES++SpaceFounders++EIC Fund</t>
  </si>
  <si>
    <t>Entocycle</t>
  </si>
  <si>
    <t>Planet+</t>
  </si>
  <si>
    <t>The Venture Collective</t>
  </si>
  <si>
    <t>Nazca Ventures</t>
  </si>
  <si>
    <t>DCVC (Data Collective)</t>
  </si>
  <si>
    <t>Andrea Dusi</t>
  </si>
  <si>
    <t>Lowercarbon Capital</t>
  </si>
  <si>
    <t>Climentum Capital</t>
  </si>
  <si>
    <t>James Haskell</t>
  </si>
  <si>
    <t>4.38</t>
  </si>
  <si>
    <t>Y Combinator++DCVC (Data Collective)++ACE and Company++Andrea Dusi</t>
  </si>
  <si>
    <t>Y Combinator++ACE and Company++Antoine Dupont++Lowercarbon Capital++Climentum Capital++Teampact Ventures++James Haskell</t>
  </si>
  <si>
    <t>Sequoia Capital</t>
  </si>
  <si>
    <t>Statkraft Ventures</t>
  </si>
  <si>
    <t>Gama Space</t>
  </si>
  <si>
    <t>EWOR</t>
  </si>
  <si>
    <t>Kima Ventures++Bpifrance++CNES++Possible Ventures</t>
  </si>
  <si>
    <t>Atomico</t>
  </si>
  <si>
    <t>Tencent</t>
  </si>
  <si>
    <t>Streetbees</t>
  </si>
  <si>
    <t>Seligman Private Equity Select</t>
  </si>
  <si>
    <t>Katie Marrache</t>
  </si>
  <si>
    <t>JamJar Investments</t>
  </si>
  <si>
    <t>Mercuri</t>
  </si>
  <si>
    <t>Tempocap</t>
  </si>
  <si>
    <t>Triple Point Ventures</t>
  </si>
  <si>
    <t>SECONDARY</t>
  </si>
  <si>
    <t>1.25</t>
  </si>
  <si>
    <t>7.2</t>
  </si>
  <si>
    <t>6.7</t>
  </si>
  <si>
    <t>JamJar Investments++LocalGlobe++Octopus Ventures</t>
  </si>
  <si>
    <t>Business Growth Fund++LocalGlobe</t>
  </si>
  <si>
    <t>Atomico++Business Growth Fund++LocalGlobe++Octopus Ventures++Mercuri</t>
  </si>
  <si>
    <t>Atomico++Lakestar++LocalGlobe++Octopus Ventures++Mercuri</t>
  </si>
  <si>
    <t>Tempocap++Triple Point Ventures</t>
  </si>
  <si>
    <t>Abelio</t>
  </si>
  <si>
    <t>Sowefund</t>
  </si>
  <si>
    <t>Région Occitanie</t>
  </si>
  <si>
    <t>Banque des Territoires</t>
  </si>
  <si>
    <t>aug-23</t>
  </si>
  <si>
    <t>Sowefund++Région Occitanie</t>
  </si>
  <si>
    <t>Irdi Capital Investissement++Banque des Territoires</t>
  </si>
  <si>
    <t>Cosmian</t>
  </si>
  <si>
    <t>Florian Douetteau</t>
  </si>
  <si>
    <t>Acequia Capital</t>
  </si>
  <si>
    <t>Financière de Blacailloux</t>
  </si>
  <si>
    <t>La Banque Postale</t>
  </si>
  <si>
    <t>Guillaume Amblard</t>
  </si>
  <si>
    <t>La Banque Postale Asset Management</t>
  </si>
  <si>
    <t>Elaia Partners++Florian Douetteau++Acequia Capital++Financière de Blacailloux</t>
  </si>
  <si>
    <t>Elaia Partners++Financière de Blacailloux++La Banque Postale++Guillaume Amblard++La Banque Postale Asset Management</t>
  </si>
  <si>
    <t>2.49</t>
  </si>
  <si>
    <t>Preligens</t>
  </si>
  <si>
    <t>Tikehau Ace Capital</t>
  </si>
  <si>
    <t>Wendel</t>
  </si>
  <si>
    <t>Safran</t>
  </si>
  <si>
    <t>Bpifrance++360 Capital++Ace Capital Partners</t>
  </si>
  <si>
    <t>What3words</t>
  </si>
  <si>
    <t>Wildcat</t>
  </si>
  <si>
    <t>Future Positive Capital</t>
  </si>
  <si>
    <t>Intel Corporation</t>
  </si>
  <si>
    <t>Wildcat Venture Partners</t>
  </si>
  <si>
    <t>Turn8</t>
  </si>
  <si>
    <t>IC Global Partners</t>
  </si>
  <si>
    <t>Commerce and Ventures(SevenVentures)</t>
  </si>
  <si>
    <t>AIV Capital</t>
  </si>
  <si>
    <t>Alps Electric</t>
  </si>
  <si>
    <t>Angel Investment Network</t>
  </si>
  <si>
    <t>Cabinet Office</t>
  </si>
  <si>
    <t>Dominic Perks</t>
  </si>
  <si>
    <t>Goldbell Investments</t>
  </si>
  <si>
    <t>Henry Wigan</t>
  </si>
  <si>
    <t>Ingka Investments</t>
  </si>
  <si>
    <t>Innova Kapital</t>
  </si>
  <si>
    <t>KD Capital</t>
  </si>
  <si>
    <t>Keiretsu Forum</t>
  </si>
  <si>
    <t>KI Capital</t>
  </si>
  <si>
    <t>Liil Ventures</t>
  </si>
  <si>
    <t>Paris Ventures</t>
  </si>
  <si>
    <t>Richard Fearn</t>
  </si>
  <si>
    <t>Niya Partners</t>
  </si>
  <si>
    <t>Guy Westlake</t>
  </si>
  <si>
    <t>Sony Innovation Fund</t>
  </si>
  <si>
    <t>Salica</t>
  </si>
  <si>
    <t>VentureSouq</t>
  </si>
  <si>
    <t>Intel Capital</t>
  </si>
  <si>
    <t>Horizons Ventures</t>
  </si>
  <si>
    <t>Force Over Mass Capital</t>
  </si>
  <si>
    <t>Aramex</t>
  </si>
  <si>
    <t>Mustard Seed + Partners</t>
  </si>
  <si>
    <t>Al Dhow Capital</t>
  </si>
  <si>
    <t>Deutsche Bahn Digital Ventures</t>
  </si>
  <si>
    <t>Daimler Technology and Venture</t>
  </si>
  <si>
    <t>SAIC Venture Capital</t>
  </si>
  <si>
    <t>Nico Rosberg</t>
  </si>
  <si>
    <t>Fission Ventures</t>
  </si>
  <si>
    <t>Alumni Ventures</t>
  </si>
  <si>
    <t>Sony</t>
  </si>
  <si>
    <t>Fraser McCombs Capital</t>
  </si>
  <si>
    <t>Ingka Group</t>
  </si>
  <si>
    <t>ITV</t>
  </si>
  <si>
    <t>Brand Capital International</t>
  </si>
  <si>
    <t>Itvmedia</t>
  </si>
  <si>
    <t>German Media Pool VC</t>
  </si>
  <si>
    <t>Crowdcube</t>
  </si>
  <si>
    <t>Channel 4 Ventures</t>
  </si>
  <si>
    <t>MEDIA FOR EQUITY</t>
  </si>
  <si>
    <t>6.51</t>
  </si>
  <si>
    <t>Salica++VentureSouq</t>
  </si>
  <si>
    <t>Intel Capital++Horizons Ventures++JamJar Investments++Force Over Mass Capital</t>
  </si>
  <si>
    <t>Intel Capital++Aramex++Force Over Mass Capital++Mustard Seed + Partners++Al Dhow Capital</t>
  </si>
  <si>
    <t>Intel Capital++SAIC Venture Capital++Nico Rosberg</t>
  </si>
  <si>
    <t>Fission Ventures++Alumni Ventures Group</t>
  </si>
  <si>
    <t>Sony++Fraser McCombs Capital++Alumni Ventures</t>
  </si>
  <si>
    <t>Ingka Group++ITV</t>
  </si>
  <si>
    <t>Brand Capital International++Itvmedia</t>
  </si>
  <si>
    <t>SenSat</t>
  </si>
  <si>
    <t>Daedalus Partners LLP</t>
  </si>
  <si>
    <t>Round Hill Capital</t>
  </si>
  <si>
    <t>Sistema Venture Capital</t>
  </si>
  <si>
    <t>The Future Fund</t>
  </si>
  <si>
    <t>National Grid Partners (NGP)</t>
  </si>
  <si>
    <t>8point8 Capital</t>
  </si>
  <si>
    <t>22.2</t>
  </si>
  <si>
    <t>20.5</t>
  </si>
  <si>
    <t>Force Over Mass Capital++Round Hill Capital</t>
  </si>
  <si>
    <t>Tencent++Sistema Venture Capital</t>
  </si>
  <si>
    <t>Tencent++The Future und</t>
  </si>
  <si>
    <t>Tencent++Force Over Mass Capital++Innovate UK++National Grid Partners (NGP)++Round Hill Ventures++8point8 Capital</t>
  </si>
  <si>
    <t>Dronamics</t>
  </si>
  <si>
    <t>Eleven Ventures</t>
  </si>
  <si>
    <t>Founders Factory</t>
  </si>
  <si>
    <t>Strategic Investment Fund</t>
  </si>
  <si>
    <t>10.9</t>
  </si>
  <si>
    <t>sep-14</t>
  </si>
  <si>
    <t>jun-15</t>
  </si>
  <si>
    <t>Speedinvest++Eleven Ventures++Founders Factory++Strategic Investment Fund</t>
  </si>
  <si>
    <t>aug-15</t>
  </si>
  <si>
    <t>2.46</t>
  </si>
  <si>
    <t>E-Space</t>
  </si>
  <si>
    <t>Prime Movers Lab</t>
  </si>
  <si>
    <t>Kayrros</t>
  </si>
  <si>
    <t>Cathay Capital</t>
  </si>
  <si>
    <t>AtlasInvest</t>
  </si>
  <si>
    <t>Cathay Innovation</t>
  </si>
  <si>
    <t>Korelya Capital</t>
  </si>
  <si>
    <t>Marcel van Poecke</t>
  </si>
  <si>
    <t>Primwest</t>
  </si>
  <si>
    <t>Opera Tech Ventures</t>
  </si>
  <si>
    <t>24.4</t>
  </si>
  <si>
    <t>Index Ventures++Cathay Innovation++Korelya Capital++Marcel van Poecke++Primwest</t>
  </si>
  <si>
    <t>European Investment Bank++NewSpace Capital++Opera Tech Ventures</t>
  </si>
  <si>
    <t>NAWA Technologies</t>
  </si>
  <si>
    <t>CEA</t>
  </si>
  <si>
    <t>CEA Investissement</t>
  </si>
  <si>
    <t>Eurowatt</t>
  </si>
  <si>
    <t>CAAP Creation</t>
  </si>
  <si>
    <t>Opus Consulting Solutions</t>
  </si>
  <si>
    <t>Kouros SA</t>
  </si>
  <si>
    <t>Altya Invest</t>
  </si>
  <si>
    <t>13.3</t>
  </si>
  <si>
    <t>18.3</t>
  </si>
  <si>
    <t>jan-13</t>
  </si>
  <si>
    <t>Demeter Partners++CEA Investissement++Région Sud Investissement++EIT InnoEnergy</t>
  </si>
  <si>
    <t>Bpifrance++Demeter Partners++Région Sud Investissement++EIT InnoEnergy++Supernova Invest++Eurowatt++CAAP Creation</t>
  </si>
  <si>
    <t>Bpifrance++Demeter Partners++Région Sud Investissement++Supernova Invest++Opus Consulting Solutions++Eurowatt++Kouros SA++Altya Invest</t>
  </si>
  <si>
    <t>Descartes Underwriting</t>
  </si>
  <si>
    <t>BlackFin Capital Partners</t>
  </si>
  <si>
    <t>Blackfin Tech</t>
  </si>
  <si>
    <t>Serena</t>
  </si>
  <si>
    <t>Seaya</t>
  </si>
  <si>
    <t>Highland Europe</t>
  </si>
  <si>
    <t>Mundi Ventures</t>
  </si>
  <si>
    <t>Gaelle Olivier</t>
  </si>
  <si>
    <t>18.5</t>
  </si>
  <si>
    <t>BlackFin Capital Partners++Blackfin Tech</t>
  </si>
  <si>
    <t>Serena++Cathay Innovation++Blackfin Tech</t>
  </si>
  <si>
    <t>Seaya++Eurazeo++Highland Europe++Serena++BlackFin Capital Partners++FCP Innovacion SP++Mundi Ventures++Cathay Innovation++Gaelle Olivier</t>
  </si>
  <si>
    <t>Osol</t>
  </si>
  <si>
    <t>Maxime Paradis</t>
  </si>
  <si>
    <t>MonacoTech</t>
  </si>
  <si>
    <t>Roxanne Varza</t>
  </si>
  <si>
    <t>Eric Larcheveque</t>
  </si>
  <si>
    <t>Xavier Niel</t>
  </si>
  <si>
    <t>Christophe Courtin</t>
  </si>
  <si>
    <t>Romain Afflelou</t>
  </si>
  <si>
    <t>Frédéric Metge</t>
  </si>
  <si>
    <t>Roxanne Varza++Sequoia Capital++Eric Larcheveque++Xavier Niel++Christophe Courtin++Romain Afflelou++Fréderic Metge</t>
  </si>
  <si>
    <t>Urania Ventures</t>
  </si>
  <si>
    <t>3.8</t>
  </si>
  <si>
    <t>SYNTONY GNSS</t>
  </si>
  <si>
    <t>Bpifrance++Irdi Capital Investissement</t>
  </si>
  <si>
    <t>Accelercomm</t>
  </si>
  <si>
    <t>University of Southampton</t>
  </si>
  <si>
    <t>Hostplus</t>
  </si>
  <si>
    <t>21.5</t>
  </si>
  <si>
    <t>IQ Capital++IP Group++Bloc Ventures</t>
  </si>
  <si>
    <t>Swisscom Ventures++IQ Capital++IP Group++Parkwalk Advisors++Bloc Ventures++Hostplus</t>
  </si>
  <si>
    <t>EIT Manufacturing</t>
  </si>
  <si>
    <t>Skyports</t>
  </si>
  <si>
    <t>GreenPoint Partners</t>
  </si>
  <si>
    <t>Levitate Capital</t>
  </si>
  <si>
    <t>Groupe ADP</t>
  </si>
  <si>
    <t>Irelandia Aviation</t>
  </si>
  <si>
    <t>Ardian</t>
  </si>
  <si>
    <t>F2i</t>
  </si>
  <si>
    <t>Kanematsu Corporation</t>
  </si>
  <si>
    <t>Goodman Group</t>
  </si>
  <si>
    <t>Solar Ventus</t>
  </si>
  <si>
    <t>ST Engineering</t>
  </si>
  <si>
    <t>ACS Group</t>
  </si>
  <si>
    <t>5.34</t>
  </si>
  <si>
    <t>3.13</t>
  </si>
  <si>
    <t>Groupe ADP++Deutsche Bahn Digital Ventures++Levitate Capital</t>
  </si>
  <si>
    <t>Ardian++F2i++GreenPoint Partners++Groupe ADP++Deutsche Bahn Digital Ventures++Irelandia Aviation++Kanematsu Corporation++Levitate Capital++Goodman Group++Solar Ventus</t>
  </si>
  <si>
    <t>Groupe ADP++ACS Group</t>
  </si>
  <si>
    <t>advisor,incubator</t>
  </si>
  <si>
    <t>U-space</t>
  </si>
  <si>
    <t>Karot Capital</t>
  </si>
  <si>
    <t>Bpifrance++BNP Paribas++Karot Capital</t>
  </si>
  <si>
    <t>Altitude Angel</t>
  </si>
  <si>
    <t>Microsoft Ventures London Accelerators</t>
  </si>
  <si>
    <t>Kevin Beales</t>
  </si>
  <si>
    <t>Microsoft for Startups</t>
  </si>
  <si>
    <t>Accelerated Digital Ventures - ADV</t>
  </si>
  <si>
    <t>Frenquentis</t>
  </si>
  <si>
    <t>Etc</t>
  </si>
  <si>
    <t>0.79</t>
  </si>
  <si>
    <t>Seraphim Space++Accelerated Digital Ventures - ADV++Frenquentis</t>
  </si>
  <si>
    <t>ESA BIC Austria</t>
  </si>
  <si>
    <t>AegiQ</t>
  </si>
  <si>
    <t>Francesco Perticarari</t>
  </si>
  <si>
    <t>Black Quant</t>
  </si>
  <si>
    <t>0.96</t>
  </si>
  <si>
    <t>High-Tech Gründerfonds++Deepbridge Capital</t>
  </si>
  <si>
    <t>High-Tech Gründerfonds++Innovate UK++Quantum Exponential Group++Black Quant</t>
  </si>
  <si>
    <t>Powerhouse Ventures</t>
  </si>
  <si>
    <t>Climate Capital</t>
  </si>
  <si>
    <t>CropSafe</t>
  </si>
  <si>
    <t>Browder Capital</t>
  </si>
  <si>
    <t>Global Founders Capital</t>
  </si>
  <si>
    <t>Foundation Capital</t>
  </si>
  <si>
    <t>Cory Levy</t>
  </si>
  <si>
    <t>Elefund</t>
  </si>
  <si>
    <t>V1.vc</t>
  </si>
  <si>
    <t>Joshua Browder</t>
  </si>
  <si>
    <t>Grand Oaks Capital</t>
  </si>
  <si>
    <t>Global Founders Capital++Foundation Capital++Cory Levy++Elefund++Charlie Songhurst++V1.vc++Joshua Browder++Grand Oaks Capital</t>
  </si>
  <si>
    <t>Dawex</t>
  </si>
  <si>
    <t>Bouygues Developpement</t>
  </si>
  <si>
    <t>Amadeus</t>
  </si>
  <si>
    <t>Bouygues</t>
  </si>
  <si>
    <t>Amadeus++ITOCHU++Bouygues++Banque des Territoires</t>
  </si>
  <si>
    <t>5.4</t>
  </si>
  <si>
    <t>Sust Global</t>
  </si>
  <si>
    <t>Thirdstream Partners</t>
  </si>
  <si>
    <t>Vala Capital</t>
  </si>
  <si>
    <t>Salica++Thirdstream Partners++Powerhouse Ventures++Vala Capital</t>
  </si>
  <si>
    <t>Beacon</t>
  </si>
  <si>
    <t>Manta Ray Ventures</t>
  </si>
  <si>
    <t>Neo vc</t>
  </si>
  <si>
    <t>Jeff Bezos</t>
  </si>
  <si>
    <t>8VC</t>
  </si>
  <si>
    <t>Upper90</t>
  </si>
  <si>
    <t>Northstar</t>
  </si>
  <si>
    <t>Jeff Bezos++8VC</t>
  </si>
  <si>
    <t>Marc Benioff++Jeff Bezos++Upper90++Northstar</t>
  </si>
  <si>
    <t>HD Rain</t>
  </si>
  <si>
    <t>Kima Ventures++Newfund++ResiliAnce</t>
  </si>
  <si>
    <t>GeoSpock</t>
  </si>
  <si>
    <t>Tomorrow Street</t>
  </si>
  <si>
    <t>Cambridge University Entrepreneurs</t>
  </si>
  <si>
    <t>Right Side Capital Management</t>
  </si>
  <si>
    <t>Cambridge Innovation Capital</t>
  </si>
  <si>
    <t>Innovation Capital</t>
  </si>
  <si>
    <t>31Ventures</t>
  </si>
  <si>
    <t>Sir Michael Marshall</t>
  </si>
  <si>
    <t>KDDI</t>
  </si>
  <si>
    <t>Jonathan Milner</t>
  </si>
  <si>
    <t>Cambridge Innovation Center (CIC)</t>
  </si>
  <si>
    <t>NTT DOCOMO Ventures</t>
  </si>
  <si>
    <t>NChain (Formerly EITC Holdings)</t>
  </si>
  <si>
    <t>Techstars Paris</t>
  </si>
  <si>
    <t>Techstars Berlin Accelerator</t>
  </si>
  <si>
    <t>Techstars++Right Side Capital Management</t>
  </si>
  <si>
    <t>Cambridge Innovation Capital++Parkwalk Advisors</t>
  </si>
  <si>
    <t>Global Brain Corporation++Innovation Capital++Cambridge Innovation Capital++31Ventures++Sir Michael Marshall</t>
  </si>
  <si>
    <t>Global Brain Corporation++KDDI++Jonathan Milner++31Ventures++Parkwalk Advisors++Cambridge Innovation Center (CIC)</t>
  </si>
  <si>
    <t>Global Brain Corporation++NTT DOCOMO Ventures++KDDI++Cambridge Innovation Capital++31Ventures++Parkwalk Advisors++Nchain (Formerly EITC Holdings)</t>
  </si>
  <si>
    <t>Cervest</t>
  </si>
  <si>
    <t>Cambridge Agritech</t>
  </si>
  <si>
    <t>Astanor Ventures</t>
  </si>
  <si>
    <t>Time Ventures</t>
  </si>
  <si>
    <t>Untitled</t>
  </si>
  <si>
    <t>Future Positive Capital++Astanor Ventures</t>
  </si>
  <si>
    <t>Molten Ventures++Future Positive Capital++Astanor Ventures++Lowercarbon Capital++Time Ventures++Untitled</t>
  </si>
  <si>
    <t>MIRATLAS SAS</t>
  </si>
  <si>
    <t>Région Sud Investissement++Business Angels Switzerland++Karista</t>
  </si>
  <si>
    <t>Wildsense</t>
  </si>
  <si>
    <t>Pareto Holdings</t>
  </si>
  <si>
    <t>Pareto Holdings++AFI Ventures</t>
  </si>
  <si>
    <t>InterstellarLab</t>
  </si>
  <si>
    <t>Dvx ventures</t>
  </si>
  <si>
    <t>Ankh Impact Ventures</t>
  </si>
  <si>
    <t>Tom Vroemen</t>
  </si>
  <si>
    <t>Diaspora Ventures</t>
  </si>
  <si>
    <t>Seldor Capital</t>
  </si>
  <si>
    <t>Auxxo Female Catalyst Fund</t>
  </si>
  <si>
    <t>7percent Ventures++Seldor Capital</t>
  </si>
  <si>
    <t>Kima Ventures++Bpifrance++7percent Ventures++Auxxo Female Catalyst Fund++E2MC Ventures++Seldor Capital++Urania Ventures</t>
  </si>
  <si>
    <t>Inbolt</t>
  </si>
  <si>
    <t>Hax</t>
  </si>
  <si>
    <t>SOSV</t>
  </si>
  <si>
    <t>InVirtus Technologies</t>
  </si>
  <si>
    <t>CIC</t>
  </si>
  <si>
    <t>BACS-Innov</t>
  </si>
  <si>
    <t>CIC Ouest</t>
  </si>
  <si>
    <t>Banque Populaire Grand Ouest</t>
  </si>
  <si>
    <t>Bpifrance++Crédit Agricole++BACS-Innov</t>
  </si>
  <si>
    <t>Bpifrance++CIC Ouest++Banque Populaire Grand Ouest</t>
  </si>
  <si>
    <t>1.48</t>
  </si>
  <si>
    <t>Archangel Lightworks</t>
  </si>
  <si>
    <t>Oxford Science Enterprises</t>
  </si>
  <si>
    <t>Silicon Roundabout Ventures</t>
  </si>
  <si>
    <t>Oxford Science Enterprises++Silicon Roundabout Ventures</t>
  </si>
  <si>
    <t>Wakeo</t>
  </si>
  <si>
    <t>19.6</t>
  </si>
  <si>
    <t>Techstars++50 Partners</t>
  </si>
  <si>
    <t>360 Capital Partners++Promus Ventures</t>
  </si>
  <si>
    <t>360 Capital++Techstars++Promus Ventures++50 Partners++Statkraft Ventures</t>
  </si>
  <si>
    <t>Hublo</t>
  </si>
  <si>
    <t>Provence Business Angels</t>
  </si>
  <si>
    <t>Fritz Oidtmann</t>
  </si>
  <si>
    <t>Alexandre Huckert</t>
  </si>
  <si>
    <t>NUMA</t>
  </si>
  <si>
    <t>Daniel Caille</t>
  </si>
  <si>
    <t>Acton Capital</t>
  </si>
  <si>
    <t>Revaia</t>
  </si>
  <si>
    <t>aug-14</t>
  </si>
  <si>
    <t>Kima Ventures++Daniel Caille</t>
  </si>
  <si>
    <t>Acton Capital++Revaia</t>
  </si>
  <si>
    <t>4.6</t>
  </si>
  <si>
    <t>Silicon MicroGravity</t>
  </si>
  <si>
    <t>BP Global</t>
  </si>
  <si>
    <t>BP Ventures</t>
  </si>
  <si>
    <t>Imperial Innovations</t>
  </si>
  <si>
    <t>Government of the United Kingdom</t>
  </si>
  <si>
    <t>Oxford Innovation Finance</t>
  </si>
  <si>
    <t>may-12</t>
  </si>
  <si>
    <t>Imperial Innovations++Cambridge Enterprise</t>
  </si>
  <si>
    <t>UK Innovation &amp; Science Seed Fund++Government of the United Kingdom++Oxford Innovation Finance</t>
  </si>
  <si>
    <t>Wayland Additive</t>
  </si>
  <si>
    <t>Allied</t>
  </si>
  <si>
    <t>4.7</t>
  </si>
  <si>
    <t>ACF Investors++Longwall Ventures</t>
  </si>
  <si>
    <t>ACF Investors++British Business Bank++Longwall Ventures</t>
  </si>
  <si>
    <t>ACF Investors++Longwall Ventures++Parkwalk Advisors++Allied</t>
  </si>
  <si>
    <t>Carbon Waters</t>
  </si>
  <si>
    <t>Aqui-Invest</t>
  </si>
  <si>
    <t>Techno'Start</t>
  </si>
  <si>
    <t>Aquitaine Science Transfert</t>
  </si>
  <si>
    <t>Aquiti</t>
  </si>
  <si>
    <t>Nouvelle-Aquitaine Co-Investissement</t>
  </si>
  <si>
    <t>Tirésias Angels</t>
  </si>
  <si>
    <t>Techno'Start++Aquitaine Science Transfert</t>
  </si>
  <si>
    <t>Bpifrance++Aquiti++Nouvelle-Aquitaine Co-Investissement++Tirésias Angels</t>
  </si>
  <si>
    <t>Value</t>
  </si>
  <si>
    <t>Superangel</t>
  </si>
  <si>
    <t>Lemonade Stand</t>
  </si>
  <si>
    <t>Amalfi Capital</t>
  </si>
  <si>
    <t>SuperAngel.Fund</t>
  </si>
  <si>
    <t>BADideas.fund</t>
  </si>
  <si>
    <t>Linnar Viik</t>
  </si>
  <si>
    <t>Inventure++Amalfi Capital++Lemonade Stand++Specialist VC++SuperAngel.Fund++BADideas.fund++Linnar Viik</t>
  </si>
  <si>
    <t>Earth Blox</t>
  </si>
  <si>
    <t>Archangels</t>
  </si>
  <si>
    <t>KisanHub</t>
  </si>
  <si>
    <t>Calibrate Partners</t>
  </si>
  <si>
    <t>Low Carbon Innovation Fund</t>
  </si>
  <si>
    <t>Future Fund</t>
  </si>
  <si>
    <t>Notion Capital++IQ Capital++Calibrate Partners</t>
  </si>
  <si>
    <t>IQ Capital++Notion++Sistema Venture Capital</t>
  </si>
  <si>
    <t>Notion Capital++IQ Capital++Low Carbon Innovation Fund++Sistema Venture Capital++Future Fund</t>
  </si>
  <si>
    <t>Hyperplan</t>
  </si>
  <si>
    <t>PeakBridge Partners</t>
  </si>
  <si>
    <t>Unilis Agtech</t>
  </si>
  <si>
    <t>Polytechnique Ventures</t>
  </si>
  <si>
    <t>Demeter Partners++BNP Paribas++Techmind VC++PeakBridge Partners++Unilis Agtech++Polytechnique Ventures</t>
  </si>
  <si>
    <t>The Yield Lab</t>
  </si>
  <si>
    <t>Magdrive</t>
  </si>
  <si>
    <t>Luminous Ventures</t>
  </si>
  <si>
    <t>Outsized Ventures</t>
  </si>
  <si>
    <t>Founders Fund++7percent Ventures++Entrepreneur First++Outsized Ventures</t>
  </si>
  <si>
    <t>STIRWELD</t>
  </si>
  <si>
    <t>ENS Rennes</t>
  </si>
  <si>
    <t>Institute Maupertuis</t>
  </si>
  <si>
    <t>Pertinence Invest</t>
  </si>
  <si>
    <t>Epopée</t>
  </si>
  <si>
    <t>Ouest Valorisation++ENS Rennes++Institute Maupertuis</t>
  </si>
  <si>
    <t>Sofimac Innovation++Breizh Up</t>
  </si>
  <si>
    <t>Pertinence Invest++Breizh Up++Epopée</t>
  </si>
  <si>
    <t>Subsidiary</t>
  </si>
  <si>
    <t>BIOCEANOR</t>
  </si>
  <si>
    <t>Inventures Investment Partners</t>
  </si>
  <si>
    <t>Ministère de la culture</t>
  </si>
  <si>
    <t>Région Sud Investissement++Inventures Investment Partners++Blue Oceans Partners</t>
  </si>
  <si>
    <t>Qucit</t>
  </si>
  <si>
    <t>Third Sphere</t>
  </si>
  <si>
    <t>URBAN-X</t>
  </si>
  <si>
    <t>Pi2 Invest</t>
  </si>
  <si>
    <t>Third Sphere++URBAN-X</t>
  </si>
  <si>
    <t>Bpifrance++Third Sphere++Pi2 Invest</t>
  </si>
  <si>
    <t>LKSpatialist</t>
  </si>
  <si>
    <t>SATT Sud-Est</t>
  </si>
  <si>
    <t>Investisseurs &amp; Partenaires</t>
  </si>
  <si>
    <t>Soridec</t>
  </si>
  <si>
    <t>Sofilaro Capital</t>
  </si>
  <si>
    <t>Soridec++Sofilaro Capital</t>
  </si>
  <si>
    <t>Irdi Capital Investissement++Sofilaro Capital</t>
  </si>
  <si>
    <t>Nestwave</t>
  </si>
  <si>
    <t>The Faktory</t>
  </si>
  <si>
    <t>Nextnav</t>
  </si>
  <si>
    <t>2.11</t>
  </si>
  <si>
    <t>19.3</t>
  </si>
  <si>
    <t>Sofimac Innovation++The Faktory</t>
  </si>
  <si>
    <t>Sofimac Innovation++The Faktory++EIC Fund</t>
  </si>
  <si>
    <t>Hummingbird Technologies</t>
  </si>
  <si>
    <t>Downing</t>
  </si>
  <si>
    <t>Telus</t>
  </si>
  <si>
    <t>Western Growers Center for Innovation Technology</t>
  </si>
  <si>
    <t>TELUS Pollinator Fund for Good</t>
  </si>
  <si>
    <t>Samos Investments</t>
  </si>
  <si>
    <t>James Dyson</t>
  </si>
  <si>
    <t>Velcourt</t>
  </si>
  <si>
    <t>SALIC</t>
  </si>
  <si>
    <t>Downing Ventures</t>
  </si>
  <si>
    <t>BASF Venture Capital</t>
  </si>
  <si>
    <t>Telus Ventures</t>
  </si>
  <si>
    <t>Agreena</t>
  </si>
  <si>
    <t>2.55</t>
  </si>
  <si>
    <t>Force Over Mass Capital++Samos Investments++James Dyson++Velcourt</t>
  </si>
  <si>
    <t>Newable Private Investing++James Dyson++Velcourt</t>
  </si>
  <si>
    <t>Downing Ventures++BASF Venture Capital++Telus Ventures</t>
  </si>
  <si>
    <t>Scape Technologies</t>
  </si>
  <si>
    <t>Fly Ventures</t>
  </si>
  <si>
    <t>Meta</t>
  </si>
  <si>
    <t>LocalGlobe++Fly Ventures++Entrepreneur First</t>
  </si>
  <si>
    <t>Mosaic Ventures++LocalGlobe++Fly Ventures++Entrepreneur First</t>
  </si>
  <si>
    <t>HQ COUNTRY</t>
  </si>
  <si>
    <t>United Kingdom</t>
  </si>
  <si>
    <t>France</t>
  </si>
  <si>
    <t>NUM.FOUNDERS</t>
  </si>
  <si>
    <t>tot_uni_exp</t>
  </si>
  <si>
    <t>tot_space_exp</t>
  </si>
  <si>
    <t>COUNT SYN</t>
  </si>
  <si>
    <t>TOT SEED ROUND</t>
  </si>
  <si>
    <t>COUNT n/a</t>
  </si>
  <si>
    <t>TOT Series A ROUND</t>
  </si>
  <si>
    <t>TOT Series B ROUND</t>
  </si>
  <si>
    <t>Syndication</t>
  </si>
  <si>
    <t>No Syndication</t>
  </si>
  <si>
    <t>Seed</t>
  </si>
  <si>
    <t>Series A</t>
  </si>
  <si>
    <t>Series B</t>
  </si>
  <si>
    <t>Series C</t>
  </si>
  <si>
    <t>Tot 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</si>
</sst>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1" fillId="0" borderId="0" xfId="0" applyFont="1"/>
    <xf numFmtId="17" fontId="0" fillId="0" borderId="0" xfId="0" applyNumberFormat="1"/>
    <xf numFmtId="2" fontId="1" fillId="0" borderId="0" xfId="0" applyNumberFormat="1" applyFont="1"/>
    <xf numFmtId="0" fontId="2" fillId="0" borderId="0" xfId="0" applyFont="1"/>
    <xf numFmtId="0" fontId="0" fillId="4" borderId="0" xfId="0" applyFill="1"/>
    <xf numFmtId="0" fontId="2" fillId="0" borderId="0" xfId="1" applyNumberFormat="1" applyFont="1"/>
    <xf numFmtId="0" fontId="0" fillId="0" borderId="0" xfId="0" applyFill="1"/>
    <xf numFmtId="0" fontId="0" fillId="6" borderId="1" xfId="0" applyFill="1" applyBorder="1" applyAlignment="1">
      <alignment horizontal="center" vertical="center"/>
    </xf>
    <xf numFmtId="10" fontId="0" fillId="6" borderId="1" xfId="2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3">
    <cellStyle name="Collegamento ipertestuale" xfId="1" builtinId="8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itch@Pala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93CAA-0357-42D2-A1DF-4AF0C57B9026}">
  <dimension ref="A1:IS104"/>
  <sheetViews>
    <sheetView topLeftCell="EJ74" zoomScale="95" workbookViewId="0">
      <selection activeCell="J99" sqref="J99"/>
    </sheetView>
  </sheetViews>
  <sheetFormatPr defaultColWidth="8.77734375" defaultRowHeight="14.4" x14ac:dyDescent="0.3"/>
  <sheetData>
    <row r="1" spans="1:253" x14ac:dyDescent="0.3">
      <c r="A1" t="s">
        <v>0</v>
      </c>
      <c r="B1" t="s">
        <v>1</v>
      </c>
      <c r="C1" s="1" t="s">
        <v>2</v>
      </c>
      <c r="D1" s="1" t="s">
        <v>3</v>
      </c>
      <c r="E1" t="s">
        <v>1496</v>
      </c>
      <c r="F1" t="s">
        <v>1499</v>
      </c>
      <c r="G1" t="s">
        <v>1500</v>
      </c>
      <c r="H1" t="s">
        <v>1501</v>
      </c>
      <c r="I1" t="s">
        <v>4</v>
      </c>
      <c r="J1" t="s">
        <v>5</v>
      </c>
      <c r="K1" t="s">
        <v>6</v>
      </c>
      <c r="L1" s="2" t="s">
        <v>7</v>
      </c>
      <c r="M1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22</v>
      </c>
      <c r="AB1" s="2" t="s">
        <v>23</v>
      </c>
      <c r="AC1" s="2" t="s">
        <v>24</v>
      </c>
      <c r="AD1" s="2" t="s">
        <v>25</v>
      </c>
      <c r="AE1" s="2" t="s">
        <v>26</v>
      </c>
      <c r="AF1" s="2" t="s">
        <v>27</v>
      </c>
      <c r="AG1" s="2" t="s">
        <v>28</v>
      </c>
      <c r="AH1" s="2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  <c r="BT1" t="s">
        <v>67</v>
      </c>
      <c r="BU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t="s">
        <v>156</v>
      </c>
      <c r="FF1" t="s">
        <v>157</v>
      </c>
      <c r="FG1" t="s">
        <v>158</v>
      </c>
      <c r="FH1" t="s">
        <v>159</v>
      </c>
      <c r="FI1" t="s">
        <v>160</v>
      </c>
      <c r="FJ1" t="s">
        <v>161</v>
      </c>
      <c r="FK1" t="s">
        <v>162</v>
      </c>
      <c r="FL1" t="s">
        <v>163</v>
      </c>
      <c r="FM1" t="s">
        <v>164</v>
      </c>
      <c r="FN1" t="s">
        <v>165</v>
      </c>
      <c r="FO1" t="s">
        <v>166</v>
      </c>
      <c r="FP1" t="s">
        <v>167</v>
      </c>
      <c r="FQ1" t="s">
        <v>168</v>
      </c>
      <c r="FR1" t="s">
        <v>169</v>
      </c>
      <c r="FS1" t="s">
        <v>170</v>
      </c>
      <c r="FT1" t="s">
        <v>171</v>
      </c>
      <c r="FU1" t="s">
        <v>172</v>
      </c>
      <c r="FV1" t="s">
        <v>173</v>
      </c>
      <c r="FW1" t="s">
        <v>174</v>
      </c>
      <c r="FX1" t="s">
        <v>175</v>
      </c>
      <c r="FY1" t="s">
        <v>176</v>
      </c>
      <c r="FZ1" t="s">
        <v>177</v>
      </c>
      <c r="GA1" t="s">
        <v>178</v>
      </c>
      <c r="GB1" t="s">
        <v>179</v>
      </c>
      <c r="GC1" t="s">
        <v>180</v>
      </c>
      <c r="GD1" t="s">
        <v>181</v>
      </c>
      <c r="GE1" t="s">
        <v>182</v>
      </c>
      <c r="GF1" t="s">
        <v>183</v>
      </c>
      <c r="GG1" t="s">
        <v>184</v>
      </c>
      <c r="GH1" t="s">
        <v>185</v>
      </c>
      <c r="GI1" t="s">
        <v>186</v>
      </c>
      <c r="GJ1" t="s">
        <v>187</v>
      </c>
      <c r="GK1" t="s">
        <v>188</v>
      </c>
      <c r="GL1" t="s">
        <v>189</v>
      </c>
      <c r="GM1" t="s">
        <v>190</v>
      </c>
      <c r="GN1" t="s">
        <v>191</v>
      </c>
      <c r="GO1" t="s">
        <v>192</v>
      </c>
      <c r="GP1" t="s">
        <v>193</v>
      </c>
      <c r="GQ1" t="s">
        <v>194</v>
      </c>
      <c r="GR1" t="s">
        <v>195</v>
      </c>
      <c r="GS1" t="s">
        <v>196</v>
      </c>
      <c r="GT1" t="s">
        <v>197</v>
      </c>
      <c r="GU1" t="s">
        <v>198</v>
      </c>
      <c r="GV1" t="s">
        <v>199</v>
      </c>
      <c r="GW1" t="s">
        <v>200</v>
      </c>
      <c r="GX1" t="s">
        <v>201</v>
      </c>
      <c r="GY1" t="s">
        <v>202</v>
      </c>
      <c r="GZ1" t="s">
        <v>203</v>
      </c>
      <c r="HA1" t="s">
        <v>204</v>
      </c>
      <c r="HB1" t="s">
        <v>205</v>
      </c>
      <c r="HC1" t="s">
        <v>206</v>
      </c>
      <c r="HD1" t="s">
        <v>207</v>
      </c>
      <c r="HE1" t="s">
        <v>208</v>
      </c>
      <c r="HF1" t="s">
        <v>209</v>
      </c>
      <c r="HG1" t="s">
        <v>210</v>
      </c>
      <c r="HH1" t="s">
        <v>211</v>
      </c>
      <c r="HI1" t="s">
        <v>212</v>
      </c>
      <c r="HJ1" t="s">
        <v>213</v>
      </c>
      <c r="HK1" t="s">
        <v>214</v>
      </c>
      <c r="HL1" t="s">
        <v>215</v>
      </c>
      <c r="HM1" t="s">
        <v>216</v>
      </c>
      <c r="HN1" t="s">
        <v>217</v>
      </c>
      <c r="HO1" t="s">
        <v>218</v>
      </c>
      <c r="HP1" t="s">
        <v>219</v>
      </c>
      <c r="HQ1" t="s">
        <v>220</v>
      </c>
      <c r="HR1" t="s">
        <v>221</v>
      </c>
      <c r="HS1" t="s">
        <v>222</v>
      </c>
      <c r="HT1" t="s">
        <v>223</v>
      </c>
      <c r="HU1" t="s">
        <v>224</v>
      </c>
      <c r="HV1" t="s">
        <v>225</v>
      </c>
      <c r="HW1" t="s">
        <v>226</v>
      </c>
      <c r="HX1" t="s">
        <v>227</v>
      </c>
      <c r="HY1" t="s">
        <v>228</v>
      </c>
      <c r="HZ1" t="s">
        <v>229</v>
      </c>
      <c r="IA1" t="s">
        <v>230</v>
      </c>
      <c r="IB1" t="s">
        <v>231</v>
      </c>
      <c r="IC1" t="s">
        <v>232</v>
      </c>
      <c r="ID1" t="s">
        <v>233</v>
      </c>
      <c r="IE1" t="s">
        <v>234</v>
      </c>
      <c r="IF1" t="s">
        <v>235</v>
      </c>
      <c r="IG1" t="s">
        <v>236</v>
      </c>
      <c r="IH1" t="s">
        <v>237</v>
      </c>
      <c r="II1" t="s">
        <v>238</v>
      </c>
      <c r="IJ1" t="s">
        <v>239</v>
      </c>
      <c r="IK1" t="s">
        <v>240</v>
      </c>
      <c r="IL1" t="s">
        <v>241</v>
      </c>
      <c r="IM1" t="s">
        <v>242</v>
      </c>
      <c r="IN1" t="s">
        <v>243</v>
      </c>
      <c r="IO1" t="s">
        <v>244</v>
      </c>
      <c r="IP1" t="s">
        <v>245</v>
      </c>
      <c r="IQ1" t="s">
        <v>246</v>
      </c>
      <c r="IR1" t="s">
        <v>247</v>
      </c>
      <c r="IS1" t="s">
        <v>248</v>
      </c>
    </row>
    <row r="2" spans="1:253" x14ac:dyDescent="0.3">
      <c r="A2">
        <v>882265</v>
      </c>
      <c r="B2" s="8" t="s">
        <v>370</v>
      </c>
      <c r="D2">
        <v>1</v>
      </c>
      <c r="E2" t="s">
        <v>1497</v>
      </c>
      <c r="F2">
        <v>2</v>
      </c>
      <c r="G2">
        <v>0</v>
      </c>
      <c r="H2">
        <v>1</v>
      </c>
      <c r="I2">
        <v>2013</v>
      </c>
      <c r="J2" s="3">
        <v>2.87</v>
      </c>
      <c r="K2" s="3">
        <v>3.1</v>
      </c>
      <c r="L2">
        <f>M2-I2</f>
        <v>3</v>
      </c>
      <c r="M2">
        <v>2016</v>
      </c>
      <c r="N2">
        <f>COUNTIFS(CR2:EV2,"=university")</f>
        <v>0</v>
      </c>
      <c r="O2">
        <v>0</v>
      </c>
      <c r="P2">
        <f>COUNTIFS(CR2:EV2,"=*government**")</f>
        <v>1</v>
      </c>
      <c r="Q2">
        <f>COUNTIFS(AM2:CQ2,"=*European Innovation Council*")</f>
        <v>0</v>
      </c>
      <c r="R2">
        <f>COUNTIF(CR2:EV2,"*angel*")</f>
        <v>0</v>
      </c>
      <c r="S2">
        <f>COUNTIF(CR2:EV2,"*family_office*")</f>
        <v>0</v>
      </c>
      <c r="T2">
        <v>0</v>
      </c>
      <c r="U2">
        <f>COUNTIF(CR2:EV2,"*accelerator*")</f>
        <v>1</v>
      </c>
      <c r="V2">
        <f>COUNTIF(CR2:EV2,"*corporate*")</f>
        <v>0</v>
      </c>
      <c r="W2">
        <f>COUNTIF(CQ2:EU2,"*investment_fund*")</f>
        <v>0</v>
      </c>
      <c r="X2">
        <f>COUNTIF(CR2:EV2,"*crowdfunding*")</f>
        <v>0</v>
      </c>
      <c r="Y2">
        <f>COUNTIF(CR2:EV2,"*venture_capital*")</f>
        <v>5</v>
      </c>
      <c r="Z2">
        <v>5</v>
      </c>
      <c r="AA2">
        <f>COUNTIFS(AI2:AL2,"=Venture Capital")</f>
        <v>1</v>
      </c>
      <c r="AB2">
        <f>COUNTIFS(AI2:AL2,"=accelerator")</f>
        <v>1</v>
      </c>
      <c r="AC2">
        <f>COUNTIFS(AI2:AL2,"=Angel")</f>
        <v>0</v>
      </c>
      <c r="AD2">
        <f>COUNTIFS(AI2:AL2,"=bootstrapped")</f>
        <v>0</v>
      </c>
      <c r="AE2">
        <f>COUNTIFS(AI2:AL2,"=Crowdfunded")</f>
        <v>0</v>
      </c>
      <c r="AF2">
        <f>COUNTIFS(AI2:AL2,"=Private Equity")</f>
        <v>0</v>
      </c>
      <c r="AG2">
        <f>COUNTIFS(AI2:AL2,"=Public")</f>
        <v>0</v>
      </c>
      <c r="AH2">
        <f>COUNTIFS(AI2:AL2,"=Subsidiary")</f>
        <v>0</v>
      </c>
      <c r="AI2" t="s">
        <v>249</v>
      </c>
      <c r="AJ2" t="s">
        <v>280</v>
      </c>
      <c r="AM2" t="s">
        <v>371</v>
      </c>
      <c r="AN2" t="s">
        <v>372</v>
      </c>
      <c r="AO2" t="s">
        <v>373</v>
      </c>
      <c r="AP2" t="s">
        <v>374</v>
      </c>
      <c r="AQ2" t="s">
        <v>375</v>
      </c>
      <c r="AR2" t="s">
        <v>376</v>
      </c>
      <c r="AS2" t="s">
        <v>265</v>
      </c>
      <c r="CR2" t="s">
        <v>280</v>
      </c>
      <c r="CS2" t="s">
        <v>253</v>
      </c>
      <c r="CT2" t="s">
        <v>267</v>
      </c>
      <c r="CU2" t="s">
        <v>267</v>
      </c>
      <c r="CV2" t="s">
        <v>267</v>
      </c>
      <c r="CW2" t="s">
        <v>267</v>
      </c>
      <c r="CX2" t="s">
        <v>285</v>
      </c>
      <c r="EW2">
        <v>3</v>
      </c>
      <c r="EX2" t="s">
        <v>286</v>
      </c>
      <c r="EY2" t="s">
        <v>256</v>
      </c>
      <c r="EZ2" t="s">
        <v>271</v>
      </c>
      <c r="FR2" t="s">
        <v>257</v>
      </c>
      <c r="FS2" t="s">
        <v>377</v>
      </c>
      <c r="FT2">
        <v>0.95</v>
      </c>
      <c r="GL2" t="s">
        <v>260</v>
      </c>
      <c r="GM2" t="s">
        <v>288</v>
      </c>
      <c r="GN2" t="s">
        <v>261</v>
      </c>
      <c r="HF2" s="5">
        <v>41365</v>
      </c>
      <c r="HG2" t="s">
        <v>378</v>
      </c>
      <c r="HH2" t="s">
        <v>328</v>
      </c>
      <c r="HZ2" t="s">
        <v>371</v>
      </c>
      <c r="IA2" t="s">
        <v>379</v>
      </c>
      <c r="IB2" t="s">
        <v>372</v>
      </c>
    </row>
    <row r="3" spans="1:253" x14ac:dyDescent="0.3">
      <c r="A3">
        <v>1490361</v>
      </c>
      <c r="B3" t="s">
        <v>591</v>
      </c>
      <c r="C3">
        <v>1</v>
      </c>
      <c r="E3" t="s">
        <v>1497</v>
      </c>
      <c r="F3">
        <v>3</v>
      </c>
      <c r="G3">
        <v>0</v>
      </c>
      <c r="H3">
        <v>0</v>
      </c>
      <c r="I3">
        <v>2013</v>
      </c>
      <c r="J3" s="3">
        <v>22.3</v>
      </c>
      <c r="K3" s="3">
        <v>24.1</v>
      </c>
      <c r="L3">
        <f>M3-I3</f>
        <v>1</v>
      </c>
      <c r="M3">
        <v>2014</v>
      </c>
      <c r="N3">
        <f>COUNTIFS(CR3:EV3,"=university")</f>
        <v>0</v>
      </c>
      <c r="O3">
        <v>0</v>
      </c>
      <c r="P3">
        <f>COUNTIFS(CR3:EV3,"=*government**")</f>
        <v>0</v>
      </c>
      <c r="Q3">
        <f>COUNTIFS(AP3:CQ3,"=*European Innovation Council*")</f>
        <v>0</v>
      </c>
      <c r="R3">
        <f>COUNTIF(CR3:EV3,"*angel*")</f>
        <v>2</v>
      </c>
      <c r="S3">
        <f>COUNTIF(CR3:EV3,"*family_office*")</f>
        <v>0</v>
      </c>
      <c r="T3">
        <v>1</v>
      </c>
      <c r="U3">
        <f>COUNTIF(CR3:EV3,"*accelerator*")</f>
        <v>1</v>
      </c>
      <c r="V3">
        <f>COUNTIF(CR3:EV3,"*corporate*")</f>
        <v>0</v>
      </c>
      <c r="W3">
        <f>COUNTIF(CQ3:EU3,"*investment_fund*")</f>
        <v>0</v>
      </c>
      <c r="X3">
        <f>COUNTIF(CR3:EV3,"*crowdfunding*")</f>
        <v>0</v>
      </c>
      <c r="Y3">
        <f>COUNTIF(CR3:EV3,"*venture_capital*")</f>
        <v>9</v>
      </c>
      <c r="Z3">
        <v>7</v>
      </c>
      <c r="AA3">
        <f>COUNTIFS(AI3:AL3,"=Venture Capital")</f>
        <v>1</v>
      </c>
      <c r="AB3">
        <f>COUNTIFS(AI3:AL3,"=accelerator")</f>
        <v>0</v>
      </c>
      <c r="AC3">
        <f>COUNTIFS(AI3:AL3,"=Angel")</f>
        <v>0</v>
      </c>
      <c r="AD3">
        <f>COUNTIFS(AI3:AL3,"=bootstrapped")</f>
        <v>0</v>
      </c>
      <c r="AE3">
        <f>COUNTIFS(AI3:AL3,"=Crowdfunded")</f>
        <v>0</v>
      </c>
      <c r="AF3">
        <f>COUNTIFS(AI3:AL3,"=Private Equity")</f>
        <v>0</v>
      </c>
      <c r="AG3">
        <f>COUNTIFS(AI3:AL3,"=Public")</f>
        <v>0</v>
      </c>
      <c r="AH3">
        <f>COUNTIFS(AI3:AL3,"=Subsidiary")</f>
        <v>0</v>
      </c>
      <c r="AI3" t="s">
        <v>249</v>
      </c>
      <c r="AM3" t="s">
        <v>592</v>
      </c>
      <c r="AN3" t="s">
        <v>593</v>
      </c>
      <c r="AO3" t="s">
        <v>345</v>
      </c>
      <c r="AP3" t="s">
        <v>594</v>
      </c>
      <c r="AQ3" t="s">
        <v>344</v>
      </c>
      <c r="AR3" t="s">
        <v>547</v>
      </c>
      <c r="AS3" t="s">
        <v>375</v>
      </c>
      <c r="AT3" t="s">
        <v>595</v>
      </c>
      <c r="AU3" t="s">
        <v>596</v>
      </c>
      <c r="AV3" t="s">
        <v>597</v>
      </c>
      <c r="AW3" t="s">
        <v>372</v>
      </c>
      <c r="AX3" t="s">
        <v>376</v>
      </c>
      <c r="AY3" t="s">
        <v>598</v>
      </c>
      <c r="CR3" t="s">
        <v>268</v>
      </c>
      <c r="CS3" t="s">
        <v>267</v>
      </c>
      <c r="CT3" t="s">
        <v>267</v>
      </c>
      <c r="CU3" t="s">
        <v>333</v>
      </c>
      <c r="CV3" t="s">
        <v>267</v>
      </c>
      <c r="CW3" t="s">
        <v>267</v>
      </c>
      <c r="CX3" t="s">
        <v>267</v>
      </c>
      <c r="CY3" t="s">
        <v>398</v>
      </c>
      <c r="CZ3" t="s">
        <v>267</v>
      </c>
      <c r="DA3" t="s">
        <v>280</v>
      </c>
      <c r="DB3" t="s">
        <v>266</v>
      </c>
      <c r="DC3" t="s">
        <v>267</v>
      </c>
      <c r="DD3" t="s">
        <v>267</v>
      </c>
      <c r="EW3">
        <v>11</v>
      </c>
      <c r="EX3" t="s">
        <v>256</v>
      </c>
      <c r="EY3" t="s">
        <v>270</v>
      </c>
      <c r="EZ3" t="s">
        <v>256</v>
      </c>
      <c r="FA3" t="s">
        <v>271</v>
      </c>
      <c r="FB3" t="s">
        <v>256</v>
      </c>
      <c r="FC3" t="s">
        <v>322</v>
      </c>
      <c r="FD3" t="s">
        <v>271</v>
      </c>
      <c r="FE3" t="s">
        <v>271</v>
      </c>
      <c r="FF3" t="s">
        <v>257</v>
      </c>
      <c r="FG3" t="s">
        <v>270</v>
      </c>
      <c r="FH3" t="s">
        <v>270</v>
      </c>
      <c r="FR3" t="s">
        <v>392</v>
      </c>
      <c r="FS3" t="s">
        <v>257</v>
      </c>
      <c r="FT3" t="s">
        <v>589</v>
      </c>
      <c r="FU3" t="s">
        <v>599</v>
      </c>
      <c r="FV3" t="s">
        <v>480</v>
      </c>
      <c r="FW3" t="s">
        <v>600</v>
      </c>
      <c r="FX3" t="s">
        <v>589</v>
      </c>
      <c r="FY3" t="s">
        <v>325</v>
      </c>
      <c r="FZ3" t="s">
        <v>257</v>
      </c>
      <c r="GA3">
        <v>3</v>
      </c>
      <c r="GB3">
        <v>4</v>
      </c>
      <c r="GL3" t="s">
        <v>261</v>
      </c>
      <c r="GM3" t="s">
        <v>257</v>
      </c>
      <c r="GN3" t="s">
        <v>261</v>
      </c>
      <c r="GO3" t="s">
        <v>260</v>
      </c>
      <c r="GP3" t="s">
        <v>261</v>
      </c>
      <c r="GQ3" t="s">
        <v>261</v>
      </c>
      <c r="GR3" t="s">
        <v>261</v>
      </c>
      <c r="GS3" t="s">
        <v>260</v>
      </c>
      <c r="GT3" t="s">
        <v>257</v>
      </c>
      <c r="GU3" t="s">
        <v>261</v>
      </c>
      <c r="GV3" t="s">
        <v>261</v>
      </c>
      <c r="HF3" s="5" t="s">
        <v>437</v>
      </c>
      <c r="HG3" s="5">
        <v>42036</v>
      </c>
      <c r="HH3" t="s">
        <v>542</v>
      </c>
      <c r="HI3" t="s">
        <v>492</v>
      </c>
      <c r="HJ3" t="s">
        <v>524</v>
      </c>
      <c r="HK3" t="s">
        <v>394</v>
      </c>
      <c r="HL3" s="5">
        <v>43556</v>
      </c>
      <c r="HM3" s="5">
        <v>44256</v>
      </c>
      <c r="HN3" s="5">
        <v>44621</v>
      </c>
      <c r="HO3" t="s">
        <v>601</v>
      </c>
      <c r="HP3" t="s">
        <v>602</v>
      </c>
      <c r="HZ3" t="s">
        <v>257</v>
      </c>
      <c r="IA3" t="s">
        <v>594</v>
      </c>
      <c r="IB3" t="s">
        <v>344</v>
      </c>
      <c r="IC3" t="s">
        <v>257</v>
      </c>
      <c r="ID3" t="s">
        <v>547</v>
      </c>
      <c r="IE3" t="s">
        <v>603</v>
      </c>
      <c r="IF3" t="s">
        <v>597</v>
      </c>
      <c r="IG3" t="s">
        <v>257</v>
      </c>
      <c r="IH3" t="s">
        <v>372</v>
      </c>
      <c r="II3" t="s">
        <v>376</v>
      </c>
      <c r="IJ3" t="s">
        <v>604</v>
      </c>
    </row>
    <row r="4" spans="1:253" x14ac:dyDescent="0.3">
      <c r="A4">
        <v>867705</v>
      </c>
      <c r="B4" t="s">
        <v>956</v>
      </c>
      <c r="C4">
        <v>1</v>
      </c>
      <c r="E4" t="s">
        <v>1497</v>
      </c>
      <c r="F4">
        <v>2</v>
      </c>
      <c r="G4">
        <v>0</v>
      </c>
      <c r="H4">
        <v>0</v>
      </c>
      <c r="I4">
        <v>2013</v>
      </c>
      <c r="J4" s="3">
        <v>112.9</v>
      </c>
      <c r="K4" s="3">
        <v>122</v>
      </c>
      <c r="L4">
        <f>M4-I4</f>
        <v>3</v>
      </c>
      <c r="M4">
        <v>2016</v>
      </c>
      <c r="N4">
        <f>COUNTIFS(CR4:EV4,"=university")</f>
        <v>0</v>
      </c>
      <c r="O4">
        <v>0</v>
      </c>
      <c r="P4">
        <f>COUNTIFS(CR4:EV4,"=*government**")</f>
        <v>3</v>
      </c>
      <c r="Q4">
        <f>COUNTIFS(AM4:CQ4,"=*European Innovation Council*")</f>
        <v>1</v>
      </c>
      <c r="R4">
        <f>COUNTIF(CR4:EV4,"*angel*")</f>
        <v>0</v>
      </c>
      <c r="S4">
        <f>COUNTIF(CR4:EV4,"*family_office*")</f>
        <v>0</v>
      </c>
      <c r="T4">
        <v>0</v>
      </c>
      <c r="U4">
        <f>COUNTIF(CR4:EV4,"*accelerator*")</f>
        <v>1</v>
      </c>
      <c r="V4">
        <f>COUNTIF(CR4:EV4,"*corporate*")</f>
        <v>3</v>
      </c>
      <c r="W4">
        <f>COUNTIF(CQ4:EU4,"*investment_fund*")</f>
        <v>1</v>
      </c>
      <c r="X4">
        <f>COUNTIF(CR4:EV4,"*crowdfunding*")</f>
        <v>0</v>
      </c>
      <c r="Y4">
        <f>COUNTIF(CR4:EV4,"*venture_capital*")</f>
        <v>8</v>
      </c>
      <c r="Z4">
        <v>9</v>
      </c>
      <c r="AA4">
        <f>COUNTIFS(AI4:AL4,"=Venture Capital")</f>
        <v>1</v>
      </c>
      <c r="AB4">
        <f>COUNTIFS(AI4:AL4,"=accelerator")</f>
        <v>1</v>
      </c>
      <c r="AC4">
        <f>COUNTIFS(AI4:AL4,"=Angel")</f>
        <v>0</v>
      </c>
      <c r="AD4">
        <f>COUNTIFS(AI4:AL4,"=bootstrapped")</f>
        <v>0</v>
      </c>
      <c r="AE4">
        <f>COUNTIFS(AI4:AL4,"=Crowdfunded")</f>
        <v>0</v>
      </c>
      <c r="AF4">
        <f>COUNTIFS(AI4:AL4,"=Private Equity")</f>
        <v>0</v>
      </c>
      <c r="AG4">
        <f>COUNTIFS(AI4:AL4,"=Public")</f>
        <v>0</v>
      </c>
      <c r="AH4">
        <f>COUNTIFS(AI4:AL4,"=Subsidiary")</f>
        <v>0</v>
      </c>
      <c r="AI4" t="s">
        <v>249</v>
      </c>
      <c r="AJ4" t="s">
        <v>280</v>
      </c>
      <c r="AM4" t="s">
        <v>957</v>
      </c>
      <c r="AN4" t="s">
        <v>461</v>
      </c>
      <c r="AO4" t="s">
        <v>388</v>
      </c>
      <c r="AP4" t="s">
        <v>958</v>
      </c>
      <c r="AQ4" t="s">
        <v>959</v>
      </c>
      <c r="AR4" t="s">
        <v>960</v>
      </c>
      <c r="AS4" t="s">
        <v>961</v>
      </c>
      <c r="AT4" t="s">
        <v>318</v>
      </c>
      <c r="AU4" t="s">
        <v>547</v>
      </c>
      <c r="AV4" t="s">
        <v>962</v>
      </c>
      <c r="AW4" t="s">
        <v>963</v>
      </c>
      <c r="AX4" t="s">
        <v>964</v>
      </c>
      <c r="AY4" t="s">
        <v>965</v>
      </c>
      <c r="AZ4" t="s">
        <v>251</v>
      </c>
      <c r="BA4" t="s">
        <v>966</v>
      </c>
      <c r="BB4" t="s">
        <v>659</v>
      </c>
      <c r="BC4" t="s">
        <v>342</v>
      </c>
      <c r="BD4" t="s">
        <v>967</v>
      </c>
      <c r="BE4" t="s">
        <v>282</v>
      </c>
      <c r="CR4" t="s">
        <v>266</v>
      </c>
      <c r="CS4" t="s">
        <v>267</v>
      </c>
      <c r="CT4" t="s">
        <v>280</v>
      </c>
      <c r="CU4" t="s">
        <v>891</v>
      </c>
      <c r="CV4" t="s">
        <v>266</v>
      </c>
      <c r="CW4" t="s">
        <v>267</v>
      </c>
      <c r="CX4" t="s">
        <v>267</v>
      </c>
      <c r="CY4" t="s">
        <v>285</v>
      </c>
      <c r="CZ4" t="s">
        <v>267</v>
      </c>
      <c r="DA4" t="s">
        <v>308</v>
      </c>
      <c r="DB4" t="s">
        <v>968</v>
      </c>
      <c r="DC4" t="s">
        <v>267</v>
      </c>
      <c r="DD4" t="s">
        <v>308</v>
      </c>
      <c r="DE4" t="s">
        <v>254</v>
      </c>
      <c r="DF4" t="s">
        <v>398</v>
      </c>
      <c r="DG4" t="s">
        <v>285</v>
      </c>
      <c r="DH4" t="s">
        <v>267</v>
      </c>
      <c r="DI4" t="s">
        <v>398</v>
      </c>
      <c r="DJ4" t="s">
        <v>285</v>
      </c>
      <c r="EW4">
        <v>9</v>
      </c>
      <c r="EX4" t="s">
        <v>256</v>
      </c>
      <c r="EY4" t="s">
        <v>270</v>
      </c>
      <c r="EZ4" t="s">
        <v>271</v>
      </c>
      <c r="FA4" t="s">
        <v>322</v>
      </c>
      <c r="FB4" t="s">
        <v>257</v>
      </c>
      <c r="FC4" t="s">
        <v>272</v>
      </c>
      <c r="FD4" t="s">
        <v>323</v>
      </c>
      <c r="FE4" t="s">
        <v>286</v>
      </c>
      <c r="FF4" t="s">
        <v>430</v>
      </c>
      <c r="FR4">
        <v>1</v>
      </c>
      <c r="FS4">
        <v>5</v>
      </c>
      <c r="FT4" t="s">
        <v>274</v>
      </c>
      <c r="FU4">
        <v>14</v>
      </c>
      <c r="FV4" t="s">
        <v>257</v>
      </c>
      <c r="FW4">
        <v>40</v>
      </c>
      <c r="FX4">
        <v>37</v>
      </c>
      <c r="FY4" t="s">
        <v>257</v>
      </c>
      <c r="FZ4" t="s">
        <v>969</v>
      </c>
      <c r="GL4" t="s">
        <v>260</v>
      </c>
      <c r="GM4" t="s">
        <v>260</v>
      </c>
      <c r="GN4" t="s">
        <v>288</v>
      </c>
      <c r="GO4" t="s">
        <v>260</v>
      </c>
      <c r="GP4" t="s">
        <v>257</v>
      </c>
      <c r="GQ4" t="s">
        <v>260</v>
      </c>
      <c r="GR4" t="s">
        <v>260</v>
      </c>
      <c r="GS4" t="s">
        <v>257</v>
      </c>
      <c r="GT4" t="s">
        <v>261</v>
      </c>
      <c r="HF4" s="5">
        <v>42430</v>
      </c>
      <c r="HG4" s="5">
        <v>42795</v>
      </c>
      <c r="HH4" s="5" t="s">
        <v>367</v>
      </c>
      <c r="HI4" t="s">
        <v>312</v>
      </c>
      <c r="HJ4" t="s">
        <v>401</v>
      </c>
      <c r="HK4" s="5">
        <v>44228</v>
      </c>
      <c r="HL4" s="5" t="s">
        <v>508</v>
      </c>
      <c r="HM4" s="5" t="s">
        <v>289</v>
      </c>
      <c r="HN4" s="5" t="s">
        <v>330</v>
      </c>
      <c r="HZ4" t="s">
        <v>961</v>
      </c>
      <c r="IA4" t="s">
        <v>961</v>
      </c>
      <c r="IB4" t="s">
        <v>318</v>
      </c>
      <c r="IC4" t="s">
        <v>970</v>
      </c>
      <c r="ID4" t="s">
        <v>257</v>
      </c>
      <c r="IE4" t="s">
        <v>971</v>
      </c>
      <c r="IF4" t="s">
        <v>972</v>
      </c>
      <c r="IG4" t="s">
        <v>282</v>
      </c>
      <c r="IH4" t="s">
        <v>257</v>
      </c>
    </row>
    <row r="5" spans="1:253" x14ac:dyDescent="0.3">
      <c r="A5">
        <v>964131</v>
      </c>
      <c r="B5" s="8" t="s">
        <v>1017</v>
      </c>
      <c r="D5">
        <v>1</v>
      </c>
      <c r="E5" t="s">
        <v>1498</v>
      </c>
      <c r="F5">
        <v>1</v>
      </c>
      <c r="G5">
        <v>1</v>
      </c>
      <c r="H5">
        <v>0</v>
      </c>
      <c r="I5">
        <v>2013</v>
      </c>
      <c r="J5" s="3">
        <v>4.55</v>
      </c>
      <c r="K5" s="3">
        <v>5.01</v>
      </c>
      <c r="L5">
        <f>M5-I5</f>
        <v>2</v>
      </c>
      <c r="M5">
        <v>2015</v>
      </c>
      <c r="N5">
        <f>COUNTIFS(CX5:EV5,"=university")</f>
        <v>0</v>
      </c>
      <c r="O5">
        <v>0</v>
      </c>
      <c r="P5">
        <f>COUNTIFS(CX5:EV5,"=*government**")</f>
        <v>0</v>
      </c>
      <c r="Q5">
        <f>COUNTIFS(AS5:CQ5,"=*European Innovation Council*")</f>
        <v>0</v>
      </c>
      <c r="R5">
        <f>COUNTIF(CX5:EV5,"*angel*")</f>
        <v>0</v>
      </c>
      <c r="S5">
        <f>COUNTIF(CX5:EV5,"*family_office*")</f>
        <v>0</v>
      </c>
      <c r="T5">
        <v>0</v>
      </c>
      <c r="U5">
        <f>COUNTIF(CX5:EV5,"*accelerator*")</f>
        <v>0</v>
      </c>
      <c r="V5">
        <f>COUNTIF(CX5:EV5,"*corporate*")</f>
        <v>0</v>
      </c>
      <c r="W5">
        <f>COUNTIF(CQ5:EU5,"*investment_fund*")</f>
        <v>0</v>
      </c>
      <c r="X5">
        <f>COUNTIF(CX5:EV5,"*crowdfunding*")</f>
        <v>0</v>
      </c>
      <c r="Y5">
        <f>COUNTIF(CX5:EV5,"*venture_capital*")</f>
        <v>0</v>
      </c>
      <c r="Z5">
        <v>3</v>
      </c>
      <c r="AA5">
        <f>COUNTIFS(AI5:AL5,"=Venture Capital")</f>
        <v>1</v>
      </c>
      <c r="AB5">
        <f>COUNTIFS(AI5:AL5,"=accelerator")</f>
        <v>1</v>
      </c>
      <c r="AC5">
        <f>COUNTIFS(AI5:AL5,"=Angel")</f>
        <v>0</v>
      </c>
      <c r="AD5">
        <f>COUNTIFS(AI5:AL5,"=bootstrapped")</f>
        <v>0</v>
      </c>
      <c r="AE5">
        <f>COUNTIFS(AI5:AL5,"=Crowdfunded")</f>
        <v>0</v>
      </c>
      <c r="AF5">
        <f>COUNTIFS(AI5:AL5,"=Private Equity")</f>
        <v>0</v>
      </c>
      <c r="AG5">
        <f>COUNTIFS(AI5:AL5,"=Public")</f>
        <v>0</v>
      </c>
      <c r="AH5">
        <f>COUNTIFS(AI5:AL5,"=Subsidiary")</f>
        <v>0</v>
      </c>
      <c r="AI5" t="s">
        <v>249</v>
      </c>
      <c r="AJ5" t="s">
        <v>280</v>
      </c>
      <c r="AM5" t="s">
        <v>1018</v>
      </c>
      <c r="AN5" t="s">
        <v>1019</v>
      </c>
      <c r="AO5" t="s">
        <v>1020</v>
      </c>
      <c r="AP5" t="s">
        <v>1021</v>
      </c>
      <c r="AQ5" t="s">
        <v>1022</v>
      </c>
      <c r="AR5" t="s">
        <v>1023</v>
      </c>
      <c r="CR5" t="s">
        <v>280</v>
      </c>
      <c r="CS5" t="s">
        <v>267</v>
      </c>
      <c r="CT5" t="s">
        <v>308</v>
      </c>
      <c r="CU5" t="s">
        <v>1024</v>
      </c>
      <c r="CV5" t="s">
        <v>267</v>
      </c>
      <c r="CW5" t="s">
        <v>267</v>
      </c>
      <c r="EW5">
        <v>4</v>
      </c>
      <c r="EX5" t="s">
        <v>256</v>
      </c>
      <c r="EY5" t="s">
        <v>256</v>
      </c>
      <c r="EZ5" t="s">
        <v>322</v>
      </c>
      <c r="FA5" t="s">
        <v>323</v>
      </c>
      <c r="FR5" t="s">
        <v>276</v>
      </c>
      <c r="FS5" t="s">
        <v>276</v>
      </c>
      <c r="FT5">
        <v>5</v>
      </c>
      <c r="FU5" t="s">
        <v>257</v>
      </c>
      <c r="GL5" t="s">
        <v>288</v>
      </c>
      <c r="GM5" t="s">
        <v>288</v>
      </c>
      <c r="GN5" t="s">
        <v>260</v>
      </c>
      <c r="GO5" t="s">
        <v>257</v>
      </c>
      <c r="HF5" s="5">
        <v>42309</v>
      </c>
      <c r="HG5" t="s">
        <v>403</v>
      </c>
      <c r="HH5" t="s">
        <v>394</v>
      </c>
      <c r="HI5" s="5" t="s">
        <v>500</v>
      </c>
      <c r="HZ5" t="s">
        <v>257</v>
      </c>
      <c r="IA5" t="s">
        <v>257</v>
      </c>
      <c r="IB5" t="s">
        <v>1025</v>
      </c>
      <c r="IC5" t="s">
        <v>1026</v>
      </c>
    </row>
    <row r="6" spans="1:253" ht="16.2" customHeight="1" x14ac:dyDescent="0.3">
      <c r="A6">
        <v>29922</v>
      </c>
      <c r="B6" t="s">
        <v>1105</v>
      </c>
      <c r="D6">
        <v>1</v>
      </c>
      <c r="E6" t="s">
        <v>1497</v>
      </c>
      <c r="F6">
        <v>4</v>
      </c>
      <c r="G6">
        <v>0</v>
      </c>
      <c r="H6">
        <v>0</v>
      </c>
      <c r="I6">
        <v>2013</v>
      </c>
      <c r="J6" s="3">
        <v>115.67</v>
      </c>
      <c r="K6" s="3">
        <v>125</v>
      </c>
      <c r="L6">
        <f>M6-I6</f>
        <v>0</v>
      </c>
      <c r="M6">
        <v>2013</v>
      </c>
      <c r="N6">
        <f>COUNTIFS(CR6:EV6,"=university")</f>
        <v>0</v>
      </c>
      <c r="O6">
        <v>0</v>
      </c>
      <c r="P6">
        <f>COUNTIFS(CR6:EV6,"=*government**")</f>
        <v>0</v>
      </c>
      <c r="Q6">
        <f>COUNTIFS(AM6:CQ6,"=*European Innovation Council*")</f>
        <v>0</v>
      </c>
      <c r="R6">
        <f>COUNTIF(CR6:EV6,"*angel*")</f>
        <v>6</v>
      </c>
      <c r="S6">
        <f>COUNTIF(CR6:EV6,"*family_office*")</f>
        <v>1</v>
      </c>
      <c r="T6">
        <v>7</v>
      </c>
      <c r="U6">
        <f>COUNTIF(CR6:EV6,"*accelerator*")</f>
        <v>6</v>
      </c>
      <c r="V6">
        <f>COUNTIF(CR6:EV6,"*corporate*")</f>
        <v>15</v>
      </c>
      <c r="W6">
        <f>COUNTIF(CQ6:EU6,"*investment_fund*")</f>
        <v>2</v>
      </c>
      <c r="X6">
        <f>COUNTIF(CR6:EV6,"*crowdfunding*")</f>
        <v>1</v>
      </c>
      <c r="Y6">
        <f>COUNTIF(CR6:EV6,"*venture_capital*")</f>
        <v>25</v>
      </c>
      <c r="Z6">
        <v>27</v>
      </c>
      <c r="AA6">
        <f>COUNTIFS(AI6:AL6,"=Venture Capital")</f>
        <v>1</v>
      </c>
      <c r="AB6">
        <f>COUNTIFS(AI6:AL6,"=accelerator")</f>
        <v>1</v>
      </c>
      <c r="AC6">
        <f>COUNTIFS(AI6:AL6,"=Angel")</f>
        <v>1</v>
      </c>
      <c r="AD6">
        <f>COUNTIFS(AI6:AL6,"=bootstrapped")</f>
        <v>0</v>
      </c>
      <c r="AE6">
        <f>COUNTIFS(AI6:AL6,"=Crowdfunded")</f>
        <v>1</v>
      </c>
      <c r="AF6">
        <f>COUNTIFS(AI6:AL6,"=Private Equity")</f>
        <v>0</v>
      </c>
      <c r="AG6">
        <f>COUNTIFS(AI6:AL6,"=Public")</f>
        <v>0</v>
      </c>
      <c r="AH6">
        <f>COUNTIFS(AI6:AL6,"=Subsidiary")</f>
        <v>0</v>
      </c>
      <c r="AI6" t="s">
        <v>331</v>
      </c>
      <c r="AJ6" t="s">
        <v>249</v>
      </c>
      <c r="AK6" t="s">
        <v>472</v>
      </c>
      <c r="AL6" t="s">
        <v>280</v>
      </c>
      <c r="AM6" t="s">
        <v>1106</v>
      </c>
      <c r="AN6" t="s">
        <v>1107</v>
      </c>
      <c r="AO6" t="s">
        <v>1108</v>
      </c>
      <c r="AP6" t="s">
        <v>1109</v>
      </c>
      <c r="AQ6" t="s">
        <v>593</v>
      </c>
      <c r="AR6" t="s">
        <v>296</v>
      </c>
      <c r="AS6" t="s">
        <v>628</v>
      </c>
      <c r="AT6" t="s">
        <v>1110</v>
      </c>
      <c r="AU6" t="s">
        <v>1111</v>
      </c>
      <c r="AV6" t="s">
        <v>1112</v>
      </c>
      <c r="AW6" t="s">
        <v>1069</v>
      </c>
      <c r="AX6" t="s">
        <v>1113</v>
      </c>
      <c r="AY6" t="s">
        <v>1114</v>
      </c>
      <c r="AZ6" t="s">
        <v>1115</v>
      </c>
      <c r="BA6" t="s">
        <v>1116</v>
      </c>
      <c r="BB6" t="s">
        <v>1117</v>
      </c>
      <c r="BC6" t="s">
        <v>1118</v>
      </c>
      <c r="BD6" t="s">
        <v>829</v>
      </c>
      <c r="BE6" t="s">
        <v>1119</v>
      </c>
      <c r="BF6" t="s">
        <v>1120</v>
      </c>
      <c r="BG6" t="s">
        <v>1121</v>
      </c>
      <c r="BH6" t="s">
        <v>1122</v>
      </c>
      <c r="BI6" t="s">
        <v>1123</v>
      </c>
      <c r="BJ6" t="s">
        <v>1124</v>
      </c>
      <c r="BK6" t="s">
        <v>1125</v>
      </c>
      <c r="BL6" t="s">
        <v>1126</v>
      </c>
      <c r="BM6" t="s">
        <v>1127</v>
      </c>
      <c r="BN6" t="s">
        <v>635</v>
      </c>
      <c r="BO6" t="s">
        <v>1128</v>
      </c>
      <c r="BP6" t="s">
        <v>299</v>
      </c>
      <c r="BQ6" t="s">
        <v>1129</v>
      </c>
      <c r="BR6" t="s">
        <v>1130</v>
      </c>
      <c r="BS6" t="s">
        <v>1131</v>
      </c>
      <c r="BT6" t="s">
        <v>1132</v>
      </c>
      <c r="BU6" t="s">
        <v>1133</v>
      </c>
      <c r="BV6" t="s">
        <v>1134</v>
      </c>
      <c r="BW6" t="s">
        <v>1070</v>
      </c>
      <c r="BX6" t="s">
        <v>1135</v>
      </c>
      <c r="BY6" t="s">
        <v>1136</v>
      </c>
      <c r="BZ6" t="s">
        <v>1137</v>
      </c>
      <c r="CA6" t="s">
        <v>1138</v>
      </c>
      <c r="CB6" t="s">
        <v>1139</v>
      </c>
      <c r="CC6" t="s">
        <v>1140</v>
      </c>
      <c r="CD6" t="s">
        <v>1141</v>
      </c>
      <c r="CE6" t="s">
        <v>1142</v>
      </c>
      <c r="CF6" t="s">
        <v>1143</v>
      </c>
      <c r="CG6" t="s">
        <v>1144</v>
      </c>
      <c r="CH6" t="s">
        <v>1145</v>
      </c>
      <c r="CI6" t="s">
        <v>1146</v>
      </c>
      <c r="CJ6" t="s">
        <v>1147</v>
      </c>
      <c r="CK6" t="s">
        <v>1148</v>
      </c>
      <c r="CL6" t="s">
        <v>1149</v>
      </c>
      <c r="CM6" t="s">
        <v>1150</v>
      </c>
      <c r="CN6" t="s">
        <v>302</v>
      </c>
      <c r="CO6" t="s">
        <v>1151</v>
      </c>
      <c r="CP6" t="s">
        <v>1152</v>
      </c>
      <c r="CQ6" t="s">
        <v>1153</v>
      </c>
      <c r="CR6" t="s">
        <v>254</v>
      </c>
      <c r="CS6" t="s">
        <v>267</v>
      </c>
      <c r="CT6" t="s">
        <v>308</v>
      </c>
      <c r="CU6" t="s">
        <v>267</v>
      </c>
      <c r="CV6" t="s">
        <v>267</v>
      </c>
      <c r="CW6" t="s">
        <v>267</v>
      </c>
      <c r="CX6" t="s">
        <v>267</v>
      </c>
      <c r="CY6" t="s">
        <v>280</v>
      </c>
      <c r="CZ6" t="s">
        <v>267</v>
      </c>
      <c r="DA6" t="s">
        <v>307</v>
      </c>
      <c r="DB6" t="s">
        <v>333</v>
      </c>
      <c r="DC6" t="s">
        <v>398</v>
      </c>
      <c r="DD6" t="s">
        <v>308</v>
      </c>
      <c r="DE6" t="s">
        <v>365</v>
      </c>
      <c r="DF6" t="s">
        <v>280</v>
      </c>
      <c r="DG6" t="s">
        <v>333</v>
      </c>
      <c r="DH6" t="s">
        <v>307</v>
      </c>
      <c r="DI6" t="s">
        <v>267</v>
      </c>
      <c r="DJ6" t="s">
        <v>333</v>
      </c>
      <c r="DK6" t="s">
        <v>307</v>
      </c>
      <c r="DL6" t="s">
        <v>308</v>
      </c>
      <c r="DM6" t="s">
        <v>267</v>
      </c>
      <c r="DN6" t="s">
        <v>267</v>
      </c>
      <c r="DO6" t="s">
        <v>280</v>
      </c>
      <c r="DP6" t="s">
        <v>267</v>
      </c>
      <c r="DQ6" t="s">
        <v>267</v>
      </c>
      <c r="DR6" t="s">
        <v>333</v>
      </c>
      <c r="DS6" t="s">
        <v>280</v>
      </c>
      <c r="DT6" t="s">
        <v>267</v>
      </c>
      <c r="DU6" t="s">
        <v>280</v>
      </c>
      <c r="DV6" t="s">
        <v>333</v>
      </c>
      <c r="DW6" t="s">
        <v>307</v>
      </c>
      <c r="DX6" t="s">
        <v>267</v>
      </c>
      <c r="DY6" t="s">
        <v>267</v>
      </c>
      <c r="DZ6" t="s">
        <v>307</v>
      </c>
      <c r="EA6" t="s">
        <v>266</v>
      </c>
      <c r="EB6" t="s">
        <v>267</v>
      </c>
      <c r="EC6" t="s">
        <v>267</v>
      </c>
      <c r="ED6" t="s">
        <v>308</v>
      </c>
      <c r="EE6" t="s">
        <v>267</v>
      </c>
      <c r="EF6" t="s">
        <v>267</v>
      </c>
      <c r="EG6" t="s">
        <v>267</v>
      </c>
      <c r="EH6" t="s">
        <v>307</v>
      </c>
      <c r="EI6" t="s">
        <v>307</v>
      </c>
      <c r="EJ6" t="s">
        <v>333</v>
      </c>
      <c r="EK6" t="s">
        <v>267</v>
      </c>
      <c r="EL6" t="s">
        <v>267</v>
      </c>
      <c r="EM6" t="s">
        <v>308</v>
      </c>
      <c r="EN6" t="s">
        <v>267</v>
      </c>
      <c r="EO6" t="s">
        <v>308</v>
      </c>
      <c r="EP6" t="s">
        <v>308</v>
      </c>
      <c r="EQ6" t="s">
        <v>267</v>
      </c>
      <c r="ER6" t="s">
        <v>254</v>
      </c>
      <c r="ES6" t="s">
        <v>280</v>
      </c>
      <c r="ET6" t="s">
        <v>267</v>
      </c>
      <c r="EU6" t="s">
        <v>477</v>
      </c>
      <c r="EV6" t="s">
        <v>307</v>
      </c>
      <c r="EW6">
        <v>20</v>
      </c>
      <c r="EX6" t="s">
        <v>256</v>
      </c>
      <c r="EY6" t="s">
        <v>256</v>
      </c>
      <c r="EZ6" t="s">
        <v>256</v>
      </c>
      <c r="FA6" t="s">
        <v>322</v>
      </c>
      <c r="FB6" t="s">
        <v>323</v>
      </c>
      <c r="FC6" t="s">
        <v>256</v>
      </c>
      <c r="FD6" t="s">
        <v>323</v>
      </c>
      <c r="FE6" t="s">
        <v>487</v>
      </c>
      <c r="FF6" t="s">
        <v>487</v>
      </c>
      <c r="FG6" t="s">
        <v>487</v>
      </c>
      <c r="FH6" t="s">
        <v>487</v>
      </c>
      <c r="FI6" t="s">
        <v>487</v>
      </c>
      <c r="FJ6" t="s">
        <v>487</v>
      </c>
      <c r="FK6" t="s">
        <v>487</v>
      </c>
      <c r="FL6" t="s">
        <v>1154</v>
      </c>
      <c r="FM6" t="s">
        <v>286</v>
      </c>
      <c r="FN6" t="s">
        <v>1154</v>
      </c>
      <c r="FO6" t="s">
        <v>431</v>
      </c>
      <c r="FP6" t="s">
        <v>1154</v>
      </c>
      <c r="FQ6" t="s">
        <v>431</v>
      </c>
      <c r="FR6" t="s">
        <v>392</v>
      </c>
      <c r="FS6">
        <v>1</v>
      </c>
      <c r="FT6" t="s">
        <v>257</v>
      </c>
      <c r="FU6" t="s">
        <v>402</v>
      </c>
      <c r="FV6" t="s">
        <v>982</v>
      </c>
      <c r="FW6" t="s">
        <v>257</v>
      </c>
      <c r="FX6" t="s">
        <v>507</v>
      </c>
      <c r="FY6" t="s">
        <v>257</v>
      </c>
      <c r="FZ6" t="s">
        <v>257</v>
      </c>
      <c r="GA6" t="s">
        <v>257</v>
      </c>
      <c r="GB6" t="s">
        <v>257</v>
      </c>
      <c r="GC6" t="s">
        <v>257</v>
      </c>
      <c r="GD6" t="s">
        <v>1076</v>
      </c>
      <c r="GE6">
        <v>12</v>
      </c>
      <c r="GF6" t="s">
        <v>257</v>
      </c>
      <c r="GG6" t="s">
        <v>257</v>
      </c>
      <c r="GH6">
        <v>66</v>
      </c>
      <c r="GI6" t="s">
        <v>1155</v>
      </c>
      <c r="GJ6" t="s">
        <v>257</v>
      </c>
      <c r="GK6">
        <v>7</v>
      </c>
      <c r="GL6" t="s">
        <v>260</v>
      </c>
      <c r="GM6" t="s">
        <v>260</v>
      </c>
      <c r="GN6" t="s">
        <v>257</v>
      </c>
      <c r="GO6" t="s">
        <v>260</v>
      </c>
      <c r="GP6" t="s">
        <v>260</v>
      </c>
      <c r="GQ6" t="s">
        <v>257</v>
      </c>
      <c r="GR6" t="s">
        <v>260</v>
      </c>
      <c r="GS6" t="s">
        <v>257</v>
      </c>
      <c r="GT6" t="s">
        <v>257</v>
      </c>
      <c r="GU6" t="s">
        <v>257</v>
      </c>
      <c r="GV6" t="s">
        <v>257</v>
      </c>
      <c r="GW6" t="s">
        <v>257</v>
      </c>
      <c r="GX6" t="s">
        <v>260</v>
      </c>
      <c r="GY6" t="s">
        <v>261</v>
      </c>
      <c r="GZ6" t="s">
        <v>257</v>
      </c>
      <c r="HA6" t="s">
        <v>257</v>
      </c>
      <c r="HB6" t="s">
        <v>288</v>
      </c>
      <c r="HC6" t="s">
        <v>260</v>
      </c>
      <c r="HD6" t="s">
        <v>257</v>
      </c>
      <c r="HE6" t="s">
        <v>261</v>
      </c>
      <c r="HF6" s="5">
        <v>41579</v>
      </c>
      <c r="HG6" s="5">
        <v>41699</v>
      </c>
      <c r="HH6" s="5">
        <v>42095</v>
      </c>
      <c r="HI6" s="5">
        <v>42309</v>
      </c>
      <c r="HJ6" s="5" t="s">
        <v>493</v>
      </c>
      <c r="HK6" s="5">
        <v>42826</v>
      </c>
      <c r="HL6" t="s">
        <v>439</v>
      </c>
      <c r="HM6" t="s">
        <v>335</v>
      </c>
      <c r="HN6" s="5" t="s">
        <v>367</v>
      </c>
      <c r="HO6" s="5">
        <v>43405</v>
      </c>
      <c r="HP6" s="5">
        <v>43556</v>
      </c>
      <c r="HQ6" s="5" t="s">
        <v>369</v>
      </c>
      <c r="HR6" s="5" t="s">
        <v>314</v>
      </c>
      <c r="HS6" s="5">
        <v>44256</v>
      </c>
      <c r="HT6" s="5">
        <v>44256</v>
      </c>
      <c r="HU6" s="5" t="s">
        <v>508</v>
      </c>
      <c r="HV6" s="5" t="s">
        <v>549</v>
      </c>
      <c r="HW6" s="5" t="s">
        <v>499</v>
      </c>
      <c r="HX6" s="5" t="s">
        <v>499</v>
      </c>
      <c r="HY6" s="5" t="s">
        <v>330</v>
      </c>
      <c r="HZ6" t="s">
        <v>1129</v>
      </c>
      <c r="IA6" t="s">
        <v>1130</v>
      </c>
      <c r="IB6" t="s">
        <v>1156</v>
      </c>
      <c r="IC6" t="s">
        <v>1157</v>
      </c>
      <c r="ID6" t="s">
        <v>1158</v>
      </c>
      <c r="IE6" t="s">
        <v>1156</v>
      </c>
      <c r="IF6" t="s">
        <v>1139</v>
      </c>
      <c r="IG6" t="s">
        <v>1140</v>
      </c>
      <c r="IH6" t="s">
        <v>1159</v>
      </c>
      <c r="II6" t="s">
        <v>1130</v>
      </c>
      <c r="IJ6" t="s">
        <v>1160</v>
      </c>
      <c r="IK6" t="s">
        <v>1161</v>
      </c>
      <c r="IL6" t="s">
        <v>1162</v>
      </c>
      <c r="IM6" t="s">
        <v>1147</v>
      </c>
      <c r="IN6" t="s">
        <v>1163</v>
      </c>
      <c r="IO6" t="s">
        <v>302</v>
      </c>
      <c r="IP6" t="s">
        <v>1151</v>
      </c>
      <c r="IQ6" t="s">
        <v>1152</v>
      </c>
      <c r="IR6" t="s">
        <v>1153</v>
      </c>
      <c r="IS6" t="s">
        <v>1152</v>
      </c>
    </row>
    <row r="7" spans="1:253" ht="16.2" customHeight="1" x14ac:dyDescent="0.3">
      <c r="A7">
        <v>149219</v>
      </c>
      <c r="B7" t="s">
        <v>1317</v>
      </c>
      <c r="D7">
        <v>1</v>
      </c>
      <c r="E7" t="s">
        <v>1497</v>
      </c>
      <c r="F7">
        <v>3</v>
      </c>
      <c r="G7">
        <v>1</v>
      </c>
      <c r="H7">
        <v>0</v>
      </c>
      <c r="I7">
        <v>2013</v>
      </c>
      <c r="J7" s="3">
        <v>27.82</v>
      </c>
      <c r="K7" s="3">
        <v>30.6</v>
      </c>
      <c r="L7">
        <f>M7-I7</f>
        <v>2</v>
      </c>
      <c r="M7">
        <v>2015</v>
      </c>
      <c r="N7">
        <f>COUNTIFS(CR7:EV7,"=university")</f>
        <v>1</v>
      </c>
      <c r="O7">
        <v>0</v>
      </c>
      <c r="P7">
        <f>COUNTIFS(CR7:EV7,"=*government**")</f>
        <v>0</v>
      </c>
      <c r="Q7">
        <f>COUNTIFS(AM7:CQ7,"=*European Innovation Council*")</f>
        <v>0</v>
      </c>
      <c r="R7">
        <f>COUNTIF(CR7:EV7,"*angel*")</f>
        <v>3</v>
      </c>
      <c r="S7">
        <f>COUNTIF(CR7:EV7,"*family_office*")</f>
        <v>0</v>
      </c>
      <c r="T7">
        <v>3</v>
      </c>
      <c r="U7">
        <f>COUNTIF(CR7:EV7,"*accelerator*")</f>
        <v>4</v>
      </c>
      <c r="V7">
        <f>COUNTIF(CR7:EV7,"*corporate*")</f>
        <v>4</v>
      </c>
      <c r="W7">
        <f>COUNTIF(CQ7:EU7,"*investment_fund*")</f>
        <v>0</v>
      </c>
      <c r="X7">
        <f>COUNTIF(CR7:EV7,"*crowdfunding*")</f>
        <v>0</v>
      </c>
      <c r="Y7">
        <f>COUNTIF(CR7:EV7,"*venture_capital*")</f>
        <v>8</v>
      </c>
      <c r="Z7">
        <v>7</v>
      </c>
      <c r="AA7">
        <f>COUNTIFS(AI7:AL7,"=Venture Capital")</f>
        <v>1</v>
      </c>
      <c r="AB7">
        <f>COUNTIFS(AI7:AL7,"=accelerator")</f>
        <v>1</v>
      </c>
      <c r="AC7">
        <f>COUNTIFS(AI7:AL7,"=Angel")</f>
        <v>1</v>
      </c>
      <c r="AD7">
        <f>COUNTIFS(AI7:AL7,"=bootstrapped")</f>
        <v>0</v>
      </c>
      <c r="AE7">
        <f>COUNTIFS(AI7:AL7,"=Crowdfunded")</f>
        <v>0</v>
      </c>
      <c r="AF7">
        <f>COUNTIFS(AI7:AL7,"=Private Equity")</f>
        <v>0</v>
      </c>
      <c r="AG7">
        <f>COUNTIFS(AI7:AL7,"=Public")</f>
        <v>0</v>
      </c>
      <c r="AH7">
        <f>COUNTIFS(AI7:AL7,"=Subsidiary")</f>
        <v>0</v>
      </c>
      <c r="AI7" t="s">
        <v>331</v>
      </c>
      <c r="AJ7" t="s">
        <v>249</v>
      </c>
      <c r="AK7" t="s">
        <v>280</v>
      </c>
      <c r="AM7" t="s">
        <v>444</v>
      </c>
      <c r="AN7" t="s">
        <v>592</v>
      </c>
      <c r="AO7" t="s">
        <v>1318</v>
      </c>
      <c r="AP7" t="s">
        <v>1319</v>
      </c>
      <c r="AQ7" t="s">
        <v>341</v>
      </c>
      <c r="AR7" t="s">
        <v>846</v>
      </c>
      <c r="AS7" t="s">
        <v>1320</v>
      </c>
      <c r="AT7" t="s">
        <v>1321</v>
      </c>
      <c r="AU7" t="s">
        <v>443</v>
      </c>
      <c r="AV7" t="s">
        <v>302</v>
      </c>
      <c r="AW7" t="s">
        <v>768</v>
      </c>
      <c r="AX7" t="s">
        <v>1322</v>
      </c>
      <c r="AY7" t="s">
        <v>1323</v>
      </c>
      <c r="AZ7" t="s">
        <v>1324</v>
      </c>
      <c r="BA7" t="s">
        <v>1325</v>
      </c>
      <c r="BB7" t="s">
        <v>1326</v>
      </c>
      <c r="BC7" t="s">
        <v>1327</v>
      </c>
      <c r="BD7" t="s">
        <v>1328</v>
      </c>
      <c r="BE7" t="s">
        <v>1329</v>
      </c>
      <c r="BF7" t="s">
        <v>1330</v>
      </c>
      <c r="BG7" t="s">
        <v>1318</v>
      </c>
      <c r="BH7" t="s">
        <v>1331</v>
      </c>
      <c r="CR7" t="s">
        <v>267</v>
      </c>
      <c r="CS7" t="s">
        <v>268</v>
      </c>
      <c r="CT7" t="s">
        <v>280</v>
      </c>
      <c r="CU7" t="s">
        <v>280</v>
      </c>
      <c r="CV7" t="s">
        <v>252</v>
      </c>
      <c r="CW7" t="s">
        <v>280</v>
      </c>
      <c r="CX7" t="s">
        <v>267</v>
      </c>
      <c r="CY7" t="s">
        <v>267</v>
      </c>
      <c r="CZ7" t="s">
        <v>266</v>
      </c>
      <c r="DA7" t="s">
        <v>280</v>
      </c>
      <c r="DB7" t="s">
        <v>267</v>
      </c>
      <c r="DC7" t="s">
        <v>267</v>
      </c>
      <c r="DD7" t="s">
        <v>267</v>
      </c>
      <c r="DE7" t="s">
        <v>333</v>
      </c>
      <c r="DF7" t="s">
        <v>308</v>
      </c>
      <c r="DG7" t="s">
        <v>333</v>
      </c>
      <c r="DH7" t="s">
        <v>307</v>
      </c>
      <c r="DI7" t="s">
        <v>620</v>
      </c>
      <c r="DJ7" t="s">
        <v>308</v>
      </c>
      <c r="EW7">
        <v>8</v>
      </c>
      <c r="EX7" t="s">
        <v>255</v>
      </c>
      <c r="EY7" t="s">
        <v>256</v>
      </c>
      <c r="EZ7" t="s">
        <v>431</v>
      </c>
      <c r="FA7" t="s">
        <v>322</v>
      </c>
      <c r="FB7" t="s">
        <v>286</v>
      </c>
      <c r="FC7" t="s">
        <v>322</v>
      </c>
      <c r="FD7" t="s">
        <v>322</v>
      </c>
      <c r="FE7" t="s">
        <v>322</v>
      </c>
      <c r="FR7" t="s">
        <v>257</v>
      </c>
      <c r="FS7" t="s">
        <v>257</v>
      </c>
      <c r="FT7" t="s">
        <v>257</v>
      </c>
      <c r="FU7" t="s">
        <v>1301</v>
      </c>
      <c r="FV7" t="s">
        <v>257</v>
      </c>
      <c r="FW7" t="s">
        <v>697</v>
      </c>
      <c r="FX7">
        <v>10</v>
      </c>
      <c r="FY7" t="s">
        <v>1301</v>
      </c>
      <c r="GL7" t="s">
        <v>257</v>
      </c>
      <c r="GM7" t="s">
        <v>257</v>
      </c>
      <c r="GN7" t="s">
        <v>257</v>
      </c>
      <c r="GO7" t="s">
        <v>260</v>
      </c>
      <c r="GP7" t="s">
        <v>257</v>
      </c>
      <c r="GQ7" t="s">
        <v>260</v>
      </c>
      <c r="GR7" t="s">
        <v>261</v>
      </c>
      <c r="GS7" t="s">
        <v>260</v>
      </c>
      <c r="HF7" t="s">
        <v>1210</v>
      </c>
      <c r="HG7" s="5">
        <v>41699</v>
      </c>
      <c r="HH7" s="5">
        <v>41944</v>
      </c>
      <c r="HI7" t="s">
        <v>453</v>
      </c>
      <c r="HJ7" t="s">
        <v>334</v>
      </c>
      <c r="HK7" s="5">
        <v>43132</v>
      </c>
      <c r="HL7" s="5" t="s">
        <v>312</v>
      </c>
      <c r="HM7" t="s">
        <v>401</v>
      </c>
      <c r="HZ7" t="s">
        <v>341</v>
      </c>
      <c r="IA7" t="s">
        <v>257</v>
      </c>
      <c r="IB7" t="s">
        <v>1332</v>
      </c>
      <c r="IC7" t="s">
        <v>1333</v>
      </c>
      <c r="ID7" t="s">
        <v>302</v>
      </c>
      <c r="IE7" t="s">
        <v>1334</v>
      </c>
      <c r="IF7" t="s">
        <v>1335</v>
      </c>
      <c r="IG7" t="s">
        <v>1336</v>
      </c>
    </row>
    <row r="8" spans="1:253" ht="16.2" customHeight="1" x14ac:dyDescent="0.3">
      <c r="A8">
        <v>874373</v>
      </c>
      <c r="B8" t="s">
        <v>1424</v>
      </c>
      <c r="D8">
        <v>1</v>
      </c>
      <c r="E8" t="s">
        <v>1497</v>
      </c>
      <c r="F8">
        <v>3</v>
      </c>
      <c r="G8">
        <v>0</v>
      </c>
      <c r="H8">
        <v>0</v>
      </c>
      <c r="I8">
        <v>2013</v>
      </c>
      <c r="J8" s="3">
        <v>16.53</v>
      </c>
      <c r="K8" s="3">
        <v>18.18</v>
      </c>
      <c r="L8">
        <f>M8-I8</f>
        <v>3</v>
      </c>
      <c r="M8">
        <v>2016</v>
      </c>
      <c r="N8">
        <f>COUNTIFS(CR8:EV8,"=university")</f>
        <v>0</v>
      </c>
      <c r="O8">
        <v>0</v>
      </c>
      <c r="P8">
        <f>COUNTIFS(CR8:EV8,"=*government**")</f>
        <v>0</v>
      </c>
      <c r="Q8">
        <f>COUNTIFS(AM8:CQ8,"=*European Innovation Council*")</f>
        <v>0</v>
      </c>
      <c r="R8">
        <f>COUNTIF(CR8:EV8,"*angel*")</f>
        <v>0</v>
      </c>
      <c r="S8">
        <f>COUNTIF(CR8:EV8,"*family_office*")</f>
        <v>0</v>
      </c>
      <c r="T8">
        <v>0</v>
      </c>
      <c r="U8">
        <f>COUNTIF(CR8:EV8,"*accelerator*")</f>
        <v>2</v>
      </c>
      <c r="V8">
        <f>COUNTIF(CR8:EV8,"*corporate*")</f>
        <v>0</v>
      </c>
      <c r="W8">
        <f>COUNTIF(CQ8:EU8,"*investment_fund*")</f>
        <v>0</v>
      </c>
      <c r="X8">
        <f>COUNTIF(CR8:EV8,"*crowdfunding*")</f>
        <v>0</v>
      </c>
      <c r="Y8">
        <f>COUNTIF(CR8:EV8,"*venture_capital*")</f>
        <v>6</v>
      </c>
      <c r="Z8">
        <v>6</v>
      </c>
      <c r="AA8">
        <f>COUNTIFS(AI8:AL8,"=Venture Capital")</f>
        <v>1</v>
      </c>
      <c r="AB8">
        <f>COUNTIFS(AI8:AL8,"=accelerator")</f>
        <v>1</v>
      </c>
      <c r="AC8">
        <f>COUNTIFS(AI8:AL8,"=Angel")</f>
        <v>0</v>
      </c>
      <c r="AD8">
        <f>COUNTIFS(AI8:AL8,"=bootstrapped")</f>
        <v>0</v>
      </c>
      <c r="AE8">
        <f>COUNTIFS(AI8:AL8,"=Crowdfunded")</f>
        <v>0</v>
      </c>
      <c r="AF8">
        <f>COUNTIFS(AI8:AL8,"=Private Equity")</f>
        <v>0</v>
      </c>
      <c r="AG8">
        <f>COUNTIFS(AI8:AL8,"=Public")</f>
        <v>0</v>
      </c>
      <c r="AH8">
        <f>COUNTIFS(AI8:AL8,"=Subsidiary")</f>
        <v>0</v>
      </c>
      <c r="AI8" t="s">
        <v>249</v>
      </c>
      <c r="AJ8" t="s">
        <v>280</v>
      </c>
      <c r="AM8" t="s">
        <v>388</v>
      </c>
      <c r="AN8" t="s">
        <v>845</v>
      </c>
      <c r="AO8" t="s">
        <v>705</v>
      </c>
      <c r="AP8" t="s">
        <v>344</v>
      </c>
      <c r="AQ8" t="s">
        <v>1425</v>
      </c>
      <c r="AR8" t="s">
        <v>342</v>
      </c>
      <c r="AS8" t="s">
        <v>1167</v>
      </c>
      <c r="AT8" t="s">
        <v>1426</v>
      </c>
      <c r="AU8" t="s">
        <v>1427</v>
      </c>
      <c r="CR8" t="s">
        <v>280</v>
      </c>
      <c r="CS8" t="s">
        <v>280</v>
      </c>
      <c r="CT8" t="s">
        <v>267</v>
      </c>
      <c r="CU8" t="s">
        <v>267</v>
      </c>
      <c r="CV8" t="s">
        <v>267</v>
      </c>
      <c r="CW8" t="s">
        <v>267</v>
      </c>
      <c r="CX8" t="s">
        <v>267</v>
      </c>
      <c r="CY8" t="s">
        <v>267</v>
      </c>
      <c r="CZ8" t="s">
        <v>1024</v>
      </c>
      <c r="EW8">
        <v>6</v>
      </c>
      <c r="EX8" t="s">
        <v>271</v>
      </c>
      <c r="EY8" t="s">
        <v>256</v>
      </c>
      <c r="EZ8" t="s">
        <v>256</v>
      </c>
      <c r="FA8" t="s">
        <v>257</v>
      </c>
      <c r="FB8" t="s">
        <v>322</v>
      </c>
      <c r="FC8" t="s">
        <v>270</v>
      </c>
      <c r="FR8" t="s">
        <v>257</v>
      </c>
      <c r="FS8" t="s">
        <v>564</v>
      </c>
      <c r="FT8" t="s">
        <v>1001</v>
      </c>
      <c r="FU8" t="s">
        <v>257</v>
      </c>
      <c r="FV8" t="s">
        <v>520</v>
      </c>
      <c r="FW8" t="s">
        <v>1368</v>
      </c>
      <c r="GL8" t="s">
        <v>257</v>
      </c>
      <c r="GM8" t="s">
        <v>261</v>
      </c>
      <c r="GN8" t="s">
        <v>261</v>
      </c>
      <c r="GO8" t="s">
        <v>257</v>
      </c>
      <c r="GP8" t="s">
        <v>261</v>
      </c>
      <c r="GQ8" t="s">
        <v>260</v>
      </c>
      <c r="HF8" s="5">
        <v>41944</v>
      </c>
      <c r="HG8" t="s">
        <v>493</v>
      </c>
      <c r="HH8" t="s">
        <v>587</v>
      </c>
      <c r="HI8" t="s">
        <v>367</v>
      </c>
      <c r="HJ8" t="s">
        <v>440</v>
      </c>
      <c r="HK8" s="5">
        <v>44136</v>
      </c>
      <c r="HZ8" t="s">
        <v>257</v>
      </c>
      <c r="IA8" t="s">
        <v>705</v>
      </c>
      <c r="IB8" t="s">
        <v>1428</v>
      </c>
      <c r="IC8" t="s">
        <v>342</v>
      </c>
      <c r="ID8" t="s">
        <v>1429</v>
      </c>
      <c r="IE8" t="s">
        <v>1430</v>
      </c>
    </row>
    <row r="9" spans="1:253" ht="16.2" customHeight="1" x14ac:dyDescent="0.3">
      <c r="A9">
        <v>249240</v>
      </c>
      <c r="B9" s="8" t="s">
        <v>441</v>
      </c>
      <c r="D9">
        <v>1</v>
      </c>
      <c r="E9" t="s">
        <v>1497</v>
      </c>
      <c r="F9">
        <v>1</v>
      </c>
      <c r="G9">
        <v>0</v>
      </c>
      <c r="H9">
        <v>0</v>
      </c>
      <c r="I9">
        <v>2014</v>
      </c>
      <c r="J9" s="3">
        <v>3.24</v>
      </c>
      <c r="K9" s="3">
        <v>3.5</v>
      </c>
      <c r="L9">
        <f>M9-I9</f>
        <v>1</v>
      </c>
      <c r="M9">
        <v>2015</v>
      </c>
      <c r="N9">
        <f>COUNTIFS(CR9:EV9,"=university")</f>
        <v>0</v>
      </c>
      <c r="O9">
        <v>0</v>
      </c>
      <c r="P9">
        <f>COUNTIFS(CR9:EV9,"=*government**")</f>
        <v>1</v>
      </c>
      <c r="Q9">
        <f>COUNTIFS(AM9:CQ9,"=*European Innovation Council*")</f>
        <v>0</v>
      </c>
      <c r="R9">
        <f>COUNTIF(CR9:EV9,"*angel*")</f>
        <v>2</v>
      </c>
      <c r="S9">
        <f>COUNTIF(CR9:EV9,"*family_office*")</f>
        <v>0</v>
      </c>
      <c r="T9">
        <v>1</v>
      </c>
      <c r="U9">
        <f>COUNTIF(CR9:EV9,"*accelerator*")</f>
        <v>1</v>
      </c>
      <c r="V9">
        <f>COUNTIF(CR9:EV9,"*corporate*")</f>
        <v>0</v>
      </c>
      <c r="W9">
        <f>COUNTIF(CQ9:EU9,"*investment_fund*")</f>
        <v>0</v>
      </c>
      <c r="X9">
        <f>COUNTIF(CR9:EV9,"*crowdfunding*")</f>
        <v>0</v>
      </c>
      <c r="Y9">
        <f>COUNTIF(CR9:EV9,"*venture_capital*")</f>
        <v>5</v>
      </c>
      <c r="Z9">
        <v>2</v>
      </c>
      <c r="AA9">
        <f>COUNTIFS(AI9:AR9,"=Venture Capital")</f>
        <v>1</v>
      </c>
      <c r="AB9">
        <f>COUNTIFS(AI9:AR9,"=accelerator")</f>
        <v>1</v>
      </c>
      <c r="AC9">
        <f>COUNTIFS(AI9:AR9,"=Angel")</f>
        <v>0</v>
      </c>
      <c r="AD9">
        <f>COUNTIFS(AI9:AR9,"=bootstrapped")</f>
        <v>0</v>
      </c>
      <c r="AE9">
        <f>COUNTIFS(AI9:AR9,"=Crowdfunded")</f>
        <v>0</v>
      </c>
      <c r="AF9">
        <f>COUNTIFS(AI9:AR9,"=Private Equity")</f>
        <v>0</v>
      </c>
      <c r="AG9">
        <f>COUNTIFS(AI9:AR9,"=Public")</f>
        <v>0</v>
      </c>
      <c r="AH9">
        <f>COUNTIFS(AI9:AR9,"=Subsidiary")</f>
        <v>0</v>
      </c>
      <c r="AI9" t="s">
        <v>249</v>
      </c>
      <c r="AJ9" t="s">
        <v>280</v>
      </c>
      <c r="AM9" t="s">
        <v>442</v>
      </c>
      <c r="AN9" t="s">
        <v>443</v>
      </c>
      <c r="AO9" t="s">
        <v>444</v>
      </c>
      <c r="AP9" t="s">
        <v>445</v>
      </c>
      <c r="AQ9" t="s">
        <v>371</v>
      </c>
      <c r="AR9" t="s">
        <v>446</v>
      </c>
      <c r="AS9" t="s">
        <v>447</v>
      </c>
      <c r="AT9" t="s">
        <v>265</v>
      </c>
      <c r="AU9" t="s">
        <v>448</v>
      </c>
      <c r="CR9" t="s">
        <v>267</v>
      </c>
      <c r="CS9" t="s">
        <v>266</v>
      </c>
      <c r="CT9" t="s">
        <v>267</v>
      </c>
      <c r="CU9" t="s">
        <v>385</v>
      </c>
      <c r="CV9" t="s">
        <v>280</v>
      </c>
      <c r="CW9" t="s">
        <v>391</v>
      </c>
      <c r="CX9" t="s">
        <v>253</v>
      </c>
      <c r="CY9" t="s">
        <v>269</v>
      </c>
      <c r="CZ9" t="s">
        <v>268</v>
      </c>
      <c r="EW9">
        <v>10</v>
      </c>
      <c r="EX9" t="s">
        <v>256</v>
      </c>
      <c r="EY9" t="s">
        <v>271</v>
      </c>
      <c r="EZ9" t="s">
        <v>271</v>
      </c>
      <c r="FA9" t="s">
        <v>270</v>
      </c>
      <c r="FB9" t="s">
        <v>271</v>
      </c>
      <c r="FC9" t="s">
        <v>256</v>
      </c>
      <c r="FD9" t="s">
        <v>256</v>
      </c>
      <c r="FE9" t="s">
        <v>271</v>
      </c>
      <c r="FF9" t="s">
        <v>256</v>
      </c>
      <c r="FG9" t="s">
        <v>256</v>
      </c>
      <c r="FR9" t="s">
        <v>257</v>
      </c>
      <c r="FS9" t="s">
        <v>274</v>
      </c>
      <c r="FT9" t="s">
        <v>449</v>
      </c>
      <c r="FU9" t="s">
        <v>392</v>
      </c>
      <c r="FV9" t="s">
        <v>450</v>
      </c>
      <c r="FW9" t="s">
        <v>451</v>
      </c>
      <c r="FX9" t="s">
        <v>257</v>
      </c>
      <c r="FY9" t="s">
        <v>274</v>
      </c>
      <c r="FZ9" t="s">
        <v>257</v>
      </c>
      <c r="GA9" t="s">
        <v>377</v>
      </c>
      <c r="GL9" t="s">
        <v>257</v>
      </c>
      <c r="GM9" t="s">
        <v>288</v>
      </c>
      <c r="GN9" t="s">
        <v>260</v>
      </c>
      <c r="GO9" t="s">
        <v>261</v>
      </c>
      <c r="GP9" t="s">
        <v>288</v>
      </c>
      <c r="GQ9" t="s">
        <v>261</v>
      </c>
      <c r="GR9" t="s">
        <v>257</v>
      </c>
      <c r="GS9" t="s">
        <v>261</v>
      </c>
      <c r="GT9" t="s">
        <v>257</v>
      </c>
      <c r="GU9" t="s">
        <v>288</v>
      </c>
      <c r="HF9" t="s">
        <v>452</v>
      </c>
      <c r="HG9" s="5">
        <v>42036</v>
      </c>
      <c r="HH9" s="5" t="s">
        <v>453</v>
      </c>
      <c r="HI9" t="s">
        <v>394</v>
      </c>
      <c r="HJ9" s="5">
        <v>43922</v>
      </c>
      <c r="HK9" s="5">
        <v>44256</v>
      </c>
      <c r="HL9" s="5">
        <v>45017</v>
      </c>
      <c r="HM9" t="s">
        <v>454</v>
      </c>
      <c r="HN9" s="5">
        <v>45231</v>
      </c>
      <c r="HO9" s="5">
        <v>45323</v>
      </c>
      <c r="HZ9" t="s">
        <v>257</v>
      </c>
      <c r="IA9" t="s">
        <v>257</v>
      </c>
      <c r="IB9" t="s">
        <v>257</v>
      </c>
      <c r="IC9" t="s">
        <v>446</v>
      </c>
      <c r="ID9" t="s">
        <v>257</v>
      </c>
      <c r="IE9" t="s">
        <v>446</v>
      </c>
      <c r="IF9" t="s">
        <v>455</v>
      </c>
      <c r="IG9" t="s">
        <v>265</v>
      </c>
      <c r="IH9" t="s">
        <v>446</v>
      </c>
      <c r="II9" t="s">
        <v>448</v>
      </c>
    </row>
    <row r="10" spans="1:253" ht="16.2" customHeight="1" x14ac:dyDescent="0.3">
      <c r="A10">
        <v>136418</v>
      </c>
      <c r="B10" s="8" t="s">
        <v>471</v>
      </c>
      <c r="C10">
        <v>1</v>
      </c>
      <c r="E10" t="s">
        <v>1497</v>
      </c>
      <c r="F10">
        <v>4</v>
      </c>
      <c r="G10">
        <v>0</v>
      </c>
      <c r="H10">
        <v>0</v>
      </c>
      <c r="I10">
        <v>2014</v>
      </c>
      <c r="J10" s="3">
        <v>4.26</v>
      </c>
      <c r="K10" s="3">
        <v>4.5999999999999996</v>
      </c>
      <c r="L10">
        <f>M10-I10</f>
        <v>2</v>
      </c>
      <c r="M10">
        <v>2016</v>
      </c>
      <c r="N10">
        <f>COUNTIFS(CR10:EV10,"=university")</f>
        <v>0</v>
      </c>
      <c r="O10">
        <v>0</v>
      </c>
      <c r="P10">
        <f>COUNTIFS(CR10:EV10,"=*government**")</f>
        <v>1</v>
      </c>
      <c r="Q10">
        <f>COUNTIFS(AM10:CT10,"=*European Innovation Council*")</f>
        <v>0</v>
      </c>
      <c r="R10">
        <f>COUNTIF(CR10:EV10,"*angel*")</f>
        <v>1</v>
      </c>
      <c r="S10">
        <f>COUNTIF(CR10:EV10,"*family_office*")</f>
        <v>0</v>
      </c>
      <c r="T10">
        <v>1</v>
      </c>
      <c r="U10">
        <f>COUNTIF(CR10:EV10,"*accelerator*")</f>
        <v>1</v>
      </c>
      <c r="V10">
        <f>COUNTIF(CR10:EV10,"*corporate*")</f>
        <v>0</v>
      </c>
      <c r="W10">
        <f>COUNTIF(CQ10:EU10,"*investment_fund*")</f>
        <v>0</v>
      </c>
      <c r="X10">
        <f>COUNTIF(CR10:EV10,"*crowdfunding*")</f>
        <v>1</v>
      </c>
      <c r="Y10">
        <f>COUNTIF(CR10:EV10,"*venture_capital*")</f>
        <v>2</v>
      </c>
      <c r="Z10">
        <v>3</v>
      </c>
      <c r="AA10">
        <f>COUNTIFS(AI10:AL10,"=Venture Capital")</f>
        <v>1</v>
      </c>
      <c r="AB10">
        <f>COUNTIFS(AI10:AL10,"=accelerator")</f>
        <v>1</v>
      </c>
      <c r="AC10">
        <f>COUNTIFS(AI10:AL10,"=Angel")</f>
        <v>0</v>
      </c>
      <c r="AD10">
        <f>COUNTIFS(AI10:AL10,"=bootstrapped")</f>
        <v>0</v>
      </c>
      <c r="AE10">
        <f>COUNTIFS(AI10:AL10,"=Crowdfunded")</f>
        <v>1</v>
      </c>
      <c r="AF10">
        <f>COUNTIFS(AI10:AL10,"=Private Equity")</f>
        <v>0</v>
      </c>
      <c r="AG10">
        <f>COUNTIFS(AI10:AL10,"=Public")</f>
        <v>0</v>
      </c>
      <c r="AH10">
        <f>COUNTIFS(AI10:AL10,"=Subsidiary")</f>
        <v>0</v>
      </c>
      <c r="AI10" t="s">
        <v>249</v>
      </c>
      <c r="AJ10" t="s">
        <v>472</v>
      </c>
      <c r="AK10" t="s">
        <v>280</v>
      </c>
      <c r="AM10" t="s">
        <v>473</v>
      </c>
      <c r="AN10" s="9" t="s">
        <v>474</v>
      </c>
      <c r="AO10" t="s">
        <v>475</v>
      </c>
      <c r="AP10" t="s">
        <v>302</v>
      </c>
      <c r="AQ10" t="s">
        <v>476</v>
      </c>
      <c r="AR10" t="s">
        <v>265</v>
      </c>
      <c r="CR10" t="s">
        <v>477</v>
      </c>
      <c r="CS10" t="s">
        <v>267</v>
      </c>
      <c r="CT10" t="s">
        <v>268</v>
      </c>
      <c r="CU10" t="s">
        <v>280</v>
      </c>
      <c r="CV10" t="s">
        <v>267</v>
      </c>
      <c r="CW10" t="s">
        <v>269</v>
      </c>
      <c r="EW10">
        <v>7</v>
      </c>
      <c r="EX10" t="s">
        <v>256</v>
      </c>
      <c r="EY10" t="s">
        <v>271</v>
      </c>
      <c r="EZ10" t="s">
        <v>478</v>
      </c>
      <c r="FA10" t="s">
        <v>286</v>
      </c>
      <c r="FB10" t="s">
        <v>270</v>
      </c>
      <c r="FC10" t="s">
        <v>324</v>
      </c>
      <c r="FD10" t="s">
        <v>271</v>
      </c>
      <c r="FR10" t="s">
        <v>408</v>
      </c>
      <c r="FS10" t="s">
        <v>257</v>
      </c>
      <c r="FT10" t="s">
        <v>479</v>
      </c>
      <c r="FU10" t="s">
        <v>257</v>
      </c>
      <c r="FV10" t="s">
        <v>277</v>
      </c>
      <c r="FW10" t="s">
        <v>480</v>
      </c>
      <c r="FX10" t="s">
        <v>481</v>
      </c>
      <c r="GL10" t="s">
        <v>261</v>
      </c>
      <c r="GM10" t="s">
        <v>257</v>
      </c>
      <c r="GN10" t="s">
        <v>260</v>
      </c>
      <c r="GO10" t="s">
        <v>257</v>
      </c>
      <c r="GP10" t="s">
        <v>288</v>
      </c>
      <c r="GQ10" t="s">
        <v>288</v>
      </c>
      <c r="GR10" t="s">
        <v>261</v>
      </c>
      <c r="HF10" t="s">
        <v>482</v>
      </c>
      <c r="HG10" s="5">
        <v>43040</v>
      </c>
      <c r="HH10" s="5">
        <v>43556</v>
      </c>
      <c r="HI10" s="5">
        <v>43556</v>
      </c>
      <c r="HJ10" s="5" t="s">
        <v>440</v>
      </c>
      <c r="HK10" t="s">
        <v>440</v>
      </c>
      <c r="HL10" t="s">
        <v>327</v>
      </c>
      <c r="HZ10" t="s">
        <v>473</v>
      </c>
      <c r="IA10" t="s">
        <v>474</v>
      </c>
      <c r="IB10" t="s">
        <v>475</v>
      </c>
      <c r="IC10" t="s">
        <v>302</v>
      </c>
      <c r="ID10" t="s">
        <v>476</v>
      </c>
      <c r="IE10" t="s">
        <v>265</v>
      </c>
      <c r="IF10" t="s">
        <v>265</v>
      </c>
    </row>
    <row r="11" spans="1:253" x14ac:dyDescent="0.3">
      <c r="A11">
        <v>898110</v>
      </c>
      <c r="B11" t="s">
        <v>511</v>
      </c>
      <c r="D11">
        <v>1</v>
      </c>
      <c r="E11" t="s">
        <v>1497</v>
      </c>
      <c r="F11">
        <v>1</v>
      </c>
      <c r="G11">
        <v>0</v>
      </c>
      <c r="H11">
        <v>0</v>
      </c>
      <c r="I11">
        <v>2014</v>
      </c>
      <c r="J11" s="3">
        <v>12</v>
      </c>
      <c r="K11" s="3">
        <v>13.2</v>
      </c>
      <c r="L11">
        <f>M11-I11</f>
        <v>5</v>
      </c>
      <c r="M11">
        <v>2019</v>
      </c>
      <c r="N11">
        <f>COUNTIFS(CR11:EV11,"=university")</f>
        <v>0</v>
      </c>
      <c r="O11">
        <v>0</v>
      </c>
      <c r="P11">
        <f>COUNTIFS(CR11:EV11,"=*government**")</f>
        <v>0</v>
      </c>
      <c r="Q11">
        <f>COUNTIFS(AM11:CQ11,"=*European Innovation Council*")</f>
        <v>0</v>
      </c>
      <c r="R11">
        <f>COUNTIF(CR11:EV11,"*angel*")</f>
        <v>0</v>
      </c>
      <c r="S11">
        <f>COUNTIF(CR11:EV11,"*family_office*")</f>
        <v>0</v>
      </c>
      <c r="T11">
        <v>0</v>
      </c>
      <c r="U11">
        <f>COUNTIF(CR11:EV11,"*accelerator*")</f>
        <v>0</v>
      </c>
      <c r="V11">
        <f>COUNTIF(CR11:EV11,"*corporate*")</f>
        <v>2</v>
      </c>
      <c r="W11">
        <f>COUNTIF(CQ11:EU11,"*investment_fund*")</f>
        <v>0</v>
      </c>
      <c r="X11">
        <f>COUNTIF(CR11:EV11,"*crowdfunding*")</f>
        <v>0</v>
      </c>
      <c r="Y11">
        <f>COUNTIF(CR11:EV11,"*venture_capital*")</f>
        <v>2</v>
      </c>
      <c r="Z11">
        <v>2</v>
      </c>
      <c r="AA11">
        <f>COUNTIFS(AI11:AL11,"=Venture Capital")</f>
        <v>1</v>
      </c>
      <c r="AB11">
        <f>COUNTIFS(AI11:AL11,"=accelerator")</f>
        <v>0</v>
      </c>
      <c r="AC11">
        <f>COUNTIFS(AI11:AL11,"=Angel")</f>
        <v>0</v>
      </c>
      <c r="AD11">
        <f>COUNTIFS(AI11:AL11,"=bootstrapped")</f>
        <v>0</v>
      </c>
      <c r="AE11">
        <f>COUNTIFS(AI11:AL11,"=Crowdfunded")</f>
        <v>0</v>
      </c>
      <c r="AF11">
        <f>COUNTIFS(AI11:AL11,"=Private Equity")</f>
        <v>1</v>
      </c>
      <c r="AG11">
        <f>COUNTIFS(AI11:AL11,"=Public")</f>
        <v>0</v>
      </c>
      <c r="AH11">
        <f>COUNTIFS(AI11:AL11,"=Subsidiary")</f>
        <v>0</v>
      </c>
      <c r="AI11" t="s">
        <v>429</v>
      </c>
      <c r="AJ11" t="s">
        <v>249</v>
      </c>
      <c r="AM11" t="s">
        <v>512</v>
      </c>
      <c r="AN11" t="s">
        <v>513</v>
      </c>
      <c r="AO11" t="s">
        <v>514</v>
      </c>
      <c r="AP11" t="s">
        <v>515</v>
      </c>
      <c r="CR11" t="s">
        <v>308</v>
      </c>
      <c r="CS11" t="s">
        <v>308</v>
      </c>
      <c r="CT11" t="s">
        <v>267</v>
      </c>
      <c r="CU11" t="s">
        <v>267</v>
      </c>
      <c r="EW11">
        <v>2</v>
      </c>
      <c r="EX11" t="s">
        <v>430</v>
      </c>
      <c r="EY11" t="s">
        <v>270</v>
      </c>
      <c r="FR11" t="s">
        <v>257</v>
      </c>
      <c r="FS11">
        <v>10</v>
      </c>
      <c r="GL11" t="s">
        <v>257</v>
      </c>
      <c r="GM11" t="s">
        <v>261</v>
      </c>
      <c r="HF11" s="5">
        <v>43160</v>
      </c>
      <c r="HG11" s="5">
        <v>43556</v>
      </c>
      <c r="HZ11" t="s">
        <v>516</v>
      </c>
      <c r="IA11" t="s">
        <v>517</v>
      </c>
    </row>
    <row r="12" spans="1:253" x14ac:dyDescent="0.3">
      <c r="A12">
        <v>881290</v>
      </c>
      <c r="B12" t="s">
        <v>527</v>
      </c>
      <c r="D12">
        <v>1</v>
      </c>
      <c r="E12" t="s">
        <v>1497</v>
      </c>
      <c r="F12">
        <v>2</v>
      </c>
      <c r="G12">
        <v>0</v>
      </c>
      <c r="H12">
        <v>0</v>
      </c>
      <c r="I12">
        <v>2014</v>
      </c>
      <c r="J12" s="3">
        <v>3.15</v>
      </c>
      <c r="K12" s="3">
        <v>3.4</v>
      </c>
      <c r="L12">
        <f>M12-I12</f>
        <v>1</v>
      </c>
      <c r="M12">
        <v>2015</v>
      </c>
      <c r="N12">
        <f>COUNTIFS(CR12:EV12,"=university")</f>
        <v>0</v>
      </c>
      <c r="O12">
        <v>0</v>
      </c>
      <c r="P12">
        <f>COUNTIFS(CR12:EV12,"=*government**")</f>
        <v>0</v>
      </c>
      <c r="Q12">
        <f>COUNTIFS(AS12:CQ12,"=*European Innovation Council*")</f>
        <v>0</v>
      </c>
      <c r="R12">
        <f>COUNTIF(CR12:EV12,"*angel*")</f>
        <v>1</v>
      </c>
      <c r="S12">
        <f>COUNTIF(CR12:EV12,"*family_office*")</f>
        <v>1</v>
      </c>
      <c r="T12">
        <v>2</v>
      </c>
      <c r="U12">
        <f>COUNTIF(CR12:EV12,"*accelerator*")</f>
        <v>1</v>
      </c>
      <c r="V12">
        <f>COUNTIF(CR12:EV12,"*corporate*")</f>
        <v>0</v>
      </c>
      <c r="W12">
        <f>COUNTIF(CQ12:EU12,"*investment_fund*")</f>
        <v>0</v>
      </c>
      <c r="X12">
        <f>COUNTIF(CR12:EV12,"*crowdfunding*")</f>
        <v>3</v>
      </c>
      <c r="Y12">
        <f>COUNTIF(CR12:EV12,"*venture_capital*")</f>
        <v>3</v>
      </c>
      <c r="Z12">
        <v>4</v>
      </c>
      <c r="AA12">
        <f>COUNTIFS(AI12:AL12,"=Venture Capital")</f>
        <v>1</v>
      </c>
      <c r="AB12">
        <f>COUNTIFS(AI12:AL12,"=accelerator")</f>
        <v>1</v>
      </c>
      <c r="AC12">
        <f>COUNTIFS(AI12:AL12,"=Angel")</f>
        <v>1</v>
      </c>
      <c r="AD12">
        <f>COUNTIFS(AI12:AL12,"=bootstrapped")</f>
        <v>0</v>
      </c>
      <c r="AE12">
        <f>COUNTIFS(AI12:AL12,"=Crowdfunded")</f>
        <v>1</v>
      </c>
      <c r="AF12">
        <f>COUNTIFS(AI12:AL12,"=Private Equity")</f>
        <v>0</v>
      </c>
      <c r="AG12">
        <f>COUNTIFS(AI12:AL12,"=Public")</f>
        <v>0</v>
      </c>
      <c r="AH12">
        <f>COUNTIFS(AI12:AL12,"=Subsidiary")</f>
        <v>0</v>
      </c>
      <c r="AI12" t="s">
        <v>331</v>
      </c>
      <c r="AJ12" t="s">
        <v>249</v>
      </c>
      <c r="AK12" t="s">
        <v>472</v>
      </c>
      <c r="AL12" t="s">
        <v>280</v>
      </c>
      <c r="AM12" t="s">
        <v>528</v>
      </c>
      <c r="AN12" t="s">
        <v>529</v>
      </c>
      <c r="AO12" t="s">
        <v>530</v>
      </c>
      <c r="AP12" t="s">
        <v>442</v>
      </c>
      <c r="AQ12" t="s">
        <v>531</v>
      </c>
      <c r="AR12" t="s">
        <v>532</v>
      </c>
      <c r="AS12" t="s">
        <v>533</v>
      </c>
      <c r="AT12" t="s">
        <v>534</v>
      </c>
      <c r="AU12" t="s">
        <v>535</v>
      </c>
      <c r="CR12" t="s">
        <v>266</v>
      </c>
      <c r="CS12" t="s">
        <v>477</v>
      </c>
      <c r="CT12" t="s">
        <v>477</v>
      </c>
      <c r="CU12" t="s">
        <v>267</v>
      </c>
      <c r="CV12" t="s">
        <v>267</v>
      </c>
      <c r="CW12" t="s">
        <v>280</v>
      </c>
      <c r="CX12" t="s">
        <v>365</v>
      </c>
      <c r="CY12" t="s">
        <v>333</v>
      </c>
      <c r="CZ12" t="s">
        <v>477</v>
      </c>
      <c r="EW12">
        <v>6</v>
      </c>
      <c r="EX12" t="s">
        <v>256</v>
      </c>
      <c r="EY12" t="s">
        <v>256</v>
      </c>
      <c r="EZ12" t="s">
        <v>256</v>
      </c>
      <c r="FA12" t="s">
        <v>256</v>
      </c>
      <c r="FB12" t="s">
        <v>256</v>
      </c>
      <c r="FC12" t="s">
        <v>256</v>
      </c>
      <c r="FR12" t="s">
        <v>536</v>
      </c>
      <c r="FS12" t="s">
        <v>338</v>
      </c>
      <c r="FT12" t="s">
        <v>338</v>
      </c>
      <c r="FU12" t="s">
        <v>339</v>
      </c>
      <c r="FV12" t="s">
        <v>434</v>
      </c>
      <c r="FW12" t="s">
        <v>537</v>
      </c>
      <c r="GL12" t="s">
        <v>261</v>
      </c>
      <c r="GM12" t="s">
        <v>261</v>
      </c>
      <c r="GN12" t="s">
        <v>288</v>
      </c>
      <c r="GO12" t="s">
        <v>261</v>
      </c>
      <c r="GP12" t="s">
        <v>261</v>
      </c>
      <c r="GQ12" t="s">
        <v>261</v>
      </c>
      <c r="HF12" t="s">
        <v>453</v>
      </c>
      <c r="HG12" t="s">
        <v>438</v>
      </c>
      <c r="HH12" t="s">
        <v>366</v>
      </c>
      <c r="HI12" t="s">
        <v>278</v>
      </c>
      <c r="HJ12" t="s">
        <v>499</v>
      </c>
      <c r="HK12" s="5">
        <v>45352</v>
      </c>
      <c r="HZ12" t="s">
        <v>530</v>
      </c>
      <c r="IA12" t="s">
        <v>442</v>
      </c>
      <c r="IB12" t="s">
        <v>538</v>
      </c>
      <c r="IC12" t="s">
        <v>530</v>
      </c>
      <c r="ID12" t="s">
        <v>530</v>
      </c>
      <c r="IE12" t="s">
        <v>535</v>
      </c>
    </row>
    <row r="13" spans="1:253" x14ac:dyDescent="0.3">
      <c r="A13">
        <v>79872</v>
      </c>
      <c r="B13" s="8" t="s">
        <v>1200</v>
      </c>
      <c r="C13">
        <v>1</v>
      </c>
      <c r="E13" t="s">
        <v>1498</v>
      </c>
      <c r="F13">
        <v>2</v>
      </c>
      <c r="G13">
        <v>2</v>
      </c>
      <c r="H13">
        <v>0</v>
      </c>
      <c r="I13">
        <v>2013</v>
      </c>
      <c r="J13" s="3">
        <v>43.5</v>
      </c>
      <c r="K13" s="3">
        <v>47.85</v>
      </c>
      <c r="L13">
        <f>M13-I13</f>
        <v>1</v>
      </c>
      <c r="M13">
        <v>2014</v>
      </c>
      <c r="N13">
        <f>COUNTIFS(CR13:EV13,"=university")</f>
        <v>0</v>
      </c>
      <c r="O13">
        <v>0</v>
      </c>
      <c r="P13">
        <f>COUNTIFS(CR13:EV13,"=*government**")</f>
        <v>2</v>
      </c>
      <c r="Q13">
        <f>COUNTIFS(AM13:CQ13,"=*European Innovation Council*")</f>
        <v>0</v>
      </c>
      <c r="R13">
        <f>COUNTIF(CR13:EV13,"*angel*")</f>
        <v>0</v>
      </c>
      <c r="S13">
        <f>COUNTIF(CR13:EV13,"*family_office*")</f>
        <v>0</v>
      </c>
      <c r="T13">
        <v>0</v>
      </c>
      <c r="U13">
        <f>COUNTIF(CR13:EV13,"*accelerator*")</f>
        <v>2</v>
      </c>
      <c r="V13">
        <f>COUNTIF(CR13:EV13,"*corporate*")</f>
        <v>2</v>
      </c>
      <c r="W13">
        <f>COUNTIF(CQ13:EU13,"*investment_fund*")</f>
        <v>1</v>
      </c>
      <c r="X13">
        <f>COUNTIF(CR13:EV13,"*crowdfunding*")</f>
        <v>0</v>
      </c>
      <c r="Y13">
        <f>COUNTIF(CR13:EV13,"*venture_capital*")</f>
        <v>8</v>
      </c>
      <c r="Z13">
        <v>8</v>
      </c>
      <c r="AA13">
        <f>COUNTIFS(AI13:AL13,"=Venture Capital")</f>
        <v>1</v>
      </c>
      <c r="AB13">
        <f>COUNTIFS(AI13:AL13,"=accelerator")</f>
        <v>1</v>
      </c>
      <c r="AC13">
        <f>COUNTIFS(AI13:AL13,"=Angel")</f>
        <v>0</v>
      </c>
      <c r="AD13">
        <f>COUNTIFS(AI13:AL13,"=bootstrapped")</f>
        <v>0</v>
      </c>
      <c r="AE13">
        <f>COUNTIFS(AI13:AL13,"=Crowdfunded")</f>
        <v>0</v>
      </c>
      <c r="AF13">
        <f>COUNTIFS(AI13:AL13,"=Private Equity")</f>
        <v>0</v>
      </c>
      <c r="AG13">
        <f>COUNTIFS(AI13:AL13,"=Public")</f>
        <v>0</v>
      </c>
      <c r="AH13">
        <f>COUNTIFS(AI13:AL13,"=Subsidiary")</f>
        <v>0</v>
      </c>
      <c r="AI13" t="s">
        <v>249</v>
      </c>
      <c r="AJ13" t="s">
        <v>280</v>
      </c>
      <c r="AM13" t="s">
        <v>539</v>
      </c>
      <c r="AN13" t="s">
        <v>989</v>
      </c>
      <c r="AO13" t="s">
        <v>1201</v>
      </c>
      <c r="AP13" t="s">
        <v>861</v>
      </c>
      <c r="AQ13" t="s">
        <v>1202</v>
      </c>
      <c r="AR13" t="s">
        <v>540</v>
      </c>
      <c r="AS13" t="s">
        <v>834</v>
      </c>
      <c r="AT13" t="s">
        <v>406</v>
      </c>
      <c r="AU13" t="s">
        <v>414</v>
      </c>
      <c r="AV13" t="s">
        <v>750</v>
      </c>
      <c r="AW13" t="s">
        <v>1203</v>
      </c>
      <c r="AX13" t="s">
        <v>1204</v>
      </c>
      <c r="AY13" t="s">
        <v>1205</v>
      </c>
      <c r="AZ13" t="s">
        <v>1206</v>
      </c>
      <c r="BA13" t="s">
        <v>1207</v>
      </c>
      <c r="CR13" t="s">
        <v>267</v>
      </c>
      <c r="CS13" t="s">
        <v>280</v>
      </c>
      <c r="CT13" t="s">
        <v>285</v>
      </c>
      <c r="CU13" t="s">
        <v>266</v>
      </c>
      <c r="CV13" t="s">
        <v>267</v>
      </c>
      <c r="CW13" t="s">
        <v>267</v>
      </c>
      <c r="CX13" t="s">
        <v>280</v>
      </c>
      <c r="CY13" t="s">
        <v>285</v>
      </c>
      <c r="CZ13" t="s">
        <v>321</v>
      </c>
      <c r="DA13" t="s">
        <v>267</v>
      </c>
      <c r="DB13" t="s">
        <v>308</v>
      </c>
      <c r="DC13" t="s">
        <v>267</v>
      </c>
      <c r="DD13" t="s">
        <v>308</v>
      </c>
      <c r="DE13" t="s">
        <v>254</v>
      </c>
      <c r="DF13" t="s">
        <v>267</v>
      </c>
      <c r="EW13">
        <v>7</v>
      </c>
      <c r="EX13" t="s">
        <v>255</v>
      </c>
      <c r="EY13" t="s">
        <v>270</v>
      </c>
      <c r="EZ13" t="s">
        <v>271</v>
      </c>
      <c r="FA13" t="s">
        <v>322</v>
      </c>
      <c r="FB13" t="s">
        <v>323</v>
      </c>
      <c r="FC13" t="s">
        <v>487</v>
      </c>
      <c r="FD13" t="s">
        <v>584</v>
      </c>
      <c r="FR13" t="s">
        <v>257</v>
      </c>
      <c r="FS13" t="s">
        <v>399</v>
      </c>
      <c r="FT13" t="s">
        <v>943</v>
      </c>
      <c r="FU13">
        <v>9</v>
      </c>
      <c r="FV13" t="s">
        <v>1208</v>
      </c>
      <c r="FW13" t="s">
        <v>1209</v>
      </c>
      <c r="FX13" t="s">
        <v>257</v>
      </c>
      <c r="GL13" t="s">
        <v>257</v>
      </c>
      <c r="GM13" t="s">
        <v>288</v>
      </c>
      <c r="GN13" t="s">
        <v>288</v>
      </c>
      <c r="GO13" t="s">
        <v>288</v>
      </c>
      <c r="GP13" t="s">
        <v>288</v>
      </c>
      <c r="GQ13" t="s">
        <v>288</v>
      </c>
      <c r="GR13" t="s">
        <v>257</v>
      </c>
      <c r="HF13" t="s">
        <v>1210</v>
      </c>
      <c r="HG13" s="5" t="s">
        <v>490</v>
      </c>
      <c r="HH13" t="s">
        <v>367</v>
      </c>
      <c r="HI13" t="s">
        <v>336</v>
      </c>
      <c r="HJ13" s="5">
        <v>43862</v>
      </c>
      <c r="HK13" t="s">
        <v>381</v>
      </c>
      <c r="HL13" s="5">
        <v>45231</v>
      </c>
      <c r="HZ13" t="s">
        <v>1201</v>
      </c>
      <c r="IA13" t="s">
        <v>1211</v>
      </c>
      <c r="IB13" t="s">
        <v>406</v>
      </c>
      <c r="IC13" t="s">
        <v>834</v>
      </c>
      <c r="ID13" t="s">
        <v>1212</v>
      </c>
      <c r="IE13" t="s">
        <v>1213</v>
      </c>
      <c r="IF13" t="s">
        <v>1206</v>
      </c>
    </row>
    <row r="14" spans="1:253" x14ac:dyDescent="0.3">
      <c r="A14">
        <v>3925999</v>
      </c>
      <c r="B14" t="s">
        <v>682</v>
      </c>
      <c r="D14">
        <v>1</v>
      </c>
      <c r="E14" t="s">
        <v>1497</v>
      </c>
      <c r="F14">
        <v>1</v>
      </c>
      <c r="G14">
        <v>0</v>
      </c>
      <c r="H14">
        <v>0</v>
      </c>
      <c r="I14">
        <v>2014</v>
      </c>
      <c r="J14" s="3">
        <v>3.78</v>
      </c>
      <c r="K14" s="3">
        <v>4.16</v>
      </c>
      <c r="L14">
        <f>M14-I14</f>
        <v>8</v>
      </c>
      <c r="M14">
        <v>2022</v>
      </c>
      <c r="N14">
        <f>COUNTIFS(CS14:EV14,"=university")</f>
        <v>0</v>
      </c>
      <c r="O14">
        <v>0</v>
      </c>
      <c r="P14">
        <f>COUNTIFS(CS14:EV14,"=*government**")</f>
        <v>0</v>
      </c>
      <c r="Q14">
        <f>COUNTIFS(AN14:CR14,"=*European Innovation Council*")</f>
        <v>0</v>
      </c>
      <c r="R14">
        <f>COUNTIF(CS14:EV14,"*angel*")</f>
        <v>0</v>
      </c>
      <c r="S14">
        <f>COUNTIF(CS14:EV14,"*family_office*")</f>
        <v>0</v>
      </c>
      <c r="T14">
        <v>0</v>
      </c>
      <c r="U14">
        <f>COUNTIF(CS14:EV14,"*accelerator*")</f>
        <v>1</v>
      </c>
      <c r="V14">
        <f>COUNTIF(CS14:EV14,"*corporate*")</f>
        <v>1</v>
      </c>
      <c r="W14">
        <f>COUNTIF(CQ14:EU14,"*investment_fund*")</f>
        <v>0</v>
      </c>
      <c r="X14">
        <f>COUNTIF(CS14:EV14,"*crowdfunding*")</f>
        <v>0</v>
      </c>
      <c r="Y14">
        <f>COUNTIF(CS14:EV14,"*venture_capital*")</f>
        <v>2</v>
      </c>
      <c r="Z14">
        <v>2</v>
      </c>
      <c r="AA14">
        <f>COUNTIFS(AI14:AM14,"=Venture Capital")</f>
        <v>1</v>
      </c>
      <c r="AB14">
        <f>COUNTIFS(AI14:AM14,"=accelerator")</f>
        <v>1</v>
      </c>
      <c r="AC14">
        <f>COUNTIFS(AI14:AM14,"=Angel")</f>
        <v>0</v>
      </c>
      <c r="AD14">
        <f>COUNTIFS(AI14:AM14,"=bootstrapped")</f>
        <v>0</v>
      </c>
      <c r="AE14">
        <f>COUNTIFS(AI14:AM14,"=Crowdfunded")</f>
        <v>0</v>
      </c>
      <c r="AF14">
        <f>COUNTIFS(AI14:AM14,"=Private Equity")</f>
        <v>0</v>
      </c>
      <c r="AG14">
        <f>COUNTIFS(AI14:AM14,"=Public")</f>
        <v>0</v>
      </c>
      <c r="AH14">
        <f>COUNTIFS(AI14:AM14,"=Subsidiary")</f>
        <v>0</v>
      </c>
      <c r="AI14" t="s">
        <v>249</v>
      </c>
      <c r="AJ14" t="s">
        <v>280</v>
      </c>
      <c r="AM14" t="s">
        <v>372</v>
      </c>
      <c r="AN14" t="s">
        <v>371</v>
      </c>
      <c r="AO14" t="s">
        <v>263</v>
      </c>
      <c r="AP14" t="s">
        <v>683</v>
      </c>
      <c r="AQ14" t="s">
        <v>684</v>
      </c>
      <c r="CR14" t="s">
        <v>266</v>
      </c>
      <c r="CS14" t="s">
        <v>280</v>
      </c>
      <c r="CT14" t="s">
        <v>267</v>
      </c>
      <c r="CU14" t="s">
        <v>267</v>
      </c>
      <c r="CV14" t="s">
        <v>308</v>
      </c>
      <c r="EW14">
        <v>4</v>
      </c>
      <c r="EX14" t="s">
        <v>431</v>
      </c>
      <c r="EY14" t="s">
        <v>286</v>
      </c>
      <c r="EZ14" t="s">
        <v>271</v>
      </c>
      <c r="FA14" t="s">
        <v>256</v>
      </c>
      <c r="FR14" t="s">
        <v>257</v>
      </c>
      <c r="FS14" t="s">
        <v>257</v>
      </c>
      <c r="FT14" t="s">
        <v>421</v>
      </c>
      <c r="FU14" t="s">
        <v>685</v>
      </c>
      <c r="GL14" t="s">
        <v>257</v>
      </c>
      <c r="GM14" t="s">
        <v>257</v>
      </c>
      <c r="GN14" t="s">
        <v>261</v>
      </c>
      <c r="GO14" t="s">
        <v>261</v>
      </c>
      <c r="HF14" s="5" t="s">
        <v>312</v>
      </c>
      <c r="HG14" t="s">
        <v>312</v>
      </c>
      <c r="HH14" t="s">
        <v>499</v>
      </c>
      <c r="HI14" s="5">
        <v>44958</v>
      </c>
      <c r="HZ14" t="s">
        <v>372</v>
      </c>
      <c r="IA14" t="s">
        <v>371</v>
      </c>
      <c r="IB14" t="s">
        <v>263</v>
      </c>
      <c r="IC14" t="s">
        <v>686</v>
      </c>
    </row>
    <row r="15" spans="1:253" x14ac:dyDescent="0.3">
      <c r="A15">
        <v>891252</v>
      </c>
      <c r="B15" s="8" t="s">
        <v>849</v>
      </c>
      <c r="D15">
        <v>1</v>
      </c>
      <c r="E15" t="s">
        <v>1498</v>
      </c>
      <c r="F15">
        <v>1</v>
      </c>
      <c r="G15">
        <v>0</v>
      </c>
      <c r="H15">
        <v>0</v>
      </c>
      <c r="I15">
        <v>2014</v>
      </c>
      <c r="J15" s="3">
        <v>90.6</v>
      </c>
      <c r="K15" s="3">
        <v>99.66</v>
      </c>
      <c r="L15">
        <f>M15-I15</f>
        <v>1</v>
      </c>
      <c r="M15">
        <v>2015</v>
      </c>
      <c r="N15">
        <f>COUNTIFS(CR15:EV15,"=university")</f>
        <v>0</v>
      </c>
      <c r="O15">
        <v>0</v>
      </c>
      <c r="P15">
        <f>COUNTIFS(CR15:EV15,"=*government**")</f>
        <v>0</v>
      </c>
      <c r="Q15">
        <f>COUNTIFS(AM15:CQ15,"=*European Innovation Council*")</f>
        <v>0</v>
      </c>
      <c r="R15">
        <f>COUNTIF(CR15:EV15,"*angel*")</f>
        <v>0</v>
      </c>
      <c r="S15">
        <f>COUNTIF(CR15:EV15,"*family_office*")</f>
        <v>0</v>
      </c>
      <c r="T15">
        <v>0</v>
      </c>
      <c r="U15">
        <f>COUNTIF(CR15:EV15,"*accelerator*")</f>
        <v>1</v>
      </c>
      <c r="V15">
        <f>COUNTIF(CR15:EV15,"*corporate*")</f>
        <v>3</v>
      </c>
      <c r="W15">
        <f>COUNTIF(CQ15:EU15,"*investment_fund*")</f>
        <v>0</v>
      </c>
      <c r="X15">
        <f>COUNTIF(CR15:EV15,"*crowdfunding*")</f>
        <v>0</v>
      </c>
      <c r="Y15">
        <f>COUNTIF(CR15:EV15,"*venture_capital*")</f>
        <v>3</v>
      </c>
      <c r="Z15">
        <v>3</v>
      </c>
      <c r="AA15">
        <f>COUNTIFS(AI15:AL15,"=Venture Capital")</f>
        <v>1</v>
      </c>
      <c r="AB15">
        <f>COUNTIFS(AI15:AL15,"=accelerator")</f>
        <v>0</v>
      </c>
      <c r="AC15">
        <f>COUNTIFS(AI15:AL15,"=Angel")</f>
        <v>0</v>
      </c>
      <c r="AD15">
        <f>COUNTIFS(AI15:AL15,"=bootstrapped")</f>
        <v>0</v>
      </c>
      <c r="AE15">
        <f>COUNTIFS(AI15:AL15,"=Crowdfunded")</f>
        <v>0</v>
      </c>
      <c r="AF15">
        <f>COUNTIFS(AI15:AL15,"=Private Equity")</f>
        <v>0</v>
      </c>
      <c r="AG15">
        <f>COUNTIFS(AI15:AL15,"=Public")</f>
        <v>0</v>
      </c>
      <c r="AH15">
        <f>COUNTIFS(AI15:AL15,"=Subsidiary")</f>
        <v>0</v>
      </c>
      <c r="AI15" t="s">
        <v>249</v>
      </c>
      <c r="AM15" t="s">
        <v>296</v>
      </c>
      <c r="AN15" t="s">
        <v>299</v>
      </c>
      <c r="AO15" t="s">
        <v>850</v>
      </c>
      <c r="AP15" t="s">
        <v>414</v>
      </c>
      <c r="AQ15" t="s">
        <v>851</v>
      </c>
      <c r="AR15" t="s">
        <v>852</v>
      </c>
      <c r="AS15" t="s">
        <v>853</v>
      </c>
      <c r="AT15" t="s">
        <v>854</v>
      </c>
      <c r="CR15" t="s">
        <v>267</v>
      </c>
      <c r="CS15" t="s">
        <v>280</v>
      </c>
      <c r="CT15" t="s">
        <v>308</v>
      </c>
      <c r="CU15" t="s">
        <v>267</v>
      </c>
      <c r="CV15" t="s">
        <v>308</v>
      </c>
      <c r="CW15" t="s">
        <v>398</v>
      </c>
      <c r="CX15" t="s">
        <v>266</v>
      </c>
      <c r="CY15" t="s">
        <v>308</v>
      </c>
      <c r="EW15">
        <v>3</v>
      </c>
      <c r="EX15" t="s">
        <v>271</v>
      </c>
      <c r="EY15" t="s">
        <v>270</v>
      </c>
      <c r="EZ15" t="s">
        <v>323</v>
      </c>
      <c r="FR15" t="s">
        <v>325</v>
      </c>
      <c r="FS15">
        <v>34</v>
      </c>
      <c r="FT15">
        <v>55</v>
      </c>
      <c r="GL15" t="s">
        <v>288</v>
      </c>
      <c r="GM15" t="s">
        <v>288</v>
      </c>
      <c r="GN15" t="s">
        <v>288</v>
      </c>
      <c r="HF15" s="5" t="s">
        <v>855</v>
      </c>
      <c r="HG15" t="s">
        <v>404</v>
      </c>
      <c r="HH15" s="5">
        <v>44287</v>
      </c>
      <c r="HZ15" t="s">
        <v>257</v>
      </c>
      <c r="IA15" t="s">
        <v>856</v>
      </c>
      <c r="IB15" t="s">
        <v>857</v>
      </c>
    </row>
    <row r="16" spans="1:253" x14ac:dyDescent="0.3">
      <c r="A16">
        <v>1464688</v>
      </c>
      <c r="B16" t="s">
        <v>687</v>
      </c>
      <c r="D16">
        <v>1</v>
      </c>
      <c r="E16" t="s">
        <v>1497</v>
      </c>
      <c r="F16">
        <v>1</v>
      </c>
      <c r="G16">
        <v>0</v>
      </c>
      <c r="H16">
        <v>0</v>
      </c>
      <c r="I16">
        <v>2014</v>
      </c>
      <c r="J16" s="3">
        <v>18.23</v>
      </c>
      <c r="K16" s="3">
        <v>19.7</v>
      </c>
      <c r="L16">
        <f>M16-I16</f>
        <v>1</v>
      </c>
      <c r="M16">
        <v>2015</v>
      </c>
      <c r="N16">
        <f>COUNTIFS(CR16:EV16,"=university")</f>
        <v>1</v>
      </c>
      <c r="O16">
        <v>0</v>
      </c>
      <c r="P16">
        <f>COUNTIFS(CR16:EV16,"=*government**")</f>
        <v>0</v>
      </c>
      <c r="Q16">
        <f>COUNTIFS(AM16:CQ16,"=*European Innovation Council*")</f>
        <v>0</v>
      </c>
      <c r="R16">
        <f>COUNTIF(CR16:EV16,"*angel*")</f>
        <v>2</v>
      </c>
      <c r="S16">
        <f>COUNTIF(CR16:EV16,"*family_office*")</f>
        <v>0</v>
      </c>
      <c r="T16">
        <v>2</v>
      </c>
      <c r="U16">
        <f>COUNTIF(CR16:EV16,"*accelerator*")</f>
        <v>1</v>
      </c>
      <c r="V16">
        <f>COUNTIF(CR16:EV16,"*corporate*")</f>
        <v>1</v>
      </c>
      <c r="W16">
        <f>COUNTIF(CQ16:EU16,"*investment_fund*")</f>
        <v>0</v>
      </c>
      <c r="X16">
        <f>COUNTIF(CR16:EV16,"*crowdfunding*")</f>
        <v>0</v>
      </c>
      <c r="Y16">
        <f>COUNTIF(CR16:EV16,"*venture_capital*")</f>
        <v>4</v>
      </c>
      <c r="Z16">
        <v>5</v>
      </c>
      <c r="AA16">
        <f>COUNTIFS(AI16:AL16,"=Venture Capital")</f>
        <v>1</v>
      </c>
      <c r="AB16">
        <f>COUNTIFS(AI16:AL16,"=accelerator")</f>
        <v>0</v>
      </c>
      <c r="AC16">
        <f>COUNTIFS(AI16:AL16,"=Angel")</f>
        <v>0</v>
      </c>
      <c r="AD16">
        <f>COUNTIFS(AI16:AL16,"=bootstrapped")</f>
        <v>0</v>
      </c>
      <c r="AE16">
        <f>COUNTIFS(AI16:AL16,"=Crowdfunded")</f>
        <v>0</v>
      </c>
      <c r="AF16">
        <f>COUNTIFS(AI16:AL16,"=Private Equity")</f>
        <v>0</v>
      </c>
      <c r="AG16">
        <f>COUNTIFS(AI16:AL16,"=Public")</f>
        <v>0</v>
      </c>
      <c r="AH16">
        <f>COUNTIFS(AI16:AL16,"=Subsidiary")</f>
        <v>0</v>
      </c>
      <c r="AI16" t="s">
        <v>249</v>
      </c>
      <c r="AM16" t="s">
        <v>688</v>
      </c>
      <c r="AN16" t="s">
        <v>458</v>
      </c>
      <c r="AO16" t="s">
        <v>689</v>
      </c>
      <c r="AP16" t="s">
        <v>263</v>
      </c>
      <c r="AQ16" t="s">
        <v>264</v>
      </c>
      <c r="AR16" t="s">
        <v>690</v>
      </c>
      <c r="AS16" t="s">
        <v>691</v>
      </c>
      <c r="AT16" t="s">
        <v>692</v>
      </c>
      <c r="AU16" t="s">
        <v>462</v>
      </c>
      <c r="AV16" t="s">
        <v>693</v>
      </c>
      <c r="AW16" t="s">
        <v>694</v>
      </c>
      <c r="CR16" t="s">
        <v>268</v>
      </c>
      <c r="CS16" t="s">
        <v>280</v>
      </c>
      <c r="CT16" t="s">
        <v>252</v>
      </c>
      <c r="CU16" t="s">
        <v>267</v>
      </c>
      <c r="CV16" t="s">
        <v>268</v>
      </c>
      <c r="CW16" t="s">
        <v>267</v>
      </c>
      <c r="CX16" t="s">
        <v>308</v>
      </c>
      <c r="CY16" t="s">
        <v>267</v>
      </c>
      <c r="CZ16" t="s">
        <v>398</v>
      </c>
      <c r="DA16" t="s">
        <v>398</v>
      </c>
      <c r="DB16" t="s">
        <v>267</v>
      </c>
      <c r="EW16">
        <v>10</v>
      </c>
      <c r="EX16" t="s">
        <v>255</v>
      </c>
      <c r="EY16" t="s">
        <v>256</v>
      </c>
      <c r="EZ16" t="s">
        <v>270</v>
      </c>
      <c r="FA16" t="s">
        <v>271</v>
      </c>
      <c r="FB16" t="s">
        <v>270</v>
      </c>
      <c r="FC16" t="s">
        <v>270</v>
      </c>
      <c r="FD16" t="s">
        <v>322</v>
      </c>
      <c r="FE16" t="s">
        <v>430</v>
      </c>
      <c r="FF16" t="s">
        <v>323</v>
      </c>
      <c r="FG16" t="s">
        <v>324</v>
      </c>
      <c r="FR16" t="s">
        <v>257</v>
      </c>
      <c r="FS16" t="s">
        <v>695</v>
      </c>
      <c r="FT16" t="s">
        <v>325</v>
      </c>
      <c r="FU16" t="s">
        <v>392</v>
      </c>
      <c r="FV16" t="s">
        <v>325</v>
      </c>
      <c r="FW16" t="s">
        <v>259</v>
      </c>
      <c r="FX16" t="s">
        <v>696</v>
      </c>
      <c r="FY16" t="s">
        <v>257</v>
      </c>
      <c r="FZ16" t="s">
        <v>697</v>
      </c>
      <c r="GA16" t="s">
        <v>259</v>
      </c>
      <c r="GL16" t="s">
        <v>257</v>
      </c>
      <c r="GM16" t="s">
        <v>261</v>
      </c>
      <c r="GN16" t="s">
        <v>261</v>
      </c>
      <c r="GO16" t="s">
        <v>261</v>
      </c>
      <c r="GP16" t="s">
        <v>261</v>
      </c>
      <c r="GQ16" t="s">
        <v>261</v>
      </c>
      <c r="GR16" t="s">
        <v>261</v>
      </c>
      <c r="GS16" t="s">
        <v>257</v>
      </c>
      <c r="GT16" t="s">
        <v>261</v>
      </c>
      <c r="GU16" t="s">
        <v>261</v>
      </c>
      <c r="HF16" s="5" t="s">
        <v>491</v>
      </c>
      <c r="HG16" s="5" t="s">
        <v>542</v>
      </c>
      <c r="HH16" t="s">
        <v>438</v>
      </c>
      <c r="HI16" s="5">
        <v>42826</v>
      </c>
      <c r="HJ16" s="5" t="s">
        <v>587</v>
      </c>
      <c r="HK16" s="5" t="s">
        <v>380</v>
      </c>
      <c r="HL16" s="5" t="s">
        <v>500</v>
      </c>
      <c r="HM16" s="5" t="s">
        <v>330</v>
      </c>
      <c r="HN16" s="5" t="s">
        <v>617</v>
      </c>
      <c r="HO16" s="5" t="s">
        <v>617</v>
      </c>
      <c r="HZ16" t="s">
        <v>689</v>
      </c>
      <c r="IA16" t="s">
        <v>698</v>
      </c>
      <c r="IB16" t="s">
        <v>257</v>
      </c>
      <c r="IC16" t="s">
        <v>263</v>
      </c>
      <c r="ID16" t="s">
        <v>698</v>
      </c>
      <c r="IE16" t="s">
        <v>691</v>
      </c>
      <c r="IF16" t="s">
        <v>699</v>
      </c>
      <c r="IG16" t="s">
        <v>693</v>
      </c>
      <c r="IH16" t="s">
        <v>700</v>
      </c>
      <c r="II16" t="s">
        <v>691</v>
      </c>
    </row>
    <row r="17" spans="1:247" x14ac:dyDescent="0.3">
      <c r="A17">
        <v>889070</v>
      </c>
      <c r="B17" t="s">
        <v>701</v>
      </c>
      <c r="C17">
        <v>1</v>
      </c>
      <c r="E17" t="s">
        <v>1497</v>
      </c>
      <c r="F17">
        <v>3</v>
      </c>
      <c r="G17">
        <v>0</v>
      </c>
      <c r="H17">
        <v>3</v>
      </c>
      <c r="I17">
        <v>2014</v>
      </c>
      <c r="J17" s="3">
        <v>4.8099999999999996</v>
      </c>
      <c r="K17" s="3">
        <v>5.2</v>
      </c>
      <c r="L17">
        <f>M17-I17</f>
        <v>3</v>
      </c>
      <c r="M17">
        <v>2017</v>
      </c>
      <c r="N17">
        <f>COUNTIFS(CR17:EV17,"=university")</f>
        <v>0</v>
      </c>
      <c r="O17">
        <v>0</v>
      </c>
      <c r="P17">
        <f>COUNTIFS(CR17:EV17,"=*government**")</f>
        <v>0</v>
      </c>
      <c r="Q17">
        <f>COUNTIFS(AM17:CQ17,"=*European Innovation Council*")</f>
        <v>0</v>
      </c>
      <c r="R17">
        <f>COUNTIF(CR17:EV17,"*angel*")</f>
        <v>0</v>
      </c>
      <c r="S17">
        <f>COUNTIF(CR17:EV17,"*family_office*")</f>
        <v>0</v>
      </c>
      <c r="T17">
        <v>0</v>
      </c>
      <c r="U17">
        <f>COUNTIF(CR17:EV17,"*accelerator*")</f>
        <v>1</v>
      </c>
      <c r="V17">
        <f>COUNTIF(CR17:EV17,"*corporate*")</f>
        <v>0</v>
      </c>
      <c r="W17">
        <f>COUNTIF(CQ17:EU17,"*investment_fund*")</f>
        <v>0</v>
      </c>
      <c r="X17">
        <f>COUNTIF(CR17:EV17,"*crowdfunding*")</f>
        <v>0</v>
      </c>
      <c r="Y17">
        <f>COUNTIF(CR17:EV17,"*venture_capital*")</f>
        <v>3</v>
      </c>
      <c r="Z17">
        <v>3</v>
      </c>
      <c r="AA17">
        <f>COUNTIFS(AI17:AL17,"=Venture Capital")</f>
        <v>1</v>
      </c>
      <c r="AB17">
        <f>COUNTIFS(AI17:AL17,"=accelerator")</f>
        <v>1</v>
      </c>
      <c r="AC17">
        <f>COUNTIFS(AI17:AL17,"=Angel")</f>
        <v>0</v>
      </c>
      <c r="AD17">
        <f>COUNTIFS(AI17:AL17,"=bootstrapped")</f>
        <v>0</v>
      </c>
      <c r="AE17">
        <f>COUNTIFS(AI17:AL17,"=Crowdfunded")</f>
        <v>0</v>
      </c>
      <c r="AF17">
        <f>COUNTIFS(AI17:AL17,"=Private Equity")</f>
        <v>0</v>
      </c>
      <c r="AG17">
        <f>COUNTIFS(AI17:AL17,"=Public")</f>
        <v>0</v>
      </c>
      <c r="AH17">
        <f>COUNTIFS(AI17:AL17,"=Subsidiary")</f>
        <v>0</v>
      </c>
      <c r="AI17" t="s">
        <v>249</v>
      </c>
      <c r="AJ17" t="s">
        <v>280</v>
      </c>
      <c r="AM17" t="s">
        <v>646</v>
      </c>
      <c r="AN17" t="s">
        <v>702</v>
      </c>
      <c r="AO17" t="s">
        <v>586</v>
      </c>
      <c r="AP17" t="s">
        <v>250</v>
      </c>
      <c r="CR17" t="s">
        <v>267</v>
      </c>
      <c r="CS17" t="s">
        <v>267</v>
      </c>
      <c r="CT17" t="s">
        <v>280</v>
      </c>
      <c r="CU17" t="s">
        <v>266</v>
      </c>
      <c r="EW17">
        <v>4</v>
      </c>
      <c r="EX17" t="s">
        <v>478</v>
      </c>
      <c r="EY17" t="s">
        <v>257</v>
      </c>
      <c r="EZ17" t="s">
        <v>256</v>
      </c>
      <c r="FA17" t="s">
        <v>270</v>
      </c>
      <c r="FR17" t="s">
        <v>589</v>
      </c>
      <c r="FS17" t="s">
        <v>257</v>
      </c>
      <c r="FT17" t="s">
        <v>703</v>
      </c>
      <c r="FU17">
        <v>2</v>
      </c>
      <c r="GL17" t="s">
        <v>261</v>
      </c>
      <c r="GM17" t="s">
        <v>257</v>
      </c>
      <c r="GN17" t="s">
        <v>261</v>
      </c>
      <c r="GO17" t="s">
        <v>261</v>
      </c>
      <c r="HF17" t="s">
        <v>681</v>
      </c>
      <c r="HG17" s="5" t="s">
        <v>368</v>
      </c>
      <c r="HH17" s="5">
        <v>43497</v>
      </c>
      <c r="HI17" t="s">
        <v>500</v>
      </c>
      <c r="HZ17" t="s">
        <v>257</v>
      </c>
      <c r="IA17" t="s">
        <v>586</v>
      </c>
      <c r="IB17" t="s">
        <v>257</v>
      </c>
      <c r="IC17" t="s">
        <v>250</v>
      </c>
    </row>
    <row r="18" spans="1:247" x14ac:dyDescent="0.3">
      <c r="A18">
        <v>891340</v>
      </c>
      <c r="B18" t="s">
        <v>1177</v>
      </c>
      <c r="D18">
        <v>1</v>
      </c>
      <c r="E18" t="s">
        <v>1497</v>
      </c>
      <c r="F18">
        <v>2</v>
      </c>
      <c r="G18">
        <v>0</v>
      </c>
      <c r="H18">
        <v>0</v>
      </c>
      <c r="I18">
        <v>2014</v>
      </c>
      <c r="J18" s="3">
        <v>52.56</v>
      </c>
      <c r="K18" s="3">
        <v>56.8</v>
      </c>
      <c r="L18">
        <f>M18-I18</f>
        <v>8</v>
      </c>
      <c r="M18">
        <v>2022</v>
      </c>
      <c r="N18">
        <f>COUNTIFS(CR18:EV18,"=university")</f>
        <v>0</v>
      </c>
      <c r="O18">
        <v>0</v>
      </c>
      <c r="P18">
        <f>COUNTIFS(CR18:EV18,"=*government**")</f>
        <v>2</v>
      </c>
      <c r="Q18">
        <f>COUNTIFS(AM18:CQ18,"=*European Innovation Council*")</f>
        <v>1</v>
      </c>
      <c r="R18">
        <f>COUNTIF(CR18:EV18,"*angel*")</f>
        <v>0</v>
      </c>
      <c r="S18">
        <f>COUNTIF(CR18:EV18,"*family_office*")</f>
        <v>0</v>
      </c>
      <c r="T18">
        <v>0</v>
      </c>
      <c r="U18">
        <f>COUNTIF(CR18:EV18,"*accelerator*")</f>
        <v>4</v>
      </c>
      <c r="V18">
        <f>COUNTIF(CR18:EV18,"*corporate*")</f>
        <v>0</v>
      </c>
      <c r="W18">
        <f>COUNTIF(CQ18:EU18,"*investment_fund*")</f>
        <v>1</v>
      </c>
      <c r="X18">
        <f>COUNTIF(CR18:EV18,"*crowdfunding*")</f>
        <v>0</v>
      </c>
      <c r="Y18">
        <f>COUNTIF(CR18:EV18,"*venture_capital*")</f>
        <v>4</v>
      </c>
      <c r="Z18">
        <v>5</v>
      </c>
      <c r="AA18">
        <f>COUNTIFS(AI18:AL18,"=Venture Capital")</f>
        <v>1</v>
      </c>
      <c r="AB18">
        <f>COUNTIFS(AI18:AL18,"=accelerator")</f>
        <v>1</v>
      </c>
      <c r="AC18">
        <f>COUNTIFS(AI18:AL18,"=Angel")</f>
        <v>0</v>
      </c>
      <c r="AD18">
        <f>COUNTIFS(AI18:AL18,"=bootstrapped")</f>
        <v>0</v>
      </c>
      <c r="AE18">
        <f>COUNTIFS(AI18:AL18,"=Crowdfunded")</f>
        <v>0</v>
      </c>
      <c r="AF18">
        <f>COUNTIFS(AI18:AL18,"=Private Equity")</f>
        <v>0</v>
      </c>
      <c r="AG18">
        <f>COUNTIFS(AI18:AL18,"=Public")</f>
        <v>0</v>
      </c>
      <c r="AH18">
        <f>COUNTIFS(AI18:AL18,"=Subsidiary")</f>
        <v>0</v>
      </c>
      <c r="AI18" t="s">
        <v>249</v>
      </c>
      <c r="AJ18" t="s">
        <v>280</v>
      </c>
      <c r="AM18" t="s">
        <v>296</v>
      </c>
      <c r="AN18" t="s">
        <v>680</v>
      </c>
      <c r="AO18" t="s">
        <v>299</v>
      </c>
      <c r="AP18" t="s">
        <v>1178</v>
      </c>
      <c r="AQ18" t="s">
        <v>1179</v>
      </c>
      <c r="AR18" t="s">
        <v>636</v>
      </c>
      <c r="AS18" t="s">
        <v>384</v>
      </c>
      <c r="AT18" t="s">
        <v>318</v>
      </c>
      <c r="AU18" t="s">
        <v>265</v>
      </c>
      <c r="AV18" t="s">
        <v>882</v>
      </c>
      <c r="AW18" t="s">
        <v>1180</v>
      </c>
      <c r="CR18" t="s">
        <v>267</v>
      </c>
      <c r="CS18" t="s">
        <v>280</v>
      </c>
      <c r="CT18" t="s">
        <v>280</v>
      </c>
      <c r="CU18" t="s">
        <v>267</v>
      </c>
      <c r="CV18" t="s">
        <v>280</v>
      </c>
      <c r="CW18" t="s">
        <v>280</v>
      </c>
      <c r="CX18" t="s">
        <v>267</v>
      </c>
      <c r="CY18" t="s">
        <v>285</v>
      </c>
      <c r="CZ18" t="s">
        <v>269</v>
      </c>
      <c r="DA18" t="s">
        <v>267</v>
      </c>
      <c r="DB18" t="s">
        <v>254</v>
      </c>
      <c r="EW18">
        <v>10</v>
      </c>
      <c r="EX18" t="s">
        <v>256</v>
      </c>
      <c r="EY18" t="s">
        <v>431</v>
      </c>
      <c r="EZ18" t="s">
        <v>256</v>
      </c>
      <c r="FA18" t="s">
        <v>256</v>
      </c>
      <c r="FB18" t="s">
        <v>270</v>
      </c>
      <c r="FC18" t="s">
        <v>271</v>
      </c>
      <c r="FD18" t="s">
        <v>271</v>
      </c>
      <c r="FE18" t="s">
        <v>271</v>
      </c>
      <c r="FF18" t="s">
        <v>270</v>
      </c>
      <c r="FG18" t="s">
        <v>270</v>
      </c>
      <c r="FR18" t="s">
        <v>257</v>
      </c>
      <c r="FS18" t="s">
        <v>257</v>
      </c>
      <c r="FT18" t="s">
        <v>257</v>
      </c>
      <c r="FU18" t="s">
        <v>257</v>
      </c>
      <c r="FV18" t="s">
        <v>257</v>
      </c>
      <c r="FW18" t="s">
        <v>399</v>
      </c>
      <c r="FX18" t="s">
        <v>588</v>
      </c>
      <c r="FY18" t="s">
        <v>399</v>
      </c>
      <c r="FZ18">
        <v>40</v>
      </c>
      <c r="GA18" t="s">
        <v>1181</v>
      </c>
      <c r="GL18" t="s">
        <v>257</v>
      </c>
      <c r="GM18" t="s">
        <v>257</v>
      </c>
      <c r="GN18" t="s">
        <v>257</v>
      </c>
      <c r="GO18" t="s">
        <v>257</v>
      </c>
      <c r="GP18" t="s">
        <v>257</v>
      </c>
      <c r="GQ18" t="s">
        <v>288</v>
      </c>
      <c r="GR18" t="s">
        <v>261</v>
      </c>
      <c r="GS18" t="s">
        <v>288</v>
      </c>
      <c r="GT18" t="s">
        <v>260</v>
      </c>
      <c r="GU18" t="s">
        <v>260</v>
      </c>
      <c r="HF18" s="5" t="s">
        <v>1182</v>
      </c>
      <c r="HG18" s="5" t="s">
        <v>400</v>
      </c>
      <c r="HH18" s="5" t="s">
        <v>1183</v>
      </c>
      <c r="HI18" s="5">
        <v>42767</v>
      </c>
      <c r="HJ18" s="5">
        <v>44621</v>
      </c>
      <c r="HK18" s="5">
        <v>44621</v>
      </c>
      <c r="HL18" t="s">
        <v>499</v>
      </c>
      <c r="HM18" s="5">
        <v>44866</v>
      </c>
      <c r="HN18" s="5">
        <v>44958</v>
      </c>
      <c r="HO18" s="5">
        <v>45352</v>
      </c>
      <c r="HZ18" t="s">
        <v>1178</v>
      </c>
      <c r="IA18" t="s">
        <v>1178</v>
      </c>
      <c r="IB18" t="s">
        <v>1179</v>
      </c>
      <c r="IC18" t="s">
        <v>636</v>
      </c>
      <c r="ID18" t="s">
        <v>384</v>
      </c>
      <c r="IE18" t="s">
        <v>318</v>
      </c>
      <c r="IF18" t="s">
        <v>265</v>
      </c>
      <c r="IG18" t="s">
        <v>318</v>
      </c>
      <c r="IH18" t="s">
        <v>1184</v>
      </c>
      <c r="II18" t="s">
        <v>384</v>
      </c>
    </row>
    <row r="19" spans="1:247" x14ac:dyDescent="0.3">
      <c r="A19">
        <v>870699</v>
      </c>
      <c r="B19" s="8" t="s">
        <v>781</v>
      </c>
      <c r="D19">
        <v>1</v>
      </c>
      <c r="E19" t="s">
        <v>1497</v>
      </c>
      <c r="F19">
        <v>3</v>
      </c>
      <c r="G19">
        <v>0</v>
      </c>
      <c r="H19">
        <v>0</v>
      </c>
      <c r="I19">
        <v>2015</v>
      </c>
      <c r="J19" s="3">
        <v>11.66</v>
      </c>
      <c r="K19" s="3">
        <v>12.6</v>
      </c>
      <c r="L19">
        <f>M19-I19</f>
        <v>1</v>
      </c>
      <c r="M19">
        <v>2016</v>
      </c>
      <c r="N19">
        <f>COUNTIFS(CR19:EV19,"=university")</f>
        <v>0</v>
      </c>
      <c r="O19">
        <v>0</v>
      </c>
      <c r="P19">
        <f>COUNTIFS(CR19:EV19,"=*government**")</f>
        <v>2</v>
      </c>
      <c r="Q19">
        <f>COUNTIFS(AM19:CQ19,"=*European Innovation Council*")</f>
        <v>0</v>
      </c>
      <c r="R19">
        <f>COUNTIF(CR19:EV19,"*angel*")</f>
        <v>0</v>
      </c>
      <c r="S19">
        <f>COUNTIF(CR19:EV19,"*family_office*")</f>
        <v>0</v>
      </c>
      <c r="T19">
        <v>0</v>
      </c>
      <c r="U19">
        <f>COUNTIF(CR19:EV19,"*accelerator*")</f>
        <v>1</v>
      </c>
      <c r="V19">
        <f>COUNTIF(CR19:EV19,"*corporate*")</f>
        <v>2</v>
      </c>
      <c r="W19">
        <f>COUNTIF(CQ19:EU19,"*investment_fund*")</f>
        <v>0</v>
      </c>
      <c r="X19">
        <f>COUNTIF(CR19:EV19,"*crowdfunding*")</f>
        <v>0</v>
      </c>
      <c r="Y19">
        <f>COUNTIF(CR19:EV19,"*venture_capital*")</f>
        <v>5</v>
      </c>
      <c r="Z19">
        <v>5</v>
      </c>
      <c r="AA19">
        <f>COUNTIFS(AI19:AL19,"=Venture Capital")</f>
        <v>1</v>
      </c>
      <c r="AB19">
        <f>COUNTIFS(AI19:AL19,"=accelerator")</f>
        <v>1</v>
      </c>
      <c r="AC19">
        <f>COUNTIFS(AI19:AL19,"=Angel")</f>
        <v>0</v>
      </c>
      <c r="AD19">
        <f>COUNTIFS(AI19:AL19,"=bootstrapped")</f>
        <v>0</v>
      </c>
      <c r="AE19">
        <f>COUNTIFS(AI19:AL19,"=Crowdfunded")</f>
        <v>0</v>
      </c>
      <c r="AF19">
        <f>COUNTIFS(AI19:AL19,"=Private Equity")</f>
        <v>0</v>
      </c>
      <c r="AG19">
        <f>COUNTIFS(AI19:AL19,"=Public")</f>
        <v>0</v>
      </c>
      <c r="AH19">
        <f>COUNTIFS(AI19:AL19,"=Subsidiary")</f>
        <v>0</v>
      </c>
      <c r="AI19" t="s">
        <v>249</v>
      </c>
      <c r="AJ19" t="s">
        <v>280</v>
      </c>
      <c r="AM19" t="s">
        <v>474</v>
      </c>
      <c r="AN19" t="s">
        <v>371</v>
      </c>
      <c r="AO19" t="s">
        <v>375</v>
      </c>
      <c r="AP19" t="s">
        <v>376</v>
      </c>
      <c r="AQ19" t="s">
        <v>406</v>
      </c>
      <c r="AR19" t="s">
        <v>595</v>
      </c>
      <c r="AS19" t="s">
        <v>596</v>
      </c>
      <c r="AT19" t="s">
        <v>265</v>
      </c>
      <c r="AU19" t="s">
        <v>782</v>
      </c>
      <c r="AV19" t="s">
        <v>783</v>
      </c>
      <c r="AW19" t="s">
        <v>784</v>
      </c>
      <c r="CR19" t="s">
        <v>267</v>
      </c>
      <c r="CS19" t="s">
        <v>280</v>
      </c>
      <c r="CT19" t="s">
        <v>267</v>
      </c>
      <c r="CU19" t="s">
        <v>267</v>
      </c>
      <c r="CV19" t="s">
        <v>285</v>
      </c>
      <c r="CW19" t="s">
        <v>398</v>
      </c>
      <c r="CX19" t="s">
        <v>267</v>
      </c>
      <c r="CY19" t="s">
        <v>269</v>
      </c>
      <c r="CZ19" t="s">
        <v>308</v>
      </c>
      <c r="DA19" t="s">
        <v>307</v>
      </c>
      <c r="DB19" t="s">
        <v>267</v>
      </c>
      <c r="EW19">
        <v>9</v>
      </c>
      <c r="EX19" t="s">
        <v>257</v>
      </c>
      <c r="EY19" t="s">
        <v>286</v>
      </c>
      <c r="EZ19" t="s">
        <v>256</v>
      </c>
      <c r="FA19" t="s">
        <v>271</v>
      </c>
      <c r="FB19" t="s">
        <v>270</v>
      </c>
      <c r="FC19" t="s">
        <v>271</v>
      </c>
      <c r="FD19" t="s">
        <v>271</v>
      </c>
      <c r="FE19" t="s">
        <v>270</v>
      </c>
      <c r="FF19" t="s">
        <v>270</v>
      </c>
      <c r="FR19" t="s">
        <v>257</v>
      </c>
      <c r="FS19" t="s">
        <v>257</v>
      </c>
      <c r="FT19">
        <v>1</v>
      </c>
      <c r="FU19" t="s">
        <v>507</v>
      </c>
      <c r="FV19" t="s">
        <v>402</v>
      </c>
      <c r="FW19" t="s">
        <v>424</v>
      </c>
      <c r="FX19" t="s">
        <v>785</v>
      </c>
      <c r="FY19">
        <v>2</v>
      </c>
      <c r="FZ19" t="s">
        <v>519</v>
      </c>
      <c r="GL19" t="s">
        <v>257</v>
      </c>
      <c r="GM19" t="s">
        <v>257</v>
      </c>
      <c r="GN19" t="s">
        <v>261</v>
      </c>
      <c r="GO19" t="s">
        <v>288</v>
      </c>
      <c r="GP19" t="s">
        <v>261</v>
      </c>
      <c r="GQ19" t="s">
        <v>261</v>
      </c>
      <c r="GR19" t="s">
        <v>261</v>
      </c>
      <c r="GS19" t="s">
        <v>261</v>
      </c>
      <c r="GT19" t="s">
        <v>261</v>
      </c>
      <c r="HF19" s="5">
        <v>41944</v>
      </c>
      <c r="HG19" s="5" t="s">
        <v>400</v>
      </c>
      <c r="HH19" t="s">
        <v>438</v>
      </c>
      <c r="HI19" t="s">
        <v>403</v>
      </c>
      <c r="HJ19" s="5">
        <v>43191</v>
      </c>
      <c r="HK19" s="5">
        <v>43770</v>
      </c>
      <c r="HL19" s="5" t="s">
        <v>315</v>
      </c>
      <c r="HM19" s="5" t="s">
        <v>499</v>
      </c>
      <c r="HN19" s="5" t="s">
        <v>410</v>
      </c>
      <c r="HZ19" t="s">
        <v>474</v>
      </c>
      <c r="IA19" t="s">
        <v>371</v>
      </c>
      <c r="IB19" t="s">
        <v>786</v>
      </c>
      <c r="IC19" t="s">
        <v>406</v>
      </c>
      <c r="ID19" t="s">
        <v>787</v>
      </c>
      <c r="IE19" t="s">
        <v>265</v>
      </c>
      <c r="IF19" t="s">
        <v>265</v>
      </c>
      <c r="IG19" t="s">
        <v>788</v>
      </c>
      <c r="IH19" t="s">
        <v>789</v>
      </c>
    </row>
    <row r="20" spans="1:247" x14ac:dyDescent="0.3">
      <c r="A20">
        <v>899668</v>
      </c>
      <c r="B20" s="8" t="s">
        <v>806</v>
      </c>
      <c r="C20">
        <v>1</v>
      </c>
      <c r="E20" t="s">
        <v>1497</v>
      </c>
      <c r="F20">
        <v>2</v>
      </c>
      <c r="G20">
        <v>1</v>
      </c>
      <c r="H20">
        <v>0</v>
      </c>
      <c r="I20">
        <v>2015</v>
      </c>
      <c r="J20" s="3">
        <v>154.54</v>
      </c>
      <c r="K20" s="3">
        <v>167</v>
      </c>
      <c r="L20">
        <f>M20-I20</f>
        <v>0</v>
      </c>
      <c r="M20">
        <v>2015</v>
      </c>
      <c r="N20">
        <f>COUNTIFS(CR20:EV20,"=university")</f>
        <v>0</v>
      </c>
      <c r="O20">
        <v>0</v>
      </c>
      <c r="P20">
        <f>COUNTIFS(CR20:EV20,"=*government**")</f>
        <v>3</v>
      </c>
      <c r="Q20">
        <f>COUNTIFS(AM20:CQ20,"=*European Innovation Council*")</f>
        <v>1</v>
      </c>
      <c r="R20">
        <f>COUNTIF(CR20:EV20,"*angel*")</f>
        <v>2</v>
      </c>
      <c r="S20">
        <f>COUNTIF(CR20:EV20,"*family_office*")</f>
        <v>0</v>
      </c>
      <c r="T20">
        <v>3</v>
      </c>
      <c r="U20">
        <f>COUNTIF(CR20:EV20,"*accelerator*")</f>
        <v>0</v>
      </c>
      <c r="V20">
        <f>COUNTIF(CR20:EV20,"*corporate*")</f>
        <v>3</v>
      </c>
      <c r="W20">
        <f>COUNTIF(CQ20:EU20,"*investment_fund*")</f>
        <v>0</v>
      </c>
      <c r="X20">
        <f>COUNTIF(CR20:EV20,"*crowdfunding*")</f>
        <v>0</v>
      </c>
      <c r="Y20">
        <f>COUNTIF(CR20:EV20,"*venture_capital*")</f>
        <v>8</v>
      </c>
      <c r="Z20">
        <v>6</v>
      </c>
      <c r="AA20">
        <f>COUNTIFS(AI20:AL20,"=Venture Capital")</f>
        <v>1</v>
      </c>
      <c r="AB20">
        <f>COUNTIFS(AI20:AL20,"=accelerator")</f>
        <v>0</v>
      </c>
      <c r="AC20">
        <f>COUNTIFS(AI20:AL20,"=Angel")</f>
        <v>1</v>
      </c>
      <c r="AD20">
        <f>COUNTIFS(AI20:AL20,"=bootstrapped")</f>
        <v>0</v>
      </c>
      <c r="AE20">
        <f>COUNTIFS(AI20:AL20,"=Crowdfunded")</f>
        <v>0</v>
      </c>
      <c r="AF20">
        <f>COUNTIFS(AI20:AL20,"=Private Equity")</f>
        <v>0</v>
      </c>
      <c r="AG20">
        <f>COUNTIFS(AI20:AL20,"=Public")</f>
        <v>0</v>
      </c>
      <c r="AH20">
        <f>COUNTIFS(AI20:AL20,"=Subsidiary")</f>
        <v>0</v>
      </c>
      <c r="AI20" t="s">
        <v>331</v>
      </c>
      <c r="AJ20" t="s">
        <v>249</v>
      </c>
      <c r="AM20" t="s">
        <v>807</v>
      </c>
      <c r="AN20" t="s">
        <v>790</v>
      </c>
      <c r="AO20" t="s">
        <v>318</v>
      </c>
      <c r="AP20" t="s">
        <v>319</v>
      </c>
      <c r="AQ20" t="s">
        <v>808</v>
      </c>
      <c r="AR20" t="s">
        <v>809</v>
      </c>
      <c r="AS20" t="s">
        <v>810</v>
      </c>
      <c r="AT20" t="s">
        <v>811</v>
      </c>
      <c r="AU20" t="s">
        <v>812</v>
      </c>
      <c r="AV20" t="s">
        <v>515</v>
      </c>
      <c r="AW20" t="s">
        <v>813</v>
      </c>
      <c r="AX20" t="s">
        <v>814</v>
      </c>
      <c r="AY20" t="s">
        <v>462</v>
      </c>
      <c r="AZ20" t="s">
        <v>815</v>
      </c>
      <c r="BA20" t="s">
        <v>816</v>
      </c>
      <c r="BB20" t="s">
        <v>659</v>
      </c>
      <c r="BC20" t="s">
        <v>817</v>
      </c>
      <c r="BD20" t="s">
        <v>818</v>
      </c>
      <c r="CR20" t="s">
        <v>333</v>
      </c>
      <c r="CS20" t="s">
        <v>267</v>
      </c>
      <c r="CT20" t="s">
        <v>285</v>
      </c>
      <c r="CU20" t="s">
        <v>364</v>
      </c>
      <c r="CV20" t="s">
        <v>308</v>
      </c>
      <c r="CW20" t="s">
        <v>267</v>
      </c>
      <c r="CX20" t="s">
        <v>308</v>
      </c>
      <c r="CY20" t="s">
        <v>285</v>
      </c>
      <c r="CZ20" t="s">
        <v>266</v>
      </c>
      <c r="DA20" t="s">
        <v>267</v>
      </c>
      <c r="DB20" t="s">
        <v>267</v>
      </c>
      <c r="DC20" t="s">
        <v>333</v>
      </c>
      <c r="DD20" t="s">
        <v>398</v>
      </c>
      <c r="DE20" t="s">
        <v>308</v>
      </c>
      <c r="DF20" t="s">
        <v>267</v>
      </c>
      <c r="DG20" t="s">
        <v>285</v>
      </c>
      <c r="DH20" t="s">
        <v>267</v>
      </c>
      <c r="DI20" t="s">
        <v>267</v>
      </c>
      <c r="EW20">
        <v>14</v>
      </c>
      <c r="EX20" t="s">
        <v>478</v>
      </c>
      <c r="EY20" t="s">
        <v>256</v>
      </c>
      <c r="EZ20" t="s">
        <v>271</v>
      </c>
      <c r="FA20" t="s">
        <v>270</v>
      </c>
      <c r="FB20" t="s">
        <v>271</v>
      </c>
      <c r="FC20" t="s">
        <v>270</v>
      </c>
      <c r="FD20" t="s">
        <v>271</v>
      </c>
      <c r="FE20" t="s">
        <v>271</v>
      </c>
      <c r="FF20" t="s">
        <v>323</v>
      </c>
      <c r="FG20" t="s">
        <v>271</v>
      </c>
      <c r="FH20" t="s">
        <v>487</v>
      </c>
      <c r="FI20" t="s">
        <v>271</v>
      </c>
      <c r="FJ20" t="s">
        <v>487</v>
      </c>
      <c r="FK20" t="s">
        <v>271</v>
      </c>
      <c r="FR20" t="s">
        <v>276</v>
      </c>
      <c r="FS20" t="s">
        <v>273</v>
      </c>
      <c r="FT20" t="s">
        <v>274</v>
      </c>
      <c r="FU20" t="s">
        <v>257</v>
      </c>
      <c r="FV20" t="s">
        <v>819</v>
      </c>
      <c r="FW20">
        <v>30</v>
      </c>
      <c r="FX20" t="s">
        <v>399</v>
      </c>
      <c r="FY20" t="s">
        <v>277</v>
      </c>
      <c r="FZ20">
        <v>18</v>
      </c>
      <c r="GA20">
        <v>6</v>
      </c>
      <c r="GB20" t="s">
        <v>820</v>
      </c>
      <c r="GC20" t="s">
        <v>548</v>
      </c>
      <c r="GD20" t="s">
        <v>821</v>
      </c>
      <c r="GE20" t="s">
        <v>520</v>
      </c>
      <c r="GL20" t="s">
        <v>261</v>
      </c>
      <c r="GM20" t="s">
        <v>260</v>
      </c>
      <c r="GN20" t="s">
        <v>288</v>
      </c>
      <c r="GO20" t="s">
        <v>257</v>
      </c>
      <c r="GP20" t="s">
        <v>260</v>
      </c>
      <c r="GQ20" t="s">
        <v>261</v>
      </c>
      <c r="GR20" t="s">
        <v>288</v>
      </c>
      <c r="GS20" t="s">
        <v>260</v>
      </c>
      <c r="GT20" t="s">
        <v>261</v>
      </c>
      <c r="GU20" t="s">
        <v>261</v>
      </c>
      <c r="GV20" t="s">
        <v>261</v>
      </c>
      <c r="GW20" t="s">
        <v>261</v>
      </c>
      <c r="GX20" t="s">
        <v>261</v>
      </c>
      <c r="GY20" t="s">
        <v>260</v>
      </c>
      <c r="HF20" t="s">
        <v>326</v>
      </c>
      <c r="HG20" s="5" t="s">
        <v>366</v>
      </c>
      <c r="HH20" t="s">
        <v>822</v>
      </c>
      <c r="HI20" s="5" t="s">
        <v>524</v>
      </c>
      <c r="HJ20" t="s">
        <v>335</v>
      </c>
      <c r="HK20" s="5" t="s">
        <v>368</v>
      </c>
      <c r="HL20" s="5">
        <v>43497</v>
      </c>
      <c r="HM20" s="5" t="s">
        <v>565</v>
      </c>
      <c r="HN20" s="5" t="s">
        <v>521</v>
      </c>
      <c r="HO20" s="5">
        <v>44256</v>
      </c>
      <c r="HP20" s="5" t="s">
        <v>509</v>
      </c>
      <c r="HQ20" s="5" t="s">
        <v>360</v>
      </c>
      <c r="HR20" s="5">
        <v>45383</v>
      </c>
      <c r="HS20" s="5" t="s">
        <v>410</v>
      </c>
      <c r="HZ20" t="s">
        <v>257</v>
      </c>
      <c r="IA20" t="s">
        <v>790</v>
      </c>
      <c r="IB20" t="s">
        <v>318</v>
      </c>
      <c r="IC20" t="s">
        <v>790</v>
      </c>
      <c r="ID20" t="s">
        <v>823</v>
      </c>
      <c r="IE20" t="s">
        <v>824</v>
      </c>
      <c r="IF20" t="s">
        <v>318</v>
      </c>
      <c r="IG20" t="s">
        <v>811</v>
      </c>
      <c r="IH20" t="s">
        <v>825</v>
      </c>
      <c r="II20" t="s">
        <v>257</v>
      </c>
      <c r="IJ20" t="s">
        <v>826</v>
      </c>
      <c r="IK20" t="s">
        <v>659</v>
      </c>
      <c r="IL20" t="s">
        <v>827</v>
      </c>
      <c r="IM20" t="s">
        <v>828</v>
      </c>
    </row>
    <row r="21" spans="1:247" x14ac:dyDescent="0.3">
      <c r="A21">
        <v>882224</v>
      </c>
      <c r="B21" t="s">
        <v>830</v>
      </c>
      <c r="C21">
        <v>1</v>
      </c>
      <c r="E21" t="s">
        <v>1497</v>
      </c>
      <c r="F21">
        <v>2</v>
      </c>
      <c r="G21">
        <v>0</v>
      </c>
      <c r="H21">
        <v>1</v>
      </c>
      <c r="I21">
        <v>2015</v>
      </c>
      <c r="J21" s="3">
        <v>6.36</v>
      </c>
      <c r="K21">
        <v>7</v>
      </c>
      <c r="L21">
        <f>M21-I21</f>
        <v>2</v>
      </c>
      <c r="M21">
        <v>2017</v>
      </c>
      <c r="N21">
        <f>COUNTIFS(CR21:EV21,"=university")</f>
        <v>0</v>
      </c>
      <c r="O21">
        <v>0</v>
      </c>
      <c r="P21">
        <f>COUNTIFS(CR21:EV21,"=*government**")</f>
        <v>1</v>
      </c>
      <c r="Q21">
        <f>COUNTIFS(AM21:CQ21,"=*European Innovation Council*")</f>
        <v>0</v>
      </c>
      <c r="R21">
        <f>COUNTIF(CR21:EV21,"*angel*")</f>
        <v>3</v>
      </c>
      <c r="S21">
        <f>COUNTIF(CR21:EV21,"*family_office*")</f>
        <v>1</v>
      </c>
      <c r="T21">
        <v>3</v>
      </c>
      <c r="U21">
        <f>COUNTIF(CR21:EV21,"*accelerator*")</f>
        <v>2</v>
      </c>
      <c r="V21">
        <f>COUNTIF(CR21:EV21,"*corporate*")</f>
        <v>2</v>
      </c>
      <c r="W21">
        <f>COUNTIF(CQ21:EU21,"*investment_fund*")</f>
        <v>2</v>
      </c>
      <c r="X21">
        <f>COUNTIF(CR21:EV21,"*crowdfunding*")</f>
        <v>0</v>
      </c>
      <c r="Y21">
        <f>COUNTIF(CR21:EV21,"*venture_capital*")</f>
        <v>5</v>
      </c>
      <c r="Z21">
        <v>3</v>
      </c>
      <c r="AA21">
        <f>COUNTIFS(AI21:AL21,"=Venture Capital")</f>
        <v>1</v>
      </c>
      <c r="AB21">
        <f>COUNTIFS(AI21:AL21,"=accelerator")</f>
        <v>1</v>
      </c>
      <c r="AC21">
        <f>COUNTIFS(AI21:AL21,"=Angel")</f>
        <v>1</v>
      </c>
      <c r="AD21">
        <f>COUNTIFS(AI21:AL21,"=bootstrapped")</f>
        <v>0</v>
      </c>
      <c r="AE21">
        <f>COUNTIFS(AI21:AL21,"=Crowdfunded")</f>
        <v>0</v>
      </c>
      <c r="AF21">
        <f>COUNTIFS(AI21:AL21,"=Private Equity")</f>
        <v>0</v>
      </c>
      <c r="AG21">
        <f>COUNTIFS(AI21:AL21,"=Public")</f>
        <v>0</v>
      </c>
      <c r="AH21">
        <f>COUNTIFS(AI21:AL21,"=Subsidiary")</f>
        <v>0</v>
      </c>
      <c r="AI21" t="s">
        <v>331</v>
      </c>
      <c r="AJ21" t="s">
        <v>249</v>
      </c>
      <c r="AK21" t="s">
        <v>280</v>
      </c>
      <c r="AM21" t="s">
        <v>831</v>
      </c>
      <c r="AN21" t="s">
        <v>371</v>
      </c>
      <c r="AO21" t="s">
        <v>812</v>
      </c>
      <c r="AP21" t="s">
        <v>559</v>
      </c>
      <c r="AQ21" t="s">
        <v>832</v>
      </c>
      <c r="AR21" t="s">
        <v>833</v>
      </c>
      <c r="AS21" t="s">
        <v>618</v>
      </c>
      <c r="AT21" t="s">
        <v>834</v>
      </c>
      <c r="AU21" t="s">
        <v>835</v>
      </c>
      <c r="AV21" t="s">
        <v>836</v>
      </c>
      <c r="AW21" t="s">
        <v>837</v>
      </c>
      <c r="AX21" t="s">
        <v>838</v>
      </c>
      <c r="AY21" t="s">
        <v>839</v>
      </c>
      <c r="AZ21" t="s">
        <v>840</v>
      </c>
      <c r="BA21" t="s">
        <v>841</v>
      </c>
      <c r="BB21" t="s">
        <v>842</v>
      </c>
      <c r="BC21" t="s">
        <v>659</v>
      </c>
      <c r="CR21" t="s">
        <v>333</v>
      </c>
      <c r="CS21" t="s">
        <v>280</v>
      </c>
      <c r="CT21" t="s">
        <v>266</v>
      </c>
      <c r="CU21" t="s">
        <v>267</v>
      </c>
      <c r="CV21" t="s">
        <v>333</v>
      </c>
      <c r="CW21" t="s">
        <v>267</v>
      </c>
      <c r="CX21" t="s">
        <v>333</v>
      </c>
      <c r="CY21" t="s">
        <v>280</v>
      </c>
      <c r="CZ21" t="s">
        <v>267</v>
      </c>
      <c r="DA21" t="s">
        <v>308</v>
      </c>
      <c r="DB21" t="s">
        <v>267</v>
      </c>
      <c r="DC21" t="s">
        <v>307</v>
      </c>
      <c r="DD21" t="s">
        <v>398</v>
      </c>
      <c r="DE21" t="s">
        <v>365</v>
      </c>
      <c r="DF21" t="s">
        <v>254</v>
      </c>
      <c r="DG21" t="s">
        <v>254</v>
      </c>
      <c r="DH21" t="s">
        <v>285</v>
      </c>
      <c r="EW21">
        <v>8</v>
      </c>
      <c r="EX21" t="s">
        <v>271</v>
      </c>
      <c r="EY21" t="s">
        <v>256</v>
      </c>
      <c r="EZ21" t="s">
        <v>322</v>
      </c>
      <c r="FA21" t="s">
        <v>322</v>
      </c>
      <c r="FB21" t="s">
        <v>271</v>
      </c>
      <c r="FC21" t="s">
        <v>271</v>
      </c>
      <c r="FD21" t="s">
        <v>323</v>
      </c>
      <c r="FE21" t="s">
        <v>271</v>
      </c>
      <c r="FR21" t="s">
        <v>785</v>
      </c>
      <c r="FS21" t="s">
        <v>257</v>
      </c>
      <c r="FT21">
        <v>7</v>
      </c>
      <c r="FU21" t="s">
        <v>257</v>
      </c>
      <c r="FV21" t="s">
        <v>274</v>
      </c>
      <c r="FW21" t="s">
        <v>633</v>
      </c>
      <c r="FX21" t="s">
        <v>274</v>
      </c>
      <c r="FY21">
        <v>5</v>
      </c>
      <c r="GL21" t="s">
        <v>260</v>
      </c>
      <c r="GM21" t="s">
        <v>257</v>
      </c>
      <c r="GN21" t="s">
        <v>260</v>
      </c>
      <c r="GO21" t="s">
        <v>257</v>
      </c>
      <c r="GP21" t="s">
        <v>260</v>
      </c>
      <c r="GQ21" t="s">
        <v>260</v>
      </c>
      <c r="GR21" t="s">
        <v>260</v>
      </c>
      <c r="GS21" t="s">
        <v>261</v>
      </c>
      <c r="HF21" t="s">
        <v>681</v>
      </c>
      <c r="HG21" t="s">
        <v>587</v>
      </c>
      <c r="HH21" s="5">
        <v>43191</v>
      </c>
      <c r="HI21" t="s">
        <v>312</v>
      </c>
      <c r="HJ21" t="s">
        <v>313</v>
      </c>
      <c r="HK21" t="s">
        <v>328</v>
      </c>
      <c r="HL21" t="s">
        <v>290</v>
      </c>
      <c r="HM21" s="5">
        <v>45231</v>
      </c>
      <c r="HZ21" t="s">
        <v>257</v>
      </c>
      <c r="IA21" t="s">
        <v>812</v>
      </c>
      <c r="IB21" t="s">
        <v>843</v>
      </c>
      <c r="IC21" t="s">
        <v>257</v>
      </c>
      <c r="ID21" t="s">
        <v>257</v>
      </c>
      <c r="IE21" t="s">
        <v>257</v>
      </c>
      <c r="IF21" t="s">
        <v>844</v>
      </c>
      <c r="IG21" t="s">
        <v>659</v>
      </c>
    </row>
    <row r="22" spans="1:247" x14ac:dyDescent="0.3">
      <c r="A22">
        <v>879742</v>
      </c>
      <c r="B22" t="s">
        <v>928</v>
      </c>
      <c r="D22">
        <v>1</v>
      </c>
      <c r="E22" t="s">
        <v>1497</v>
      </c>
      <c r="F22">
        <v>1</v>
      </c>
      <c r="G22">
        <v>1</v>
      </c>
      <c r="H22">
        <v>0</v>
      </c>
      <c r="I22">
        <v>2015</v>
      </c>
      <c r="J22" s="3">
        <v>30.48</v>
      </c>
      <c r="K22" s="3">
        <v>33.53</v>
      </c>
      <c r="L22">
        <f>M22-I22</f>
        <v>0</v>
      </c>
      <c r="M22">
        <v>2015</v>
      </c>
      <c r="N22">
        <f>COUNTIFS(CR22:EV22,"=university")</f>
        <v>1</v>
      </c>
      <c r="O22">
        <v>0</v>
      </c>
      <c r="P22">
        <f>COUNTIFS(CR22:EV22,"=*government**")</f>
        <v>0</v>
      </c>
      <c r="Q22">
        <f>COUNTIFS(AM22:CQ22,"=*European Innovation Council*")</f>
        <v>0</v>
      </c>
      <c r="R22">
        <f>COUNTIF(CR22:EV22,"*angel*")</f>
        <v>10</v>
      </c>
      <c r="S22">
        <f>COUNTIF(CR22:EV22,"*family_office*")</f>
        <v>1</v>
      </c>
      <c r="T22">
        <v>11</v>
      </c>
      <c r="U22">
        <f>COUNTIF(CR22:EV22,"*accelerator*")</f>
        <v>1</v>
      </c>
      <c r="V22">
        <f>COUNTIF(CR22:EV22,"*corporate*")</f>
        <v>3</v>
      </c>
      <c r="W22">
        <f>COUNTIF(CQ22:EU22,"*investment_fund*")</f>
        <v>1</v>
      </c>
      <c r="X22">
        <f>COUNTIF(CR22:EV22,"*crowdfunding*")</f>
        <v>0</v>
      </c>
      <c r="Y22">
        <f>COUNTIF(CR22:EV22,"*venture_capital*")</f>
        <v>7</v>
      </c>
      <c r="Z22">
        <v>8</v>
      </c>
      <c r="AA22">
        <f>COUNTIFS(AI22:AL22,"=Venture Capital")</f>
        <v>1</v>
      </c>
      <c r="AB22">
        <f>COUNTIFS(AI22:AL22,"=accelerator")</f>
        <v>1</v>
      </c>
      <c r="AC22">
        <f>COUNTIFS(AI22:AL22,"=Angel")</f>
        <v>1</v>
      </c>
      <c r="AD22">
        <f>COUNTIFS(AI22:AL22,"=bootstrapped")</f>
        <v>0</v>
      </c>
      <c r="AE22">
        <f>COUNTIFS(AI22:AL22,"=Crowdfunded")</f>
        <v>0</v>
      </c>
      <c r="AF22">
        <f>COUNTIFS(AI22:AL22,"=Private Equity")</f>
        <v>0</v>
      </c>
      <c r="AG22">
        <f>COUNTIFS(AI22:AL22,"=Public")</f>
        <v>0</v>
      </c>
      <c r="AH22">
        <f>COUNTIFS(AI22:AL22,"=Subsidiary")</f>
        <v>0</v>
      </c>
      <c r="AI22" t="s">
        <v>331</v>
      </c>
      <c r="AJ22" t="s">
        <v>249</v>
      </c>
      <c r="AK22" t="s">
        <v>280</v>
      </c>
      <c r="AM22" t="s">
        <v>443</v>
      </c>
      <c r="AN22" t="s">
        <v>444</v>
      </c>
      <c r="AO22" t="s">
        <v>345</v>
      </c>
      <c r="AP22" t="s">
        <v>929</v>
      </c>
      <c r="AQ22" t="s">
        <v>341</v>
      </c>
      <c r="AR22" t="s">
        <v>930</v>
      </c>
      <c r="AS22" t="s">
        <v>594</v>
      </c>
      <c r="AT22" t="s">
        <v>344</v>
      </c>
      <c r="AU22" t="s">
        <v>931</v>
      </c>
      <c r="AV22" t="s">
        <v>932</v>
      </c>
      <c r="AW22" t="s">
        <v>933</v>
      </c>
      <c r="AX22" t="s">
        <v>934</v>
      </c>
      <c r="AY22" t="s">
        <v>935</v>
      </c>
      <c r="AZ22" t="s">
        <v>936</v>
      </c>
      <c r="BA22" t="s">
        <v>937</v>
      </c>
      <c r="BB22" t="s">
        <v>938</v>
      </c>
      <c r="BC22" t="s">
        <v>939</v>
      </c>
      <c r="BD22" t="s">
        <v>678</v>
      </c>
      <c r="BE22" t="s">
        <v>592</v>
      </c>
      <c r="BF22" t="s">
        <v>346</v>
      </c>
      <c r="BG22" t="s">
        <v>940</v>
      </c>
      <c r="BH22" t="s">
        <v>302</v>
      </c>
      <c r="BI22" t="s">
        <v>941</v>
      </c>
      <c r="BJ22" t="s">
        <v>942</v>
      </c>
      <c r="CR22" t="s">
        <v>266</v>
      </c>
      <c r="CS22" t="s">
        <v>267</v>
      </c>
      <c r="CT22" t="s">
        <v>267</v>
      </c>
      <c r="CU22" t="s">
        <v>267</v>
      </c>
      <c r="CV22" t="s">
        <v>252</v>
      </c>
      <c r="CW22" t="s">
        <v>267</v>
      </c>
      <c r="CX22" t="s">
        <v>333</v>
      </c>
      <c r="CY22" t="s">
        <v>267</v>
      </c>
      <c r="CZ22" t="s">
        <v>333</v>
      </c>
      <c r="DA22" t="s">
        <v>333</v>
      </c>
      <c r="DB22" t="s">
        <v>333</v>
      </c>
      <c r="DC22" t="s">
        <v>333</v>
      </c>
      <c r="DD22" t="s">
        <v>333</v>
      </c>
      <c r="DE22" t="s">
        <v>333</v>
      </c>
      <c r="DF22" t="s">
        <v>365</v>
      </c>
      <c r="DG22" t="s">
        <v>333</v>
      </c>
      <c r="DH22" t="s">
        <v>333</v>
      </c>
      <c r="DI22" t="s">
        <v>267</v>
      </c>
      <c r="DJ22" t="s">
        <v>268</v>
      </c>
      <c r="DK22" t="s">
        <v>307</v>
      </c>
      <c r="DL22" t="s">
        <v>308</v>
      </c>
      <c r="DM22" t="s">
        <v>280</v>
      </c>
      <c r="DN22" t="s">
        <v>254</v>
      </c>
      <c r="DO22" t="s">
        <v>307</v>
      </c>
      <c r="EW22">
        <v>7</v>
      </c>
      <c r="EX22" t="s">
        <v>255</v>
      </c>
      <c r="EY22" t="s">
        <v>256</v>
      </c>
      <c r="EZ22" t="s">
        <v>256</v>
      </c>
      <c r="FA22" t="s">
        <v>323</v>
      </c>
      <c r="FB22" t="s">
        <v>286</v>
      </c>
      <c r="FC22" t="s">
        <v>487</v>
      </c>
      <c r="FD22" t="s">
        <v>272</v>
      </c>
      <c r="FR22" t="s">
        <v>257</v>
      </c>
      <c r="FS22" t="s">
        <v>943</v>
      </c>
      <c r="FT22">
        <v>4</v>
      </c>
      <c r="FU22">
        <v>6</v>
      </c>
      <c r="FV22" t="s">
        <v>257</v>
      </c>
      <c r="FW22">
        <v>15</v>
      </c>
      <c r="FX22" t="s">
        <v>257</v>
      </c>
      <c r="GL22" t="s">
        <v>257</v>
      </c>
      <c r="GM22" t="s">
        <v>261</v>
      </c>
      <c r="GN22" t="s">
        <v>261</v>
      </c>
      <c r="GO22" t="s">
        <v>261</v>
      </c>
      <c r="GP22" t="s">
        <v>257</v>
      </c>
      <c r="GQ22" t="s">
        <v>261</v>
      </c>
      <c r="GR22" t="s">
        <v>257</v>
      </c>
      <c r="HF22" t="s">
        <v>400</v>
      </c>
      <c r="HG22" t="s">
        <v>326</v>
      </c>
      <c r="HH22" t="s">
        <v>334</v>
      </c>
      <c r="HI22" s="5">
        <v>44256</v>
      </c>
      <c r="HJ22" t="s">
        <v>508</v>
      </c>
      <c r="HK22" t="s">
        <v>614</v>
      </c>
      <c r="HL22" t="s">
        <v>737</v>
      </c>
      <c r="HZ22" t="s">
        <v>341</v>
      </c>
      <c r="IA22" t="s">
        <v>944</v>
      </c>
      <c r="IB22" t="s">
        <v>945</v>
      </c>
      <c r="IC22" t="s">
        <v>946</v>
      </c>
      <c r="ID22" t="s">
        <v>302</v>
      </c>
      <c r="IE22" t="s">
        <v>947</v>
      </c>
      <c r="IF22" t="s">
        <v>942</v>
      </c>
    </row>
    <row r="23" spans="1:247" x14ac:dyDescent="0.3">
      <c r="A23">
        <v>932154</v>
      </c>
      <c r="B23" t="s">
        <v>1048</v>
      </c>
      <c r="D23">
        <v>1</v>
      </c>
      <c r="E23" t="s">
        <v>1497</v>
      </c>
      <c r="F23">
        <v>1</v>
      </c>
      <c r="G23">
        <v>0</v>
      </c>
      <c r="H23">
        <v>0</v>
      </c>
      <c r="I23">
        <v>2015</v>
      </c>
      <c r="J23" s="3">
        <v>29.82</v>
      </c>
      <c r="K23" s="3">
        <v>32.799999999999997</v>
      </c>
      <c r="L23">
        <f>M23-I23</f>
        <v>2</v>
      </c>
      <c r="M23">
        <v>2017</v>
      </c>
      <c r="N23">
        <f>COUNTIFS(CR23:EV23,"=university")</f>
        <v>0</v>
      </c>
      <c r="O23">
        <v>0</v>
      </c>
      <c r="P23">
        <f>COUNTIFS(CR23:EV23,"=*government**")</f>
        <v>3</v>
      </c>
      <c r="Q23">
        <f>COUNTIFS(AM23:CQ23,"=*European Innovation Council*")</f>
        <v>1</v>
      </c>
      <c r="R23">
        <f>COUNTIF(CR23:EV23,"*angel*")</f>
        <v>3</v>
      </c>
      <c r="S23">
        <f>COUNTIF(CR23:EV23,"*family_office*")</f>
        <v>0</v>
      </c>
      <c r="T23">
        <v>3</v>
      </c>
      <c r="U23">
        <f>COUNTIF(CR23:EV23,"*accelerator*")</f>
        <v>4</v>
      </c>
      <c r="V23">
        <f>COUNTIF(CR23:EV23,"*corporate*")</f>
        <v>1</v>
      </c>
      <c r="W23">
        <f>COUNTIF(CQ23:EU23,"*investment_fund*")</f>
        <v>0</v>
      </c>
      <c r="X23">
        <f>COUNTIF(CR23:EV23,"*crowdfunding*")</f>
        <v>0</v>
      </c>
      <c r="Y23">
        <f>COUNTIF(CR23:EV23,"*venture_capital*")</f>
        <v>9</v>
      </c>
      <c r="Z23">
        <v>7</v>
      </c>
      <c r="AA23">
        <f>COUNTIFS(AI23:AL23,"=Venture Capital")</f>
        <v>1</v>
      </c>
      <c r="AB23">
        <f>COUNTIFS(AI23:AL23,"=accelerator")</f>
        <v>1</v>
      </c>
      <c r="AC23">
        <f>COUNTIFS(AI23:AL23,"=Angel")</f>
        <v>1</v>
      </c>
      <c r="AD23">
        <f>COUNTIFS(AI23:AL23,"=bootstrapped")</f>
        <v>0</v>
      </c>
      <c r="AE23">
        <f>COUNTIFS(AI23:AL23,"=Crowdfunded")</f>
        <v>0</v>
      </c>
      <c r="AF23">
        <f>COUNTIFS(AI23:AL23,"=Private Equity")</f>
        <v>0</v>
      </c>
      <c r="AG23">
        <f>COUNTIFS(AI23:AL23,"=Public")</f>
        <v>0</v>
      </c>
      <c r="AH23">
        <f>COUNTIFS(AI23:AL23,"=Subsidiary")</f>
        <v>0</v>
      </c>
      <c r="AI23" t="s">
        <v>331</v>
      </c>
      <c r="AJ23" t="s">
        <v>249</v>
      </c>
      <c r="AK23" t="s">
        <v>280</v>
      </c>
      <c r="AM23" t="s">
        <v>1049</v>
      </c>
      <c r="AN23" t="s">
        <v>1042</v>
      </c>
      <c r="AO23" t="s">
        <v>523</v>
      </c>
      <c r="AP23" t="s">
        <v>1050</v>
      </c>
      <c r="AQ23" t="s">
        <v>1041</v>
      </c>
      <c r="AR23" t="s">
        <v>1051</v>
      </c>
      <c r="AS23" t="s">
        <v>581</v>
      </c>
      <c r="AT23" t="s">
        <v>371</v>
      </c>
      <c r="AU23" t="s">
        <v>318</v>
      </c>
      <c r="AV23" t="s">
        <v>1052</v>
      </c>
      <c r="AW23" t="s">
        <v>265</v>
      </c>
      <c r="AX23" t="s">
        <v>779</v>
      </c>
      <c r="AY23" t="s">
        <v>544</v>
      </c>
      <c r="AZ23" t="s">
        <v>1053</v>
      </c>
      <c r="BA23" t="s">
        <v>673</v>
      </c>
      <c r="BB23" t="s">
        <v>865</v>
      </c>
      <c r="BC23" t="s">
        <v>1054</v>
      </c>
      <c r="BD23" t="s">
        <v>1055</v>
      </c>
      <c r="BE23" t="s">
        <v>864</v>
      </c>
      <c r="BF23" t="s">
        <v>1056</v>
      </c>
      <c r="CR23" t="s">
        <v>267</v>
      </c>
      <c r="CS23" t="s">
        <v>308</v>
      </c>
      <c r="CT23" t="s">
        <v>267</v>
      </c>
      <c r="CU23" t="s">
        <v>267</v>
      </c>
      <c r="CV23" t="s">
        <v>280</v>
      </c>
      <c r="CW23" t="s">
        <v>267</v>
      </c>
      <c r="CX23" t="s">
        <v>280</v>
      </c>
      <c r="CY23" t="s">
        <v>280</v>
      </c>
      <c r="CZ23" t="s">
        <v>285</v>
      </c>
      <c r="DA23" t="s">
        <v>267</v>
      </c>
      <c r="DB23" t="s">
        <v>269</v>
      </c>
      <c r="DC23" t="s">
        <v>280</v>
      </c>
      <c r="DD23" t="s">
        <v>266</v>
      </c>
      <c r="DE23" t="s">
        <v>333</v>
      </c>
      <c r="DF23" t="s">
        <v>285</v>
      </c>
      <c r="DG23" t="s">
        <v>333</v>
      </c>
      <c r="DH23" t="s">
        <v>267</v>
      </c>
      <c r="DI23" t="s">
        <v>267</v>
      </c>
      <c r="DJ23" t="s">
        <v>267</v>
      </c>
      <c r="DK23" t="s">
        <v>333</v>
      </c>
      <c r="EW23">
        <v>10</v>
      </c>
      <c r="EX23" t="s">
        <v>271</v>
      </c>
      <c r="EY23" t="s">
        <v>271</v>
      </c>
      <c r="EZ23" t="s">
        <v>431</v>
      </c>
      <c r="FA23" t="s">
        <v>271</v>
      </c>
      <c r="FB23" t="s">
        <v>271</v>
      </c>
      <c r="FC23" t="s">
        <v>256</v>
      </c>
      <c r="FD23" t="s">
        <v>271</v>
      </c>
      <c r="FE23" t="s">
        <v>322</v>
      </c>
      <c r="FF23" t="s">
        <v>271</v>
      </c>
      <c r="FG23" t="s">
        <v>322</v>
      </c>
      <c r="FR23" t="s">
        <v>257</v>
      </c>
      <c r="FS23" t="s">
        <v>274</v>
      </c>
      <c r="FT23" t="s">
        <v>337</v>
      </c>
      <c r="FU23" t="s">
        <v>257</v>
      </c>
      <c r="FV23" t="s">
        <v>449</v>
      </c>
      <c r="FW23">
        <v>3</v>
      </c>
      <c r="FX23" t="s">
        <v>259</v>
      </c>
      <c r="FY23" t="s">
        <v>679</v>
      </c>
      <c r="FZ23">
        <v>10</v>
      </c>
      <c r="GA23" t="s">
        <v>1057</v>
      </c>
      <c r="GL23" t="s">
        <v>257</v>
      </c>
      <c r="GM23" t="s">
        <v>288</v>
      </c>
      <c r="GN23" t="s">
        <v>260</v>
      </c>
      <c r="GO23" t="s">
        <v>257</v>
      </c>
      <c r="GP23" t="s">
        <v>288</v>
      </c>
      <c r="GQ23" t="s">
        <v>260</v>
      </c>
      <c r="GR23" t="s">
        <v>260</v>
      </c>
      <c r="GS23" t="s">
        <v>261</v>
      </c>
      <c r="GT23" t="s">
        <v>261</v>
      </c>
      <c r="GU23" t="s">
        <v>261</v>
      </c>
      <c r="HF23" s="5">
        <v>42675</v>
      </c>
      <c r="HG23" s="5" t="s">
        <v>524</v>
      </c>
      <c r="HH23" t="s">
        <v>439</v>
      </c>
      <c r="HI23" t="s">
        <v>335</v>
      </c>
      <c r="HJ23" t="s">
        <v>394</v>
      </c>
      <c r="HK23" t="s">
        <v>389</v>
      </c>
      <c r="HL23" t="s">
        <v>501</v>
      </c>
      <c r="HM23" t="s">
        <v>314</v>
      </c>
      <c r="HN23" s="5" t="s">
        <v>401</v>
      </c>
      <c r="HO23" t="s">
        <v>737</v>
      </c>
      <c r="HZ23" t="s">
        <v>581</v>
      </c>
      <c r="IA23" t="s">
        <v>318</v>
      </c>
      <c r="IB23" t="s">
        <v>1052</v>
      </c>
      <c r="IC23" t="s">
        <v>265</v>
      </c>
      <c r="ID23" t="s">
        <v>257</v>
      </c>
      <c r="IE23" t="s">
        <v>1058</v>
      </c>
      <c r="IF23" t="s">
        <v>257</v>
      </c>
      <c r="IG23" t="s">
        <v>257</v>
      </c>
      <c r="IH23" t="s">
        <v>673</v>
      </c>
      <c r="II23" t="s">
        <v>1059</v>
      </c>
    </row>
    <row r="24" spans="1:247" x14ac:dyDescent="0.3">
      <c r="A24">
        <v>136702</v>
      </c>
      <c r="B24" t="s">
        <v>1067</v>
      </c>
      <c r="D24">
        <v>1</v>
      </c>
      <c r="E24" t="s">
        <v>1497</v>
      </c>
      <c r="F24">
        <v>4</v>
      </c>
      <c r="G24">
        <v>1</v>
      </c>
      <c r="H24">
        <v>0</v>
      </c>
      <c r="I24">
        <v>2015</v>
      </c>
      <c r="J24" s="3">
        <v>51.14</v>
      </c>
      <c r="K24" s="3">
        <v>56.25</v>
      </c>
      <c r="L24">
        <f>M24-I24</f>
        <v>0</v>
      </c>
      <c r="M24">
        <v>2015</v>
      </c>
      <c r="N24">
        <f>COUNTIFS(CR24:EV24,"=university")</f>
        <v>0</v>
      </c>
      <c r="O24">
        <v>0</v>
      </c>
      <c r="P24">
        <f>COUNTIFS(CR24:EV24,"=*government**")</f>
        <v>0</v>
      </c>
      <c r="Q24">
        <f>COUNTIFS(AM24:CQ24,"=*European Innovation Council*")</f>
        <v>0</v>
      </c>
      <c r="R24">
        <f>COUNTIF(CR24:EV24,"*angel*")</f>
        <v>1</v>
      </c>
      <c r="S24">
        <f>COUNTIF(CR24:EV24,"*family_office*")</f>
        <v>0</v>
      </c>
      <c r="T24">
        <v>1</v>
      </c>
      <c r="U24">
        <f>COUNTIF(CR24:EV24,"*accelerator*")</f>
        <v>2</v>
      </c>
      <c r="V24">
        <f>COUNTIF(CR24:EV24,"*corporate*")</f>
        <v>0</v>
      </c>
      <c r="W24">
        <f>COUNTIF(CQ24:EU24,"*investment_fund*")</f>
        <v>0</v>
      </c>
      <c r="X24">
        <f>COUNTIF(CR24:EV24,"*crowdfunding*")</f>
        <v>0</v>
      </c>
      <c r="Y24">
        <f>COUNTIF(CR24:EV24,"*venture_capital*")</f>
        <v>11</v>
      </c>
      <c r="Z24">
        <v>10</v>
      </c>
      <c r="AA24">
        <f>COUNTIFS(AI24:AL24,"=Venture Capital")</f>
        <v>1</v>
      </c>
      <c r="AB24">
        <f>COUNTIFS(AI24:AL24,"=accelerator")</f>
        <v>1</v>
      </c>
      <c r="AC24">
        <f>COUNTIFS(AI24:AL24,"=Angel")</f>
        <v>1</v>
      </c>
      <c r="AD24">
        <f>COUNTIFS(AI24:AL24,"=bootstrapped")</f>
        <v>0</v>
      </c>
      <c r="AE24">
        <f>COUNTIFS(AI24:AL24,"=Crowdfunded")</f>
        <v>0</v>
      </c>
      <c r="AF24">
        <f>COUNTIFS(AI24:AL24,"=Private Equity")</f>
        <v>0</v>
      </c>
      <c r="AG24">
        <f>COUNTIFS(AI24:AL24,"=Public")</f>
        <v>0</v>
      </c>
      <c r="AH24">
        <f>COUNTIFS(AI24:AL24,"=Subsidiary")</f>
        <v>0</v>
      </c>
      <c r="AI24" t="s">
        <v>331</v>
      </c>
      <c r="AJ24" t="s">
        <v>249</v>
      </c>
      <c r="AK24" t="s">
        <v>280</v>
      </c>
      <c r="AM24" t="s">
        <v>296</v>
      </c>
      <c r="AN24" t="s">
        <v>1068</v>
      </c>
      <c r="AO24" t="s">
        <v>1069</v>
      </c>
      <c r="AP24" t="s">
        <v>299</v>
      </c>
      <c r="AQ24" t="s">
        <v>1070</v>
      </c>
      <c r="AR24" t="s">
        <v>559</v>
      </c>
      <c r="AS24" t="s">
        <v>515</v>
      </c>
      <c r="AT24" t="s">
        <v>812</v>
      </c>
      <c r="AU24" t="s">
        <v>302</v>
      </c>
      <c r="AV24" t="s">
        <v>1065</v>
      </c>
      <c r="AW24" t="s">
        <v>1071</v>
      </c>
      <c r="AX24" t="s">
        <v>546</v>
      </c>
      <c r="AY24" t="s">
        <v>1072</v>
      </c>
      <c r="AZ24" t="s">
        <v>1073</v>
      </c>
      <c r="CR24" t="s">
        <v>267</v>
      </c>
      <c r="CS24" t="s">
        <v>266</v>
      </c>
      <c r="CT24" t="s">
        <v>333</v>
      </c>
      <c r="CU24" t="s">
        <v>280</v>
      </c>
      <c r="CV24" t="s">
        <v>267</v>
      </c>
      <c r="CW24" t="s">
        <v>267</v>
      </c>
      <c r="CX24" t="s">
        <v>267</v>
      </c>
      <c r="CY24" t="s">
        <v>266</v>
      </c>
      <c r="CZ24" t="s">
        <v>280</v>
      </c>
      <c r="DA24" t="s">
        <v>267</v>
      </c>
      <c r="DB24" t="s">
        <v>267</v>
      </c>
      <c r="DC24" t="s">
        <v>266</v>
      </c>
      <c r="DD24" t="s">
        <v>267</v>
      </c>
      <c r="DE24" t="s">
        <v>267</v>
      </c>
      <c r="EW24">
        <v>8</v>
      </c>
      <c r="EX24" t="s">
        <v>256</v>
      </c>
      <c r="EY24" t="s">
        <v>256</v>
      </c>
      <c r="EZ24" t="s">
        <v>286</v>
      </c>
      <c r="FA24" t="s">
        <v>322</v>
      </c>
      <c r="FB24" t="s">
        <v>323</v>
      </c>
      <c r="FC24" t="s">
        <v>323</v>
      </c>
      <c r="FD24" t="s">
        <v>1074</v>
      </c>
      <c r="FE24" t="s">
        <v>286</v>
      </c>
      <c r="FR24" t="s">
        <v>1075</v>
      </c>
      <c r="FS24" t="s">
        <v>287</v>
      </c>
      <c r="FT24" t="s">
        <v>257</v>
      </c>
      <c r="FU24" t="s">
        <v>1076</v>
      </c>
      <c r="FV24" t="s">
        <v>257</v>
      </c>
      <c r="FW24">
        <v>40</v>
      </c>
      <c r="FX24" t="s">
        <v>1077</v>
      </c>
      <c r="FY24" t="s">
        <v>257</v>
      </c>
      <c r="GL24" t="s">
        <v>261</v>
      </c>
      <c r="GM24" t="s">
        <v>260</v>
      </c>
      <c r="GN24" t="s">
        <v>257</v>
      </c>
      <c r="GO24" t="s">
        <v>261</v>
      </c>
      <c r="GP24" t="s">
        <v>257</v>
      </c>
      <c r="GQ24" t="s">
        <v>260</v>
      </c>
      <c r="GR24" t="s">
        <v>260</v>
      </c>
      <c r="GS24" t="s">
        <v>257</v>
      </c>
      <c r="HF24" s="5" t="s">
        <v>453</v>
      </c>
      <c r="HG24" t="s">
        <v>482</v>
      </c>
      <c r="HH24" t="s">
        <v>334</v>
      </c>
      <c r="HI24" s="5">
        <v>43160</v>
      </c>
      <c r="HJ24" s="5">
        <v>43891</v>
      </c>
      <c r="HK24" t="s">
        <v>401</v>
      </c>
      <c r="HL24" t="s">
        <v>521</v>
      </c>
      <c r="HM24" s="5">
        <v>44256</v>
      </c>
      <c r="HZ24" t="s">
        <v>1078</v>
      </c>
      <c r="IA24" t="s">
        <v>1079</v>
      </c>
      <c r="IB24" t="s">
        <v>302</v>
      </c>
      <c r="IC24" t="s">
        <v>1080</v>
      </c>
      <c r="ID24" t="s">
        <v>1071</v>
      </c>
      <c r="IE24" t="s">
        <v>1081</v>
      </c>
      <c r="IF24" t="s">
        <v>1082</v>
      </c>
      <c r="IG24" t="s">
        <v>302</v>
      </c>
    </row>
    <row r="25" spans="1:247" x14ac:dyDescent="0.3">
      <c r="A25">
        <v>149076</v>
      </c>
      <c r="B25" s="8" t="s">
        <v>1454</v>
      </c>
      <c r="D25">
        <v>1</v>
      </c>
      <c r="E25" t="s">
        <v>1498</v>
      </c>
      <c r="F25">
        <v>1</v>
      </c>
      <c r="G25">
        <v>1</v>
      </c>
      <c r="H25">
        <v>0</v>
      </c>
      <c r="I25">
        <v>2014</v>
      </c>
      <c r="J25" s="3">
        <v>1.7</v>
      </c>
      <c r="K25" s="3">
        <v>1.87</v>
      </c>
      <c r="L25">
        <f>M25-I25</f>
        <v>4</v>
      </c>
      <c r="M25">
        <v>2018</v>
      </c>
      <c r="N25">
        <f>COUNTIFS(CR25:EV25,"=university")</f>
        <v>0</v>
      </c>
      <c r="O25">
        <v>1</v>
      </c>
      <c r="P25">
        <f>COUNTIFS(CR25:EV25,"=*government**")</f>
        <v>0</v>
      </c>
      <c r="Q25">
        <f>COUNTIFS(AR25:CQ25,"=*European Innovation Council*")</f>
        <v>0</v>
      </c>
      <c r="R25">
        <f>COUNTIF(CR25:EV25,"*angel*")</f>
        <v>0</v>
      </c>
      <c r="S25">
        <f>COUNTIF(CR25:EV25,"*family_office*")</f>
        <v>0</v>
      </c>
      <c r="T25">
        <v>0</v>
      </c>
      <c r="U25">
        <f>COUNTIF(CR25:EV25,"*accelerator*")</f>
        <v>2</v>
      </c>
      <c r="V25">
        <f>COUNTIF(CR25:EV25,"*corporate*")</f>
        <v>0</v>
      </c>
      <c r="W25">
        <f>COUNTIF(CQ25:EU25,"*investment_fund*")</f>
        <v>0</v>
      </c>
      <c r="X25">
        <f>COUNTIF(CR25:EV25,"*crowdfunding*")</f>
        <v>0</v>
      </c>
      <c r="Y25">
        <f>COUNTIF(CR25:EV25,"*venture_capital*")</f>
        <v>3</v>
      </c>
      <c r="Z25">
        <v>3</v>
      </c>
      <c r="AA25">
        <f>COUNTIFS(AI25:AL25,"=Venture Capital")</f>
        <v>1</v>
      </c>
      <c r="AB25">
        <f>COUNTIFS(AI25:AL25,"=accelerator")</f>
        <v>1</v>
      </c>
      <c r="AC25">
        <f>COUNTIFS(AI25:AL25,"=Angel")</f>
        <v>0</v>
      </c>
      <c r="AD25">
        <f>COUNTIFS(AI25:AL25,"=bootstrapped")</f>
        <v>0</v>
      </c>
      <c r="AE25">
        <f>COUNTIFS(AI25:AL25,"=Crowdfunded")</f>
        <v>0</v>
      </c>
      <c r="AF25">
        <f>COUNTIFS(AI25:AL25,"=Private Equity")</f>
        <v>0</v>
      </c>
      <c r="AG25">
        <f>COUNTIFS(AI25:AL25,"=Public")</f>
        <v>0</v>
      </c>
      <c r="AH25">
        <f>COUNTIFS(AI25:AL25,"=Subsidiary")</f>
        <v>0</v>
      </c>
      <c r="AI25" t="s">
        <v>249</v>
      </c>
      <c r="AJ25" t="s">
        <v>280</v>
      </c>
      <c r="AM25" t="s">
        <v>800</v>
      </c>
      <c r="AN25" t="s">
        <v>1455</v>
      </c>
      <c r="AO25" t="s">
        <v>1456</v>
      </c>
      <c r="AP25" t="s">
        <v>414</v>
      </c>
      <c r="AQ25" t="s">
        <v>1457</v>
      </c>
      <c r="CR25" t="s">
        <v>280</v>
      </c>
      <c r="CS25" t="s">
        <v>267</v>
      </c>
      <c r="CT25" t="s">
        <v>280</v>
      </c>
      <c r="CU25" t="s">
        <v>284</v>
      </c>
      <c r="CV25" t="s">
        <v>267</v>
      </c>
      <c r="EW25">
        <v>3</v>
      </c>
      <c r="EX25" t="s">
        <v>286</v>
      </c>
      <c r="EY25" t="s">
        <v>256</v>
      </c>
      <c r="EZ25" t="s">
        <v>256</v>
      </c>
      <c r="FR25" t="s">
        <v>257</v>
      </c>
      <c r="FS25" t="s">
        <v>257</v>
      </c>
      <c r="FT25" t="s">
        <v>377</v>
      </c>
      <c r="GL25" t="s">
        <v>257</v>
      </c>
      <c r="GM25" t="s">
        <v>257</v>
      </c>
      <c r="GN25" t="s">
        <v>288</v>
      </c>
      <c r="HF25" t="s">
        <v>492</v>
      </c>
      <c r="HG25" t="s">
        <v>439</v>
      </c>
      <c r="HH25" t="s">
        <v>368</v>
      </c>
      <c r="HZ25" t="s">
        <v>800</v>
      </c>
      <c r="IA25" t="s">
        <v>1458</v>
      </c>
      <c r="IB25" t="s">
        <v>1459</v>
      </c>
    </row>
    <row r="26" spans="1:247" x14ac:dyDescent="0.3">
      <c r="A26">
        <v>985772</v>
      </c>
      <c r="B26" s="8" t="s">
        <v>1164</v>
      </c>
      <c r="C26">
        <v>1</v>
      </c>
      <c r="E26" t="s">
        <v>1497</v>
      </c>
      <c r="F26">
        <v>2</v>
      </c>
      <c r="G26">
        <v>0</v>
      </c>
      <c r="H26">
        <v>0</v>
      </c>
      <c r="I26">
        <v>2015</v>
      </c>
      <c r="J26" s="3">
        <v>52.84</v>
      </c>
      <c r="K26" s="3">
        <v>57.1</v>
      </c>
      <c r="L26">
        <f>M26-I26</f>
        <v>3</v>
      </c>
      <c r="M26">
        <v>2018</v>
      </c>
      <c r="N26">
        <f>COUNTIFS(CR26:EV26,"=university")</f>
        <v>0</v>
      </c>
      <c r="O26">
        <v>0</v>
      </c>
      <c r="P26">
        <f>COUNTIFS(CR26:EV26,"=*government**")</f>
        <v>1</v>
      </c>
      <c r="Q26">
        <f>COUNTIFS(AM26:CQ26,"=*European Innovation Council*")</f>
        <v>0</v>
      </c>
      <c r="R26">
        <f>COUNTIF(CR26:EV26,"*angel*")</f>
        <v>0</v>
      </c>
      <c r="S26">
        <f>COUNTIF(CR26:EV26,"*family_office*")</f>
        <v>0</v>
      </c>
      <c r="T26">
        <v>0</v>
      </c>
      <c r="U26">
        <f>COUNTIF(CR26:EV26,"*accelerator*")</f>
        <v>2</v>
      </c>
      <c r="V26">
        <f>COUNTIF(CR26:EV26,"*corporate*")</f>
        <v>2</v>
      </c>
      <c r="W26">
        <f>COUNTIF(CQ26:EU26,"*investment_fund*")</f>
        <v>0</v>
      </c>
      <c r="X26">
        <f>COUNTIF(CR26:EV26,"*crowdfunding*")</f>
        <v>0</v>
      </c>
      <c r="Y26">
        <f>COUNTIF(CR26:EV26,"*venture_capital*")</f>
        <v>5</v>
      </c>
      <c r="Z26">
        <v>5</v>
      </c>
      <c r="AA26">
        <f>COUNTIFS(AI26:AL26,"=Venture Capital")</f>
        <v>1</v>
      </c>
      <c r="AB26">
        <f>COUNTIFS(AI26:AL26,"=accelerator")</f>
        <v>1</v>
      </c>
      <c r="AC26">
        <f>COUNTIFS(AI26:AL26,"=Angel")</f>
        <v>0</v>
      </c>
      <c r="AD26">
        <f>COUNTIFS(AI26:AL26,"=bootstrapped")</f>
        <v>0</v>
      </c>
      <c r="AE26">
        <f>COUNTIFS(AI26:AL26,"=Crowdfunded")</f>
        <v>0</v>
      </c>
      <c r="AF26">
        <f>COUNTIFS(AI26:AL26,"=Private Equity")</f>
        <v>0</v>
      </c>
      <c r="AG26">
        <f>COUNTIFS(AI26:AL26,"=Public")</f>
        <v>0</v>
      </c>
      <c r="AH26">
        <f>COUNTIFS(AI26:AL26,"=Subsidiary")</f>
        <v>0</v>
      </c>
      <c r="AI26" t="s">
        <v>249</v>
      </c>
      <c r="AJ26" t="s">
        <v>280</v>
      </c>
      <c r="AM26" t="s">
        <v>1165</v>
      </c>
      <c r="AN26" t="s">
        <v>1135</v>
      </c>
      <c r="AO26" t="s">
        <v>1166</v>
      </c>
      <c r="AP26" t="s">
        <v>1066</v>
      </c>
      <c r="AQ26" t="s">
        <v>1167</v>
      </c>
      <c r="AR26" t="s">
        <v>302</v>
      </c>
      <c r="AS26" t="s">
        <v>1168</v>
      </c>
      <c r="AT26" t="s">
        <v>265</v>
      </c>
      <c r="AU26" t="s">
        <v>1169</v>
      </c>
      <c r="AV26" t="s">
        <v>1170</v>
      </c>
      <c r="CR26" t="s">
        <v>280</v>
      </c>
      <c r="CS26" t="s">
        <v>267</v>
      </c>
      <c r="CT26" t="s">
        <v>267</v>
      </c>
      <c r="CU26" t="s">
        <v>308</v>
      </c>
      <c r="CV26" t="s">
        <v>267</v>
      </c>
      <c r="CW26" t="s">
        <v>280</v>
      </c>
      <c r="CX26" t="s">
        <v>267</v>
      </c>
      <c r="CY26" t="s">
        <v>269</v>
      </c>
      <c r="CZ26" t="s">
        <v>307</v>
      </c>
      <c r="DA26" t="s">
        <v>267</v>
      </c>
      <c r="EW26">
        <v>7</v>
      </c>
      <c r="EX26" t="s">
        <v>256</v>
      </c>
      <c r="EY26" t="s">
        <v>322</v>
      </c>
      <c r="EZ26" t="s">
        <v>286</v>
      </c>
      <c r="FA26" t="s">
        <v>286</v>
      </c>
      <c r="FB26" t="s">
        <v>286</v>
      </c>
      <c r="FC26" t="s">
        <v>323</v>
      </c>
      <c r="FD26" t="s">
        <v>323</v>
      </c>
      <c r="FR26" t="s">
        <v>382</v>
      </c>
      <c r="FS26">
        <v>9</v>
      </c>
      <c r="FT26" t="s">
        <v>257</v>
      </c>
      <c r="FU26" t="s">
        <v>257</v>
      </c>
      <c r="FV26" t="s">
        <v>257</v>
      </c>
      <c r="FW26" t="s">
        <v>1171</v>
      </c>
      <c r="FX26" t="s">
        <v>1172</v>
      </c>
      <c r="GL26" t="s">
        <v>260</v>
      </c>
      <c r="GM26" t="s">
        <v>288</v>
      </c>
      <c r="GN26" t="s">
        <v>257</v>
      </c>
      <c r="GO26" t="s">
        <v>257</v>
      </c>
      <c r="GP26" t="s">
        <v>257</v>
      </c>
      <c r="GQ26" t="s">
        <v>260</v>
      </c>
      <c r="GR26" t="s">
        <v>260</v>
      </c>
      <c r="HF26" t="s">
        <v>427</v>
      </c>
      <c r="HG26" t="s">
        <v>369</v>
      </c>
      <c r="HH26" t="s">
        <v>369</v>
      </c>
      <c r="HI26" t="s">
        <v>329</v>
      </c>
      <c r="HJ26" s="5">
        <v>44501</v>
      </c>
      <c r="HK26" s="5">
        <v>44621</v>
      </c>
      <c r="HL26" t="s">
        <v>509</v>
      </c>
      <c r="HZ26" t="s">
        <v>1173</v>
      </c>
      <c r="IA26" t="s">
        <v>1174</v>
      </c>
      <c r="IB26" t="s">
        <v>302</v>
      </c>
      <c r="IC26" t="s">
        <v>302</v>
      </c>
      <c r="ID26" t="s">
        <v>302</v>
      </c>
      <c r="IE26" t="s">
        <v>1175</v>
      </c>
      <c r="IF26" t="s">
        <v>1176</v>
      </c>
    </row>
    <row r="27" spans="1:247" x14ac:dyDescent="0.3">
      <c r="A27">
        <v>891043</v>
      </c>
      <c r="B27" t="s">
        <v>1268</v>
      </c>
      <c r="D27">
        <v>1</v>
      </c>
      <c r="E27" t="s">
        <v>1497</v>
      </c>
      <c r="F27">
        <v>1</v>
      </c>
      <c r="G27">
        <v>0</v>
      </c>
      <c r="H27">
        <v>0</v>
      </c>
      <c r="I27">
        <v>2015</v>
      </c>
      <c r="J27" s="3">
        <v>21.51</v>
      </c>
      <c r="K27" s="3">
        <v>23.5</v>
      </c>
      <c r="L27">
        <f>M27-I27</f>
        <v>0</v>
      </c>
      <c r="M27">
        <v>2015</v>
      </c>
      <c r="N27">
        <f>COUNTIFS(CR27:EV27,"=university")</f>
        <v>0</v>
      </c>
      <c r="O27">
        <v>0</v>
      </c>
      <c r="P27">
        <f>COUNTIFS(CR27:EV27,"=*government**")</f>
        <v>1</v>
      </c>
      <c r="Q27">
        <f>COUNTIFS(AM27:CQ27,"=*European Innovation Council*")</f>
        <v>0</v>
      </c>
      <c r="R27">
        <f>COUNTIF(CR27:EV27,"*angel*")</f>
        <v>1</v>
      </c>
      <c r="S27">
        <f>COUNTIF(CR27:EV27,"*family_office*")</f>
        <v>0</v>
      </c>
      <c r="T27">
        <v>1</v>
      </c>
      <c r="U27">
        <f>COUNTIF(CR27:EV27,"*accelerator*")</f>
        <v>3</v>
      </c>
      <c r="V27">
        <f>COUNTIF(CR27:EV27,"*corporate*")</f>
        <v>2</v>
      </c>
      <c r="W27">
        <f>COUNTIF(CQ27:EU27,"*investment_fund*")</f>
        <v>0</v>
      </c>
      <c r="X27">
        <f>COUNTIF(CR27:EV27,"*crowdfunding*")</f>
        <v>0</v>
      </c>
      <c r="Y27">
        <f>COUNTIF(CR27:EV27,"*venture_capital*")</f>
        <v>3</v>
      </c>
      <c r="Z27">
        <v>4</v>
      </c>
      <c r="AA27">
        <f>COUNTIFS(AI27:AL27,"=Venture Capital")</f>
        <v>1</v>
      </c>
      <c r="AB27">
        <f>COUNTIFS(AI27:AL27,"=accelerator")</f>
        <v>1</v>
      </c>
      <c r="AC27">
        <f>COUNTIFS(AI27:AL27,"=Angel")</f>
        <v>1</v>
      </c>
      <c r="AD27">
        <f>COUNTIFS(AI27:AL27,"=bootstrapped")</f>
        <v>0</v>
      </c>
      <c r="AE27">
        <f>COUNTIFS(AI27:AL27,"=Crowdfunded")</f>
        <v>0</v>
      </c>
      <c r="AF27">
        <f>COUNTIFS(AI27:AL27,"=Private Equity")</f>
        <v>0</v>
      </c>
      <c r="AG27">
        <f>COUNTIFS(AI27:AL27,"=Public")</f>
        <v>0</v>
      </c>
      <c r="AH27">
        <f>COUNTIFS(AI27:AL27,"=Subsidiary")</f>
        <v>0</v>
      </c>
      <c r="AI27" t="s">
        <v>331</v>
      </c>
      <c r="AJ27" t="s">
        <v>249</v>
      </c>
      <c r="AK27" t="s">
        <v>280</v>
      </c>
      <c r="AM27" t="s">
        <v>1269</v>
      </c>
      <c r="AN27" t="s">
        <v>388</v>
      </c>
      <c r="AO27" t="s">
        <v>1270</v>
      </c>
      <c r="AP27" t="s">
        <v>1271</v>
      </c>
      <c r="AQ27" t="s">
        <v>342</v>
      </c>
      <c r="AR27" t="s">
        <v>1272</v>
      </c>
      <c r="AS27" t="s">
        <v>1273</v>
      </c>
      <c r="AT27" t="s">
        <v>265</v>
      </c>
      <c r="AU27" t="s">
        <v>515</v>
      </c>
      <c r="AV27" t="s">
        <v>1274</v>
      </c>
      <c r="CR27" t="s">
        <v>280</v>
      </c>
      <c r="CS27" t="s">
        <v>280</v>
      </c>
      <c r="CT27" t="s">
        <v>333</v>
      </c>
      <c r="CU27" t="s">
        <v>280</v>
      </c>
      <c r="CV27" t="s">
        <v>267</v>
      </c>
      <c r="CW27" t="s">
        <v>267</v>
      </c>
      <c r="CX27" t="s">
        <v>308</v>
      </c>
      <c r="CY27" t="s">
        <v>269</v>
      </c>
      <c r="CZ27" t="s">
        <v>267</v>
      </c>
      <c r="DA27" t="s">
        <v>308</v>
      </c>
      <c r="EW27">
        <v>9</v>
      </c>
      <c r="EX27" t="s">
        <v>256</v>
      </c>
      <c r="EY27" t="s">
        <v>256</v>
      </c>
      <c r="EZ27" t="s">
        <v>257</v>
      </c>
      <c r="FA27" t="s">
        <v>322</v>
      </c>
      <c r="FB27" t="s">
        <v>271</v>
      </c>
      <c r="FC27" t="s">
        <v>257</v>
      </c>
      <c r="FD27" t="s">
        <v>322</v>
      </c>
      <c r="FE27" t="s">
        <v>271</v>
      </c>
      <c r="FF27" t="s">
        <v>270</v>
      </c>
      <c r="FR27" t="s">
        <v>257</v>
      </c>
      <c r="FS27" t="s">
        <v>943</v>
      </c>
      <c r="FT27" t="s">
        <v>257</v>
      </c>
      <c r="FU27" t="s">
        <v>382</v>
      </c>
      <c r="FV27" t="s">
        <v>1275</v>
      </c>
      <c r="FW27" t="s">
        <v>257</v>
      </c>
      <c r="FX27" t="s">
        <v>1237</v>
      </c>
      <c r="FY27" t="s">
        <v>382</v>
      </c>
      <c r="FZ27">
        <v>5</v>
      </c>
      <c r="GL27" t="s">
        <v>257</v>
      </c>
      <c r="GM27" t="s">
        <v>260</v>
      </c>
      <c r="GN27" t="s">
        <v>257</v>
      </c>
      <c r="GO27" t="s">
        <v>260</v>
      </c>
      <c r="GP27" t="s">
        <v>261</v>
      </c>
      <c r="GQ27" t="s">
        <v>257</v>
      </c>
      <c r="GR27" t="s">
        <v>261</v>
      </c>
      <c r="GS27" t="s">
        <v>261</v>
      </c>
      <c r="GT27" t="s">
        <v>261</v>
      </c>
      <c r="HF27" t="s">
        <v>1183</v>
      </c>
      <c r="HG27" s="5" t="s">
        <v>1185</v>
      </c>
      <c r="HH27" s="5">
        <v>42430</v>
      </c>
      <c r="HI27" t="s">
        <v>335</v>
      </c>
      <c r="HJ27" s="5" t="s">
        <v>327</v>
      </c>
      <c r="HK27" t="s">
        <v>565</v>
      </c>
      <c r="HL27" s="5">
        <v>44136</v>
      </c>
      <c r="HM27" t="s">
        <v>522</v>
      </c>
      <c r="HN27" s="5" t="s">
        <v>737</v>
      </c>
      <c r="HZ27" t="s">
        <v>257</v>
      </c>
      <c r="IA27" t="s">
        <v>1270</v>
      </c>
      <c r="IB27" t="s">
        <v>1271</v>
      </c>
      <c r="IC27" t="s">
        <v>1276</v>
      </c>
      <c r="ID27" t="s">
        <v>265</v>
      </c>
      <c r="IE27" t="s">
        <v>257</v>
      </c>
      <c r="IF27" t="s">
        <v>515</v>
      </c>
      <c r="IG27" t="s">
        <v>265</v>
      </c>
      <c r="IH27" t="s">
        <v>1274</v>
      </c>
    </row>
    <row r="28" spans="1:247" x14ac:dyDescent="0.3">
      <c r="A28">
        <v>1618926</v>
      </c>
      <c r="B28" s="8" t="s">
        <v>1467</v>
      </c>
      <c r="D28">
        <v>1</v>
      </c>
      <c r="E28" t="s">
        <v>1498</v>
      </c>
      <c r="F28">
        <v>3</v>
      </c>
      <c r="G28">
        <v>0</v>
      </c>
      <c r="H28">
        <v>0</v>
      </c>
      <c r="I28">
        <v>2014</v>
      </c>
      <c r="J28" s="3">
        <v>4.5199999999999996</v>
      </c>
      <c r="K28" s="3">
        <v>4.97</v>
      </c>
      <c r="L28">
        <f>M28-I28</f>
        <v>5</v>
      </c>
      <c r="M28">
        <v>2019</v>
      </c>
      <c r="N28">
        <f>COUNTIFS(CS28:EV28,"=university")</f>
        <v>0</v>
      </c>
      <c r="O28">
        <v>0</v>
      </c>
      <c r="P28">
        <f>COUNTIFS(CS28:EV28,"=*government**")</f>
        <v>1</v>
      </c>
      <c r="Q28">
        <f>COUNTIFS(AS28:CR28,"=*European Innovation Council*")</f>
        <v>0</v>
      </c>
      <c r="R28">
        <f>COUNTIF(CS28:EV28,"*angel*")</f>
        <v>0</v>
      </c>
      <c r="S28">
        <f>COUNTIF(CS28:EV28,"*family_office*")</f>
        <v>0</v>
      </c>
      <c r="T28">
        <v>0</v>
      </c>
      <c r="U28">
        <f>COUNTIF(CS28:EV28,"*accelerator*")</f>
        <v>2</v>
      </c>
      <c r="V28">
        <f>COUNTIF(CS28:EV28,"*corporate*")</f>
        <v>1</v>
      </c>
      <c r="W28">
        <f>COUNTIF(CQ28:EU28,"*investment_fund*")</f>
        <v>0</v>
      </c>
      <c r="X28">
        <f>COUNTIF(CS28:EV28,"*crowdfunding*")</f>
        <v>0</v>
      </c>
      <c r="Y28">
        <f>COUNTIF(CS28:EV28,"*venture_capital*")</f>
        <v>1</v>
      </c>
      <c r="Z28">
        <v>3</v>
      </c>
      <c r="AA28">
        <f>COUNTIFS(AI28:AL28,"=Venture Capital")</f>
        <v>1</v>
      </c>
      <c r="AB28">
        <f>COUNTIFS(AI28:AL28,"=accelerator")</f>
        <v>1</v>
      </c>
      <c r="AC28">
        <f>COUNTIFS(AI28:AL28,"=Angel")</f>
        <v>0</v>
      </c>
      <c r="AD28">
        <f>COUNTIFS(AI28:AL28,"=bootstrapped")</f>
        <v>0</v>
      </c>
      <c r="AE28">
        <f>COUNTIFS(AI28:AL28,"=Crowdfunded")</f>
        <v>0</v>
      </c>
      <c r="AF28">
        <f>COUNTIFS(AI28:AL28,"=Private Equity")</f>
        <v>0</v>
      </c>
      <c r="AG28">
        <f>COUNTIFS(AI28:AL28,"=Public")</f>
        <v>0</v>
      </c>
      <c r="AH28">
        <f>COUNTIFS(AI28:AL28,"=Subsidiary")</f>
        <v>1</v>
      </c>
      <c r="AI28" t="s">
        <v>1449</v>
      </c>
      <c r="AJ28" t="s">
        <v>249</v>
      </c>
      <c r="AK28" t="s">
        <v>280</v>
      </c>
      <c r="AM28" t="s">
        <v>740</v>
      </c>
      <c r="AN28" t="s">
        <v>1468</v>
      </c>
      <c r="AO28" t="s">
        <v>318</v>
      </c>
      <c r="AP28" t="s">
        <v>384</v>
      </c>
      <c r="AQ28" t="s">
        <v>350</v>
      </c>
      <c r="AR28" t="s">
        <v>1469</v>
      </c>
      <c r="CR28" t="s">
        <v>267</v>
      </c>
      <c r="CS28" t="s">
        <v>280</v>
      </c>
      <c r="CT28" t="s">
        <v>285</v>
      </c>
      <c r="CU28" t="s">
        <v>267</v>
      </c>
      <c r="CV28" t="s">
        <v>280</v>
      </c>
      <c r="CW28" t="s">
        <v>308</v>
      </c>
      <c r="EW28">
        <v>5</v>
      </c>
      <c r="EX28" t="s">
        <v>270</v>
      </c>
      <c r="EY28" t="s">
        <v>271</v>
      </c>
      <c r="EZ28" t="s">
        <v>270</v>
      </c>
      <c r="FA28" t="s">
        <v>256</v>
      </c>
      <c r="FB28" t="s">
        <v>584</v>
      </c>
      <c r="FR28">
        <v>2</v>
      </c>
      <c r="FS28" t="s">
        <v>1470</v>
      </c>
      <c r="FT28" t="s">
        <v>257</v>
      </c>
      <c r="FU28" t="s">
        <v>588</v>
      </c>
      <c r="FV28" t="s">
        <v>1471</v>
      </c>
      <c r="GL28" t="s">
        <v>288</v>
      </c>
      <c r="GM28" t="s">
        <v>288</v>
      </c>
      <c r="GN28" t="s">
        <v>257</v>
      </c>
      <c r="GO28" t="s">
        <v>261</v>
      </c>
      <c r="GP28" t="s">
        <v>260</v>
      </c>
      <c r="HF28" s="5">
        <v>43556</v>
      </c>
      <c r="HG28" s="5" t="s">
        <v>327</v>
      </c>
      <c r="HH28" s="5">
        <v>44287</v>
      </c>
      <c r="HI28" s="5" t="s">
        <v>549</v>
      </c>
      <c r="HJ28" s="5">
        <v>44866</v>
      </c>
      <c r="HZ28" t="s">
        <v>1472</v>
      </c>
      <c r="IA28" t="s">
        <v>318</v>
      </c>
      <c r="IB28" t="s">
        <v>1473</v>
      </c>
      <c r="IC28" t="s">
        <v>350</v>
      </c>
      <c r="ID28" t="s">
        <v>1469</v>
      </c>
    </row>
    <row r="29" spans="1:247" x14ac:dyDescent="0.3">
      <c r="A29">
        <v>1460713</v>
      </c>
      <c r="B29" s="8" t="s">
        <v>738</v>
      </c>
      <c r="C29">
        <v>1</v>
      </c>
      <c r="E29" t="s">
        <v>1498</v>
      </c>
      <c r="F29">
        <v>3</v>
      </c>
      <c r="G29">
        <v>2</v>
      </c>
      <c r="H29">
        <v>3</v>
      </c>
      <c r="I29">
        <v>2015</v>
      </c>
      <c r="J29" s="3">
        <v>97.17</v>
      </c>
      <c r="K29" s="3">
        <v>105.09</v>
      </c>
      <c r="L29">
        <f>M29-I29</f>
        <v>3</v>
      </c>
      <c r="M29">
        <v>2018</v>
      </c>
      <c r="N29">
        <f>COUNTIFS(CR29:EV29,"=university")</f>
        <v>0</v>
      </c>
      <c r="O29">
        <v>1</v>
      </c>
      <c r="P29">
        <f>COUNTIFS(CR29:EV29,"=*government**")</f>
        <v>0</v>
      </c>
      <c r="Q29">
        <f>COUNTIFS(AM29:CQ29,"=*European Innovation Council*")</f>
        <v>0</v>
      </c>
      <c r="R29">
        <f>COUNTIF(CR29:EV29,"*angel*")</f>
        <v>0</v>
      </c>
      <c r="S29">
        <f>COUNTIF(CR29:EV29,"*family_office*")</f>
        <v>0</v>
      </c>
      <c r="T29">
        <v>0</v>
      </c>
      <c r="U29">
        <f>COUNTIF(CR29:EV29,"*accelerator*")</f>
        <v>2</v>
      </c>
      <c r="V29">
        <f>COUNTIF(CR29:EV29,"*corporate*")</f>
        <v>2</v>
      </c>
      <c r="W29">
        <f>COUNTIF(CQ29:EU29,"*investment_fund*")</f>
        <v>0</v>
      </c>
      <c r="X29">
        <f>COUNTIF(CR29:EV29,"*crowdfunding*")</f>
        <v>0</v>
      </c>
      <c r="Y29">
        <f>COUNTIF(CR29:EV29,"*venture_capital*")</f>
        <v>12</v>
      </c>
      <c r="Z29">
        <v>7</v>
      </c>
      <c r="AA29">
        <f>COUNTIFS(AI29:AL29,"=Venture Capital")</f>
        <v>1</v>
      </c>
      <c r="AB29">
        <f>COUNTIFS(AI29:AL29,"=accelerator")</f>
        <v>1</v>
      </c>
      <c r="AC29">
        <f>COUNTIFS(AI29:AL29,"=Angel")</f>
        <v>0</v>
      </c>
      <c r="AD29">
        <f>COUNTIFS(AI29:AL29,"=bootstrapped")</f>
        <v>0</v>
      </c>
      <c r="AE29">
        <f>COUNTIFS(AI29:AL29,"=Crowdfunded")</f>
        <v>0</v>
      </c>
      <c r="AF29">
        <f>COUNTIFS(AI29:AL29,"=Private Equity")</f>
        <v>0</v>
      </c>
      <c r="AG29">
        <f>COUNTIFS(AI29:AL29,"=Public")</f>
        <v>0</v>
      </c>
      <c r="AH29">
        <f>COUNTIFS(AI29:AL29,"=Subsidiary")</f>
        <v>0</v>
      </c>
      <c r="AI29" t="s">
        <v>249</v>
      </c>
      <c r="AJ29" t="s">
        <v>280</v>
      </c>
      <c r="AM29" t="s">
        <v>739</v>
      </c>
      <c r="AN29" t="s">
        <v>740</v>
      </c>
      <c r="AO29" t="s">
        <v>741</v>
      </c>
      <c r="AP29" t="s">
        <v>414</v>
      </c>
      <c r="AQ29" t="s">
        <v>742</v>
      </c>
      <c r="AR29" t="s">
        <v>743</v>
      </c>
      <c r="AS29" t="s">
        <v>577</v>
      </c>
      <c r="AT29" t="s">
        <v>629</v>
      </c>
      <c r="AU29" t="s">
        <v>744</v>
      </c>
      <c r="AV29" t="s">
        <v>745</v>
      </c>
      <c r="AW29" t="s">
        <v>746</v>
      </c>
      <c r="AX29" t="s">
        <v>747</v>
      </c>
      <c r="AY29" t="s">
        <v>748</v>
      </c>
      <c r="AZ29" t="s">
        <v>282</v>
      </c>
      <c r="BA29" t="s">
        <v>619</v>
      </c>
      <c r="BB29" t="s">
        <v>749</v>
      </c>
      <c r="BC29" t="s">
        <v>750</v>
      </c>
      <c r="BD29" t="s">
        <v>751</v>
      </c>
      <c r="CR29" t="s">
        <v>267</v>
      </c>
      <c r="CS29" t="s">
        <v>267</v>
      </c>
      <c r="CT29" t="s">
        <v>752</v>
      </c>
      <c r="CU29" t="s">
        <v>267</v>
      </c>
      <c r="CV29" t="s">
        <v>267</v>
      </c>
      <c r="CW29" t="s">
        <v>308</v>
      </c>
      <c r="CX29" t="s">
        <v>280</v>
      </c>
      <c r="CY29" t="s">
        <v>266</v>
      </c>
      <c r="CZ29" t="s">
        <v>267</v>
      </c>
      <c r="DA29" t="s">
        <v>267</v>
      </c>
      <c r="DB29" t="s">
        <v>308</v>
      </c>
      <c r="DC29" t="s">
        <v>267</v>
      </c>
      <c r="DD29" t="s">
        <v>267</v>
      </c>
      <c r="DE29" t="s">
        <v>364</v>
      </c>
      <c r="DF29" t="s">
        <v>280</v>
      </c>
      <c r="DG29" t="s">
        <v>266</v>
      </c>
      <c r="DH29" t="s">
        <v>267</v>
      </c>
      <c r="DI29" t="s">
        <v>267</v>
      </c>
      <c r="EW29">
        <v>8</v>
      </c>
      <c r="EX29" t="s">
        <v>270</v>
      </c>
      <c r="EY29" t="s">
        <v>286</v>
      </c>
      <c r="EZ29" t="s">
        <v>323</v>
      </c>
      <c r="FA29" t="s">
        <v>272</v>
      </c>
      <c r="FB29" t="s">
        <v>272</v>
      </c>
      <c r="FC29" t="s">
        <v>286</v>
      </c>
      <c r="FD29" t="s">
        <v>487</v>
      </c>
      <c r="FE29" t="s">
        <v>324</v>
      </c>
      <c r="FR29" t="s">
        <v>564</v>
      </c>
      <c r="FS29" t="s">
        <v>257</v>
      </c>
      <c r="FT29">
        <v>20</v>
      </c>
      <c r="FU29">
        <v>7</v>
      </c>
      <c r="FV29" t="s">
        <v>257</v>
      </c>
      <c r="FW29" t="s">
        <v>621</v>
      </c>
      <c r="FX29" t="s">
        <v>753</v>
      </c>
      <c r="FY29" t="s">
        <v>754</v>
      </c>
      <c r="GL29" t="s">
        <v>288</v>
      </c>
      <c r="GM29" t="s">
        <v>257</v>
      </c>
      <c r="GN29" t="s">
        <v>288</v>
      </c>
      <c r="GO29" t="s">
        <v>260</v>
      </c>
      <c r="GP29" t="s">
        <v>257</v>
      </c>
      <c r="GQ29" t="s">
        <v>288</v>
      </c>
      <c r="GR29" t="s">
        <v>288</v>
      </c>
      <c r="GS29" t="s">
        <v>288</v>
      </c>
      <c r="HF29" s="5" t="s">
        <v>632</v>
      </c>
      <c r="HG29" s="5" t="s">
        <v>327</v>
      </c>
      <c r="HH29" s="5">
        <v>44287</v>
      </c>
      <c r="HI29" t="s">
        <v>499</v>
      </c>
      <c r="HJ29" s="5">
        <v>44986</v>
      </c>
      <c r="HK29" s="5" t="s">
        <v>290</v>
      </c>
      <c r="HL29" s="5">
        <v>45323</v>
      </c>
      <c r="HM29" s="5">
        <v>45323</v>
      </c>
      <c r="HZ29" t="s">
        <v>755</v>
      </c>
      <c r="IA29" t="s">
        <v>577</v>
      </c>
      <c r="IB29" t="s">
        <v>756</v>
      </c>
      <c r="IC29" t="s">
        <v>757</v>
      </c>
      <c r="ID29" t="s">
        <v>748</v>
      </c>
      <c r="IE29" t="s">
        <v>622</v>
      </c>
      <c r="IF29" t="s">
        <v>758</v>
      </c>
      <c r="IG29" t="s">
        <v>257</v>
      </c>
    </row>
    <row r="30" spans="1:247" x14ac:dyDescent="0.3">
      <c r="A30">
        <v>1439510</v>
      </c>
      <c r="B30" t="s">
        <v>1474</v>
      </c>
      <c r="D30">
        <v>1</v>
      </c>
      <c r="E30" t="s">
        <v>1497</v>
      </c>
      <c r="F30">
        <v>2</v>
      </c>
      <c r="G30">
        <v>0</v>
      </c>
      <c r="H30">
        <v>0</v>
      </c>
      <c r="I30">
        <v>2015</v>
      </c>
      <c r="J30" s="3">
        <v>15.5</v>
      </c>
      <c r="K30" s="3">
        <v>17.05</v>
      </c>
      <c r="L30">
        <f>M30-I30</f>
        <v>1</v>
      </c>
      <c r="M30">
        <v>2016</v>
      </c>
      <c r="N30">
        <f>COUNTIFS(CR30:EV30,"=university")</f>
        <v>0</v>
      </c>
      <c r="O30">
        <v>0</v>
      </c>
      <c r="P30">
        <f>COUNTIFS(CR30:EV30,"=*government**")</f>
        <v>1</v>
      </c>
      <c r="Q30">
        <f>COUNTIFS(AM30:CQ30,"=*European Innovation Council*")</f>
        <v>0</v>
      </c>
      <c r="R30">
        <f>COUNTIF(CR30:EV30,"*angel*")</f>
        <v>1</v>
      </c>
      <c r="S30">
        <f>COUNTIF(CR30:EV30,"*family_office*")</f>
        <v>0</v>
      </c>
      <c r="T30">
        <v>1</v>
      </c>
      <c r="U30">
        <f>COUNTIF(CR30:EV30,"*accelerator*")</f>
        <v>0</v>
      </c>
      <c r="V30">
        <f>COUNTIF(CR30:EV30,"*corporate*")</f>
        <v>7</v>
      </c>
      <c r="W30">
        <f>COUNTIF(CQ30:EU30,"*investment_fund*")</f>
        <v>2</v>
      </c>
      <c r="X30">
        <f>COUNTIF(CR30:EV30,"*crowdfunding*")</f>
        <v>0</v>
      </c>
      <c r="Y30">
        <f>COUNTIF(CR30:EV30,"*venture_capital*")</f>
        <v>5</v>
      </c>
      <c r="Z30">
        <v>7</v>
      </c>
      <c r="AA30">
        <f>COUNTIFS(AI30:AL30,"=Venture Capital")</f>
        <v>1</v>
      </c>
      <c r="AB30">
        <f>COUNTIFS(AI30:AL30,"=accelerator")</f>
        <v>0</v>
      </c>
      <c r="AC30">
        <f>COUNTIFS(AI30:AL30,"=Angel")</f>
        <v>1</v>
      </c>
      <c r="AD30">
        <f>COUNTIFS(AI30:AL30,"=bootstrapped")</f>
        <v>0</v>
      </c>
      <c r="AE30">
        <f>COUNTIFS(AI30:AL30,"=Crowdfunded")</f>
        <v>0</v>
      </c>
      <c r="AF30">
        <f>COUNTIFS(AI30:AL30,"=Private Equity")</f>
        <v>0</v>
      </c>
      <c r="AG30">
        <f>COUNTIFS(AI30:AL30,"=Public")</f>
        <v>0</v>
      </c>
      <c r="AH30">
        <f>COUNTIFS(AI30:AL30,"=Subsidiary")</f>
        <v>1</v>
      </c>
      <c r="AI30" t="s">
        <v>1449</v>
      </c>
      <c r="AJ30" t="s">
        <v>331</v>
      </c>
      <c r="AK30" t="s">
        <v>249</v>
      </c>
      <c r="AM30" t="s">
        <v>1475</v>
      </c>
      <c r="AN30" t="s">
        <v>1476</v>
      </c>
      <c r="AO30" t="s">
        <v>1338</v>
      </c>
      <c r="AP30" t="s">
        <v>1477</v>
      </c>
      <c r="AQ30" t="s">
        <v>1478</v>
      </c>
      <c r="AR30" t="s">
        <v>1135</v>
      </c>
      <c r="AS30" t="s">
        <v>1479</v>
      </c>
      <c r="AT30" t="s">
        <v>1480</v>
      </c>
      <c r="AU30" t="s">
        <v>1481</v>
      </c>
      <c r="AV30" t="s">
        <v>645</v>
      </c>
      <c r="AW30" t="s">
        <v>265</v>
      </c>
      <c r="AX30" t="s">
        <v>1482</v>
      </c>
      <c r="AY30" t="s">
        <v>1483</v>
      </c>
      <c r="AZ30" t="s">
        <v>1484</v>
      </c>
      <c r="BA30" t="s">
        <v>1485</v>
      </c>
      <c r="BB30" t="s">
        <v>1486</v>
      </c>
      <c r="CR30" t="s">
        <v>308</v>
      </c>
      <c r="CS30" t="s">
        <v>308</v>
      </c>
      <c r="CT30" t="s">
        <v>254</v>
      </c>
      <c r="CU30" t="s">
        <v>254</v>
      </c>
      <c r="CV30" t="s">
        <v>307</v>
      </c>
      <c r="CW30" t="s">
        <v>267</v>
      </c>
      <c r="CX30" t="s">
        <v>267</v>
      </c>
      <c r="CY30" t="s">
        <v>333</v>
      </c>
      <c r="CZ30" t="s">
        <v>308</v>
      </c>
      <c r="DA30" t="s">
        <v>267</v>
      </c>
      <c r="DB30" t="s">
        <v>269</v>
      </c>
      <c r="DC30" t="s">
        <v>267</v>
      </c>
      <c r="DD30" t="s">
        <v>267</v>
      </c>
      <c r="DE30" t="s">
        <v>307</v>
      </c>
      <c r="DF30" t="s">
        <v>307</v>
      </c>
      <c r="DG30" t="s">
        <v>308</v>
      </c>
      <c r="EW30">
        <v>7</v>
      </c>
      <c r="EX30" t="s">
        <v>256</v>
      </c>
      <c r="EY30" t="s">
        <v>322</v>
      </c>
      <c r="EZ30" t="s">
        <v>271</v>
      </c>
      <c r="FA30" t="s">
        <v>323</v>
      </c>
      <c r="FB30" t="s">
        <v>323</v>
      </c>
      <c r="FC30" t="s">
        <v>431</v>
      </c>
      <c r="FD30" t="s">
        <v>584</v>
      </c>
      <c r="FR30" t="s">
        <v>275</v>
      </c>
      <c r="FS30">
        <v>3</v>
      </c>
      <c r="FT30" t="s">
        <v>257</v>
      </c>
      <c r="FU30">
        <v>7</v>
      </c>
      <c r="FV30" t="s">
        <v>1487</v>
      </c>
      <c r="FW30" t="s">
        <v>402</v>
      </c>
      <c r="FX30" t="s">
        <v>257</v>
      </c>
      <c r="GL30" t="s">
        <v>260</v>
      </c>
      <c r="GM30" t="s">
        <v>261</v>
      </c>
      <c r="GN30" t="s">
        <v>257</v>
      </c>
      <c r="GO30" t="s">
        <v>261</v>
      </c>
      <c r="GP30" t="s">
        <v>260</v>
      </c>
      <c r="GQ30" t="s">
        <v>261</v>
      </c>
      <c r="GR30" t="s">
        <v>257</v>
      </c>
      <c r="HF30" s="5">
        <v>42461</v>
      </c>
      <c r="HG30" s="5">
        <v>43160</v>
      </c>
      <c r="HH30" t="s">
        <v>312</v>
      </c>
      <c r="HI30" t="s">
        <v>336</v>
      </c>
      <c r="HJ30" s="5" t="s">
        <v>313</v>
      </c>
      <c r="HK30" s="5" t="s">
        <v>428</v>
      </c>
      <c r="HL30" s="5" t="s">
        <v>499</v>
      </c>
      <c r="HZ30" t="s">
        <v>1488</v>
      </c>
      <c r="IA30" t="s">
        <v>1489</v>
      </c>
      <c r="IB30" t="s">
        <v>265</v>
      </c>
      <c r="IC30" t="s">
        <v>1482</v>
      </c>
      <c r="ID30" t="s">
        <v>1490</v>
      </c>
      <c r="IE30" t="s">
        <v>257</v>
      </c>
      <c r="IF30" t="s">
        <v>1486</v>
      </c>
    </row>
    <row r="31" spans="1:247" x14ac:dyDescent="0.3">
      <c r="A31">
        <v>2988304</v>
      </c>
      <c r="B31" s="4" t="s">
        <v>624</v>
      </c>
      <c r="C31">
        <v>1</v>
      </c>
      <c r="E31" t="s">
        <v>1497</v>
      </c>
      <c r="F31">
        <v>3</v>
      </c>
      <c r="G31">
        <v>1</v>
      </c>
      <c r="H31">
        <v>3</v>
      </c>
      <c r="I31">
        <v>2016</v>
      </c>
      <c r="J31" s="3">
        <v>7.03</v>
      </c>
      <c r="K31" s="3">
        <v>7.6</v>
      </c>
      <c r="L31">
        <f>M31-I31</f>
        <v>1</v>
      </c>
      <c r="M31">
        <v>2017</v>
      </c>
      <c r="N31">
        <f>COUNTIFS(CR31:EV31,"=university")</f>
        <v>0</v>
      </c>
      <c r="O31">
        <v>0</v>
      </c>
      <c r="P31">
        <f>COUNTIFS(CR31:EV31,"=*government**")</f>
        <v>0</v>
      </c>
      <c r="Q31">
        <f>COUNTIFS(AN31:CQ31,"=*European Innovation Council*")</f>
        <v>0</v>
      </c>
      <c r="R31">
        <f>COUNTIF(CR31:EV31,"*angel*")</f>
        <v>0</v>
      </c>
      <c r="S31">
        <f>COUNTIF(CR31:EV31,"*family_office*")</f>
        <v>0</v>
      </c>
      <c r="T31">
        <v>0</v>
      </c>
      <c r="U31">
        <f>COUNTIF(CR31:EV31,"*accelerator*")</f>
        <v>0</v>
      </c>
      <c r="V31">
        <f>COUNTIF(CR31:EV31,"*corporate*")</f>
        <v>0</v>
      </c>
      <c r="W31">
        <f>COUNTIF(CQ31:EU31,"*investment_fund*")</f>
        <v>0</v>
      </c>
      <c r="X31">
        <f>COUNTIF(CR31:EV31,"*crowdfunding*")</f>
        <v>0</v>
      </c>
      <c r="Y31">
        <f>COUNTIF(CR31:EV31,"*venture_capital*")</f>
        <v>5</v>
      </c>
      <c r="Z31">
        <v>3</v>
      </c>
      <c r="AA31">
        <f>COUNTIFS(AI31:AL31,"=Venture Capital")</f>
        <v>1</v>
      </c>
      <c r="AB31">
        <f>COUNTIFS(AI31:AL31,"=accelerator")</f>
        <v>0</v>
      </c>
      <c r="AC31">
        <f>COUNTIFS(AI31:AL31,"=Angel")</f>
        <v>0</v>
      </c>
      <c r="AD31">
        <f>COUNTIFS(AI31:AL31,"=bootstrapped")</f>
        <v>0</v>
      </c>
      <c r="AE31">
        <f>COUNTIFS(AI31:AL31,"=Crowdfunded")</f>
        <v>0</v>
      </c>
      <c r="AF31">
        <f>COUNTIFS(AI31:AL31,"=Private Equity")</f>
        <v>0</v>
      </c>
      <c r="AG31">
        <f>COUNTIFS(AI31:AL31,"=Public")</f>
        <v>0</v>
      </c>
      <c r="AH31">
        <f>COUNTIFS(AI31:AL31,"=Subsidiary")</f>
        <v>0</v>
      </c>
      <c r="AI31" t="s">
        <v>249</v>
      </c>
      <c r="AM31" t="s">
        <v>342</v>
      </c>
      <c r="AN31" t="s">
        <v>296</v>
      </c>
      <c r="AO31" t="s">
        <v>625</v>
      </c>
      <c r="AP31" t="s">
        <v>376</v>
      </c>
      <c r="AQ31" t="s">
        <v>476</v>
      </c>
      <c r="CR31" t="s">
        <v>267</v>
      </c>
      <c r="CS31" t="s">
        <v>267</v>
      </c>
      <c r="CT31" t="s">
        <v>267</v>
      </c>
      <c r="CU31" t="s">
        <v>267</v>
      </c>
      <c r="CV31" t="s">
        <v>267</v>
      </c>
      <c r="EW31">
        <v>6</v>
      </c>
      <c r="EX31" t="s">
        <v>478</v>
      </c>
      <c r="EY31" t="s">
        <v>478</v>
      </c>
      <c r="EZ31" t="s">
        <v>478</v>
      </c>
      <c r="FA31" t="s">
        <v>271</v>
      </c>
      <c r="FB31" t="s">
        <v>478</v>
      </c>
      <c r="FC31" t="s">
        <v>256</v>
      </c>
      <c r="FR31" t="s">
        <v>626</v>
      </c>
      <c r="FS31" t="s">
        <v>489</v>
      </c>
      <c r="FT31" t="s">
        <v>275</v>
      </c>
      <c r="FU31" t="s">
        <v>424</v>
      </c>
      <c r="FV31" t="s">
        <v>480</v>
      </c>
      <c r="FW31">
        <v>3</v>
      </c>
      <c r="GL31" t="s">
        <v>260</v>
      </c>
      <c r="GM31" t="s">
        <v>260</v>
      </c>
      <c r="GN31" t="s">
        <v>260</v>
      </c>
      <c r="GO31" t="s">
        <v>260</v>
      </c>
      <c r="GP31" t="s">
        <v>260</v>
      </c>
      <c r="GQ31" t="s">
        <v>261</v>
      </c>
      <c r="HF31" t="s">
        <v>426</v>
      </c>
      <c r="HG31" s="5" t="s">
        <v>335</v>
      </c>
      <c r="HH31" t="s">
        <v>327</v>
      </c>
      <c r="HI31" s="5">
        <v>44136</v>
      </c>
      <c r="HJ31" s="5">
        <v>44287</v>
      </c>
      <c r="HK31" s="5" t="s">
        <v>279</v>
      </c>
      <c r="HZ31" t="s">
        <v>257</v>
      </c>
      <c r="IA31" t="s">
        <v>257</v>
      </c>
      <c r="IB31" t="s">
        <v>257</v>
      </c>
      <c r="IC31" t="s">
        <v>257</v>
      </c>
      <c r="ID31" t="s">
        <v>257</v>
      </c>
      <c r="IE31" t="s">
        <v>627</v>
      </c>
    </row>
    <row r="32" spans="1:247" x14ac:dyDescent="0.3">
      <c r="A32">
        <v>1447876</v>
      </c>
      <c r="B32" s="8" t="s">
        <v>1002</v>
      </c>
      <c r="C32">
        <v>1</v>
      </c>
      <c r="E32" t="s">
        <v>1498</v>
      </c>
      <c r="F32">
        <v>2</v>
      </c>
      <c r="G32">
        <v>0</v>
      </c>
      <c r="H32">
        <v>0</v>
      </c>
      <c r="I32">
        <v>2015</v>
      </c>
      <c r="J32" s="3">
        <v>67.5</v>
      </c>
      <c r="K32" s="3">
        <v>74.25</v>
      </c>
      <c r="L32">
        <f>M32-I32</f>
        <v>2</v>
      </c>
      <c r="M32">
        <v>2017</v>
      </c>
      <c r="N32">
        <f>COUNTIFS(CR32:EV32,"=university")</f>
        <v>2</v>
      </c>
      <c r="O32">
        <v>0</v>
      </c>
      <c r="P32">
        <f>COUNTIFS(CR32:EV32,"=*government**")</f>
        <v>1</v>
      </c>
      <c r="Q32">
        <f>COUNTIFS(AM32:CQ32,"=*European Innovation Council*")</f>
        <v>1</v>
      </c>
      <c r="R32">
        <f>COUNTIF(CR32:EV32,"*angel*")</f>
        <v>0</v>
      </c>
      <c r="S32">
        <f>COUNTIF(CR32:EV32,"*family_office*")</f>
        <v>0</v>
      </c>
      <c r="T32">
        <v>0</v>
      </c>
      <c r="U32">
        <f>COUNTIF(CR32:EV32,"*accelerator*")</f>
        <v>2</v>
      </c>
      <c r="V32">
        <f>COUNTIF(CR32:EV32,"*corporate*")</f>
        <v>3</v>
      </c>
      <c r="W32">
        <f>COUNTIF(CQ32:EU32,"*investment_fund*")</f>
        <v>1</v>
      </c>
      <c r="X32">
        <f>COUNTIF(CR32:EV32,"*crowdfunding*")</f>
        <v>0</v>
      </c>
      <c r="Y32">
        <f>COUNTIF(CR32:EV32,"*venture_capital*")</f>
        <v>9</v>
      </c>
      <c r="Z32">
        <v>12</v>
      </c>
      <c r="AA32">
        <f>COUNTIFS(AI32:AL32,"=Venture Capital")</f>
        <v>1</v>
      </c>
      <c r="AB32">
        <f>COUNTIFS(AI32:AL32,"=accelerator")</f>
        <v>1</v>
      </c>
      <c r="AC32">
        <f>COUNTIFS(AI32:AL32,"=Angel")</f>
        <v>0</v>
      </c>
      <c r="AD32">
        <f>COUNTIFS(AI32:AL32,"=bootstrapped")</f>
        <v>0</v>
      </c>
      <c r="AE32">
        <f>COUNTIFS(AI32:AL32,"=Crowdfunded")</f>
        <v>0</v>
      </c>
      <c r="AF32">
        <f>COUNTIFS(AI32:AL32,"=Private Equity")</f>
        <v>0</v>
      </c>
      <c r="AG32">
        <f>COUNTIFS(AI32:AL32,"=Public")</f>
        <v>0</v>
      </c>
      <c r="AH32">
        <f>COUNTIFS(AI32:AL32,"=Subsidiary")</f>
        <v>0</v>
      </c>
      <c r="AI32" t="s">
        <v>249</v>
      </c>
      <c r="AJ32" t="s">
        <v>280</v>
      </c>
      <c r="AM32" t="s">
        <v>1003</v>
      </c>
      <c r="AN32" t="s">
        <v>1004</v>
      </c>
      <c r="AO32" t="s">
        <v>1005</v>
      </c>
      <c r="AP32" t="s">
        <v>1006</v>
      </c>
      <c r="AQ32" t="s">
        <v>318</v>
      </c>
      <c r="AR32" t="s">
        <v>414</v>
      </c>
      <c r="AS32" t="s">
        <v>1007</v>
      </c>
      <c r="AT32" t="s">
        <v>744</v>
      </c>
      <c r="AU32" t="s">
        <v>907</v>
      </c>
      <c r="AV32" t="s">
        <v>539</v>
      </c>
      <c r="AW32" t="s">
        <v>1008</v>
      </c>
      <c r="AX32" t="s">
        <v>1009</v>
      </c>
      <c r="AY32" t="s">
        <v>1010</v>
      </c>
      <c r="AZ32" t="s">
        <v>794</v>
      </c>
      <c r="BA32" t="s">
        <v>919</v>
      </c>
      <c r="BB32" t="s">
        <v>1011</v>
      </c>
      <c r="BC32" t="s">
        <v>541</v>
      </c>
      <c r="BD32" t="s">
        <v>1012</v>
      </c>
      <c r="CR32" t="s">
        <v>266</v>
      </c>
      <c r="CS32" t="s">
        <v>280</v>
      </c>
      <c r="CT32" t="s">
        <v>252</v>
      </c>
      <c r="CU32" t="s">
        <v>252</v>
      </c>
      <c r="CV32" t="s">
        <v>285</v>
      </c>
      <c r="CW32" t="s">
        <v>267</v>
      </c>
      <c r="CX32" t="s">
        <v>266</v>
      </c>
      <c r="CY32" t="s">
        <v>267</v>
      </c>
      <c r="CZ32" t="s">
        <v>254</v>
      </c>
      <c r="DA32" t="s">
        <v>267</v>
      </c>
      <c r="DB32" t="s">
        <v>267</v>
      </c>
      <c r="DC32" t="s">
        <v>266</v>
      </c>
      <c r="DD32" t="s">
        <v>280</v>
      </c>
      <c r="DE32" t="s">
        <v>267</v>
      </c>
      <c r="DF32" t="s">
        <v>266</v>
      </c>
      <c r="DG32" t="s">
        <v>308</v>
      </c>
      <c r="DH32" t="s">
        <v>308</v>
      </c>
      <c r="DI32" t="s">
        <v>308</v>
      </c>
      <c r="EW32">
        <v>5</v>
      </c>
      <c r="EX32" t="s">
        <v>256</v>
      </c>
      <c r="EY32" t="s">
        <v>271</v>
      </c>
      <c r="EZ32" t="s">
        <v>270</v>
      </c>
      <c r="FA32" t="s">
        <v>270</v>
      </c>
      <c r="FB32" t="s">
        <v>323</v>
      </c>
      <c r="FR32" t="s">
        <v>449</v>
      </c>
      <c r="FS32" t="s">
        <v>274</v>
      </c>
      <c r="FT32" t="s">
        <v>1013</v>
      </c>
      <c r="FU32">
        <v>11</v>
      </c>
      <c r="FV32">
        <v>58</v>
      </c>
      <c r="GL32" t="s">
        <v>288</v>
      </c>
      <c r="GM32" t="s">
        <v>288</v>
      </c>
      <c r="GN32" t="s">
        <v>260</v>
      </c>
      <c r="GO32" t="s">
        <v>288</v>
      </c>
      <c r="GP32" t="s">
        <v>260</v>
      </c>
      <c r="HF32" s="5" t="s">
        <v>439</v>
      </c>
      <c r="HG32" s="5">
        <v>43160</v>
      </c>
      <c r="HH32" t="s">
        <v>404</v>
      </c>
      <c r="HI32" s="5" t="s">
        <v>565</v>
      </c>
      <c r="HJ32" s="5">
        <v>44958</v>
      </c>
      <c r="HZ32" t="s">
        <v>257</v>
      </c>
      <c r="IA32" t="s">
        <v>318</v>
      </c>
      <c r="IB32" t="s">
        <v>1014</v>
      </c>
      <c r="IC32" t="s">
        <v>1015</v>
      </c>
      <c r="ID32" t="s">
        <v>1016</v>
      </c>
    </row>
    <row r="33" spans="1:242" x14ac:dyDescent="0.3">
      <c r="A33">
        <v>1599103</v>
      </c>
      <c r="B33" s="8" t="s">
        <v>1238</v>
      </c>
      <c r="D33">
        <v>1</v>
      </c>
      <c r="E33" t="s">
        <v>1498</v>
      </c>
      <c r="F33">
        <v>1</v>
      </c>
      <c r="G33">
        <v>0</v>
      </c>
      <c r="H33">
        <v>0</v>
      </c>
      <c r="I33">
        <v>2015</v>
      </c>
      <c r="J33" s="3">
        <v>7.17</v>
      </c>
      <c r="K33" s="3">
        <v>7.89</v>
      </c>
      <c r="L33">
        <f>M33-I33</f>
        <v>1</v>
      </c>
      <c r="M33">
        <v>2016</v>
      </c>
      <c r="N33">
        <f>COUNTIFS(CR33:EV33,"=university")</f>
        <v>0</v>
      </c>
      <c r="O33">
        <v>0</v>
      </c>
      <c r="P33">
        <f>COUNTIFS(CR33:EV33,"=*government**")</f>
        <v>1</v>
      </c>
      <c r="Q33">
        <f>COUNTIFS(AM33:CQ33,"=*European Innovation Council*")</f>
        <v>0</v>
      </c>
      <c r="R33">
        <f>COUNTIF(CR33:EV33,"*angel*")</f>
        <v>0</v>
      </c>
      <c r="S33">
        <f>COUNTIF(CR33:EV33,"*family_office*")</f>
        <v>0</v>
      </c>
      <c r="T33">
        <v>0</v>
      </c>
      <c r="U33">
        <f>COUNTIF(CR33:EV33,"*accelerator*")</f>
        <v>0</v>
      </c>
      <c r="V33">
        <f>COUNTIF(CR33:EV33,"*corporate*")</f>
        <v>0</v>
      </c>
      <c r="W33">
        <f>COUNTIF(CQ33:EU33,"*investment_fund*")</f>
        <v>0</v>
      </c>
      <c r="X33">
        <f>COUNTIF(CR33:EV33,"*crowdfunding*")</f>
        <v>0</v>
      </c>
      <c r="Y33">
        <f>COUNTIF(CR33:EV33,"*venture_capital*")</f>
        <v>2</v>
      </c>
      <c r="Z33">
        <v>2</v>
      </c>
      <c r="AA33">
        <f>COUNTIFS(AI33:AL33,"=Venture Capital")</f>
        <v>1</v>
      </c>
      <c r="AB33">
        <f>COUNTIFS(AI33:AL33,"=accelerator")</f>
        <v>0</v>
      </c>
      <c r="AC33">
        <f>COUNTIFS(AI33:AL33,"=Angel")</f>
        <v>0</v>
      </c>
      <c r="AD33">
        <f>COUNTIFS(AI33:AL33,"=bootstrapped")</f>
        <v>0</v>
      </c>
      <c r="AE33">
        <f>COUNTIFS(AI33:AL33,"=Crowdfunded")</f>
        <v>0</v>
      </c>
      <c r="AF33">
        <f>COUNTIFS(AI33:AL33,"=Private Equity")</f>
        <v>0</v>
      </c>
      <c r="AG33">
        <f>COUNTIFS(AI33:AL33,"=Public")</f>
        <v>0</v>
      </c>
      <c r="AH33">
        <f>COUNTIFS(AI33:AL33,"=Subsidiary")</f>
        <v>0</v>
      </c>
      <c r="AI33" t="s">
        <v>249</v>
      </c>
      <c r="AM33" t="s">
        <v>414</v>
      </c>
      <c r="AN33" t="s">
        <v>1007</v>
      </c>
      <c r="AO33" t="s">
        <v>282</v>
      </c>
      <c r="CR33" t="s">
        <v>284</v>
      </c>
      <c r="CS33" t="s">
        <v>266</v>
      </c>
      <c r="CT33" t="s">
        <v>285</v>
      </c>
      <c r="EW33">
        <v>3</v>
      </c>
      <c r="EX33" t="s">
        <v>322</v>
      </c>
      <c r="EY33" t="s">
        <v>270</v>
      </c>
      <c r="EZ33" t="s">
        <v>271</v>
      </c>
      <c r="FR33">
        <v>1</v>
      </c>
      <c r="FS33">
        <v>6</v>
      </c>
      <c r="FT33" t="s">
        <v>626</v>
      </c>
      <c r="GL33" t="s">
        <v>288</v>
      </c>
      <c r="GM33" t="s">
        <v>288</v>
      </c>
      <c r="GN33" t="s">
        <v>288</v>
      </c>
      <c r="HF33" s="5" t="s">
        <v>438</v>
      </c>
      <c r="HG33" s="5">
        <v>43497</v>
      </c>
      <c r="HH33" s="5">
        <v>44958</v>
      </c>
      <c r="HZ33" t="s">
        <v>257</v>
      </c>
      <c r="IA33" t="s">
        <v>1239</v>
      </c>
      <c r="IB33" t="s">
        <v>282</v>
      </c>
    </row>
    <row r="34" spans="1:242" x14ac:dyDescent="0.3">
      <c r="A34">
        <v>892268</v>
      </c>
      <c r="B34" s="8" t="s">
        <v>704</v>
      </c>
      <c r="D34">
        <v>1</v>
      </c>
      <c r="E34" t="s">
        <v>1497</v>
      </c>
      <c r="F34">
        <v>2</v>
      </c>
      <c r="G34">
        <v>0</v>
      </c>
      <c r="H34">
        <v>0</v>
      </c>
      <c r="I34">
        <v>2016</v>
      </c>
      <c r="J34" s="3">
        <v>56.26</v>
      </c>
      <c r="K34" s="3">
        <v>60.8</v>
      </c>
      <c r="L34">
        <f>M34-I34</f>
        <v>3</v>
      </c>
      <c r="M34">
        <v>2019</v>
      </c>
      <c r="N34">
        <f>COUNTIFS(CR34:EV34,"=university")</f>
        <v>0</v>
      </c>
      <c r="O34">
        <v>0</v>
      </c>
      <c r="P34">
        <f>COUNTIFS(CR34:EV34,"=*government**")</f>
        <v>0</v>
      </c>
      <c r="Q34">
        <f>COUNTIFS(AM34:CQ34,"=*European Innovation Council*")</f>
        <v>0</v>
      </c>
      <c r="R34">
        <f>COUNTIF(CR34:EV34,"*angel*")</f>
        <v>0</v>
      </c>
      <c r="S34">
        <f>COUNTIF(CR34:EV34,"*family_office*")</f>
        <v>0</v>
      </c>
      <c r="T34">
        <v>0</v>
      </c>
      <c r="U34">
        <f>COUNTIF(CR34:EV34,"*accelerator*")</f>
        <v>0</v>
      </c>
      <c r="V34">
        <f>COUNTIF(CR34:EV34,"*corporate*")</f>
        <v>1</v>
      </c>
      <c r="W34">
        <f>COUNTIF(CQ34:EU34,"*investment_fund*")</f>
        <v>0</v>
      </c>
      <c r="X34">
        <f>COUNTIF(CR34:EV34,"*crowdfunding*")</f>
        <v>0</v>
      </c>
      <c r="Y34">
        <f>COUNTIF(CR34:EV34,"*venture_capital*")</f>
        <v>6</v>
      </c>
      <c r="Z34">
        <v>5</v>
      </c>
      <c r="AA34">
        <f>COUNTIFS(AI34:AL34,"=Venture Capital")</f>
        <v>1</v>
      </c>
      <c r="AB34">
        <f>COUNTIFS(AI34:AL34,"=accelerator")</f>
        <v>0</v>
      </c>
      <c r="AC34">
        <f>COUNTIFS(AI34:AL34,"=Angel")</f>
        <v>0</v>
      </c>
      <c r="AD34">
        <f>COUNTIFS(AI34:AL34,"=bootstrapped")</f>
        <v>0</v>
      </c>
      <c r="AE34">
        <f>COUNTIFS(AI34:AL34,"=Crowdfunded")</f>
        <v>0</v>
      </c>
      <c r="AF34">
        <f>COUNTIFS(AI34:AL34,"=Private Equity")</f>
        <v>0</v>
      </c>
      <c r="AG34">
        <f>COUNTIFS(AI34:AL34,"=Public")</f>
        <v>0</v>
      </c>
      <c r="AH34">
        <f>COUNTIFS(AI34:AL34,"=Subsidiary")</f>
        <v>0</v>
      </c>
      <c r="AI34" t="s">
        <v>249</v>
      </c>
      <c r="AM34" t="s">
        <v>651</v>
      </c>
      <c r="AN34" t="s">
        <v>705</v>
      </c>
      <c r="AO34" t="s">
        <v>706</v>
      </c>
      <c r="AP34" t="s">
        <v>707</v>
      </c>
      <c r="AQ34" t="s">
        <v>708</v>
      </c>
      <c r="AR34" t="s">
        <v>709</v>
      </c>
      <c r="AS34" t="s">
        <v>710</v>
      </c>
      <c r="CR34" t="s">
        <v>267</v>
      </c>
      <c r="CS34" t="s">
        <v>267</v>
      </c>
      <c r="CT34" t="s">
        <v>267</v>
      </c>
      <c r="CU34" t="s">
        <v>267</v>
      </c>
      <c r="CV34" t="s">
        <v>267</v>
      </c>
      <c r="CW34" t="s">
        <v>267</v>
      </c>
      <c r="CX34" t="s">
        <v>711</v>
      </c>
      <c r="EW34">
        <v>6</v>
      </c>
      <c r="EX34" t="s">
        <v>256</v>
      </c>
      <c r="EY34" t="s">
        <v>322</v>
      </c>
      <c r="EZ34" t="s">
        <v>322</v>
      </c>
      <c r="FA34" t="s">
        <v>323</v>
      </c>
      <c r="FB34" t="s">
        <v>272</v>
      </c>
      <c r="FC34" t="s">
        <v>487</v>
      </c>
      <c r="FR34" t="s">
        <v>257</v>
      </c>
      <c r="FS34" t="s">
        <v>712</v>
      </c>
      <c r="FT34" t="s">
        <v>713</v>
      </c>
      <c r="FU34">
        <v>19</v>
      </c>
      <c r="FV34" t="s">
        <v>257</v>
      </c>
      <c r="FW34">
        <v>34</v>
      </c>
      <c r="GL34" t="s">
        <v>257</v>
      </c>
      <c r="GM34" t="s">
        <v>288</v>
      </c>
      <c r="GN34" t="s">
        <v>261</v>
      </c>
      <c r="GO34" t="s">
        <v>260</v>
      </c>
      <c r="GP34" t="s">
        <v>257</v>
      </c>
      <c r="GQ34" t="s">
        <v>260</v>
      </c>
      <c r="HF34" s="5" t="s">
        <v>335</v>
      </c>
      <c r="HG34" s="5">
        <v>43497</v>
      </c>
      <c r="HH34" t="s">
        <v>501</v>
      </c>
      <c r="HI34" s="5">
        <v>44228</v>
      </c>
      <c r="HJ34" s="5">
        <v>45017</v>
      </c>
      <c r="HK34" t="s">
        <v>601</v>
      </c>
      <c r="HZ34" t="s">
        <v>651</v>
      </c>
      <c r="IA34" t="s">
        <v>714</v>
      </c>
      <c r="IB34" t="s">
        <v>714</v>
      </c>
      <c r="IC34" t="s">
        <v>715</v>
      </c>
      <c r="ID34" t="s">
        <v>709</v>
      </c>
      <c r="IE34" t="s">
        <v>716</v>
      </c>
    </row>
    <row r="35" spans="1:242" x14ac:dyDescent="0.3">
      <c r="A35">
        <v>1493470</v>
      </c>
      <c r="B35" t="s">
        <v>717</v>
      </c>
      <c r="D35">
        <v>1</v>
      </c>
      <c r="E35" t="s">
        <v>1497</v>
      </c>
      <c r="F35">
        <v>3</v>
      </c>
      <c r="G35">
        <v>0</v>
      </c>
      <c r="H35">
        <v>0</v>
      </c>
      <c r="I35">
        <v>2016</v>
      </c>
      <c r="J35" s="3">
        <v>38.9</v>
      </c>
      <c r="K35" s="3">
        <v>42.79</v>
      </c>
      <c r="L35">
        <f>M35-I35</f>
        <v>2</v>
      </c>
      <c r="M35">
        <v>2018</v>
      </c>
      <c r="N35">
        <f>COUNTIFS(CR35:EV35,"=university")</f>
        <v>0</v>
      </c>
      <c r="O35">
        <v>0</v>
      </c>
      <c r="P35">
        <f>COUNTIFS(CR35:EV35,"=*government**")</f>
        <v>3</v>
      </c>
      <c r="Q35">
        <f>COUNTIFS(AM35:CQ35,"=*European Innovation Council*")</f>
        <v>0</v>
      </c>
      <c r="R35">
        <f>COUNTIF(CR35:EV35,"*angel*")</f>
        <v>0</v>
      </c>
      <c r="S35">
        <f>COUNTIF(CR35:EV35,"*family_office*")</f>
        <v>0</v>
      </c>
      <c r="T35">
        <v>0</v>
      </c>
      <c r="U35">
        <f>COUNTIF(CR35:EV35,"*accelerator*")</f>
        <v>2</v>
      </c>
      <c r="V35">
        <f>COUNTIF(CR35:EV35,"*corporate*")</f>
        <v>1</v>
      </c>
      <c r="W35">
        <f>COUNTIF(CQ35:EU35,"*investment_fund*")</f>
        <v>1</v>
      </c>
      <c r="X35">
        <f>COUNTIF(CR35:EV35,"*crowdfunding*")</f>
        <v>0</v>
      </c>
      <c r="Y35">
        <f>COUNTIF(CR35:EV35,"*venture_capital*")</f>
        <v>8</v>
      </c>
      <c r="Z35">
        <v>7</v>
      </c>
      <c r="AA35">
        <f>COUNTIFS(AI35:AL35,"=Venture Capital")</f>
        <v>1</v>
      </c>
      <c r="AB35">
        <f>COUNTIFS(AI35:AL35,"=accelerator")</f>
        <v>1</v>
      </c>
      <c r="AC35">
        <f>COUNTIFS(AI35:AL35,"=Angel")</f>
        <v>0</v>
      </c>
      <c r="AD35">
        <f>COUNTIFS(AI35:AL35,"=bootstrapped")</f>
        <v>0</v>
      </c>
      <c r="AE35">
        <f>COUNTIFS(AI35:AL35,"=Crowdfunded")</f>
        <v>0</v>
      </c>
      <c r="AF35">
        <f>COUNTIFS(AI35:AL35,"=Private Equity")</f>
        <v>0</v>
      </c>
      <c r="AG35">
        <f>COUNTIFS(AI35:AL35,"=Public")</f>
        <v>0</v>
      </c>
      <c r="AH35">
        <f>COUNTIFS(AI35:AL35,"=Subsidiary")</f>
        <v>0</v>
      </c>
      <c r="AI35" t="s">
        <v>249</v>
      </c>
      <c r="AJ35" t="s">
        <v>280</v>
      </c>
      <c r="AM35" t="s">
        <v>718</v>
      </c>
      <c r="AN35" t="s">
        <v>388</v>
      </c>
      <c r="AO35" t="s">
        <v>640</v>
      </c>
      <c r="AP35" t="s">
        <v>719</v>
      </c>
      <c r="AQ35" t="s">
        <v>720</v>
      </c>
      <c r="AR35" t="s">
        <v>342</v>
      </c>
      <c r="AS35" t="s">
        <v>721</v>
      </c>
      <c r="AT35" t="s">
        <v>722</v>
      </c>
      <c r="AU35" t="s">
        <v>723</v>
      </c>
      <c r="AV35" t="s">
        <v>648</v>
      </c>
      <c r="AW35" t="s">
        <v>724</v>
      </c>
      <c r="AX35" t="s">
        <v>504</v>
      </c>
      <c r="AY35" t="s">
        <v>302</v>
      </c>
      <c r="AZ35" t="s">
        <v>678</v>
      </c>
      <c r="BA35" t="s">
        <v>725</v>
      </c>
      <c r="CR35" t="s">
        <v>267</v>
      </c>
      <c r="CS35" t="s">
        <v>280</v>
      </c>
      <c r="CT35" t="s">
        <v>254</v>
      </c>
      <c r="CU35" t="s">
        <v>267</v>
      </c>
      <c r="CV35" t="s">
        <v>267</v>
      </c>
      <c r="CW35" t="s">
        <v>267</v>
      </c>
      <c r="CX35" t="s">
        <v>308</v>
      </c>
      <c r="CY35" t="s">
        <v>267</v>
      </c>
      <c r="CZ35" t="s">
        <v>267</v>
      </c>
      <c r="DA35" t="s">
        <v>267</v>
      </c>
      <c r="DB35" t="s">
        <v>269</v>
      </c>
      <c r="DC35" t="s">
        <v>285</v>
      </c>
      <c r="DD35" t="s">
        <v>280</v>
      </c>
      <c r="DE35" t="s">
        <v>267</v>
      </c>
      <c r="DF35" t="s">
        <v>285</v>
      </c>
      <c r="EW35">
        <v>9</v>
      </c>
      <c r="EX35" t="s">
        <v>271</v>
      </c>
      <c r="EY35" t="s">
        <v>256</v>
      </c>
      <c r="EZ35" t="s">
        <v>256</v>
      </c>
      <c r="FA35" t="s">
        <v>286</v>
      </c>
      <c r="FB35" t="s">
        <v>322</v>
      </c>
      <c r="FC35" t="s">
        <v>271</v>
      </c>
      <c r="FD35" t="s">
        <v>286</v>
      </c>
      <c r="FE35" t="s">
        <v>322</v>
      </c>
      <c r="FF35" t="s">
        <v>257</v>
      </c>
      <c r="FR35" t="s">
        <v>432</v>
      </c>
      <c r="FS35" t="s">
        <v>257</v>
      </c>
      <c r="FT35">
        <v>5</v>
      </c>
      <c r="FU35" t="s">
        <v>257</v>
      </c>
      <c r="FV35" t="s">
        <v>726</v>
      </c>
      <c r="FW35">
        <v>1</v>
      </c>
      <c r="FX35" t="s">
        <v>257</v>
      </c>
      <c r="FY35" t="s">
        <v>727</v>
      </c>
      <c r="FZ35" t="s">
        <v>257</v>
      </c>
      <c r="GL35" t="s">
        <v>260</v>
      </c>
      <c r="GM35" t="s">
        <v>257</v>
      </c>
      <c r="GN35" t="s">
        <v>260</v>
      </c>
      <c r="GO35" t="s">
        <v>257</v>
      </c>
      <c r="GP35" t="s">
        <v>260</v>
      </c>
      <c r="GQ35" t="s">
        <v>261</v>
      </c>
      <c r="GR35" t="s">
        <v>257</v>
      </c>
      <c r="GS35" t="s">
        <v>260</v>
      </c>
      <c r="GT35" t="s">
        <v>257</v>
      </c>
      <c r="HF35" s="5" t="s">
        <v>632</v>
      </c>
      <c r="HG35" s="5">
        <v>43770</v>
      </c>
      <c r="HH35" s="5">
        <v>44287</v>
      </c>
      <c r="HI35" t="s">
        <v>508</v>
      </c>
      <c r="HJ35" t="s">
        <v>315</v>
      </c>
      <c r="HK35" s="5">
        <v>44501</v>
      </c>
      <c r="HL35" s="5">
        <v>44501</v>
      </c>
      <c r="HM35" t="s">
        <v>316</v>
      </c>
      <c r="HN35" t="s">
        <v>602</v>
      </c>
      <c r="HZ35" t="s">
        <v>720</v>
      </c>
      <c r="IA35" t="s">
        <v>257</v>
      </c>
      <c r="IB35" t="s">
        <v>728</v>
      </c>
      <c r="IC35" t="s">
        <v>302</v>
      </c>
      <c r="ID35" t="s">
        <v>729</v>
      </c>
      <c r="IE35" t="s">
        <v>504</v>
      </c>
      <c r="IF35" t="s">
        <v>302</v>
      </c>
      <c r="IG35" t="s">
        <v>730</v>
      </c>
      <c r="IH35" t="s">
        <v>257</v>
      </c>
    </row>
    <row r="36" spans="1:242" x14ac:dyDescent="0.3">
      <c r="A36">
        <v>921496</v>
      </c>
      <c r="B36" t="s">
        <v>762</v>
      </c>
      <c r="D36">
        <v>1</v>
      </c>
      <c r="E36" t="s">
        <v>1497</v>
      </c>
      <c r="F36">
        <v>4</v>
      </c>
      <c r="G36">
        <v>2</v>
      </c>
      <c r="H36">
        <v>1</v>
      </c>
      <c r="I36">
        <v>2016</v>
      </c>
      <c r="J36" s="3">
        <v>24.06</v>
      </c>
      <c r="K36" s="3">
        <v>26</v>
      </c>
      <c r="L36">
        <f>M36-I36</f>
        <v>2</v>
      </c>
      <c r="M36">
        <v>2018</v>
      </c>
      <c r="N36">
        <f>COUNTIFS(CR36:EV36,"=university")</f>
        <v>1</v>
      </c>
      <c r="O36">
        <v>0</v>
      </c>
      <c r="P36">
        <f>COUNTIFS(CR36:EV36,"=*government**")</f>
        <v>1</v>
      </c>
      <c r="Q36">
        <f>COUNTIFS(AM36:CQ36,"=*European Innovation Council*")</f>
        <v>0</v>
      </c>
      <c r="R36">
        <f>COUNTIF(CR36:EV36,"*angel*")</f>
        <v>0</v>
      </c>
      <c r="S36">
        <f>COUNTIF(CR36:EV36,"*family_office*")</f>
        <v>0</v>
      </c>
      <c r="T36">
        <v>0</v>
      </c>
      <c r="U36">
        <f>COUNTIF(CR36:EV36,"*accelerator*")</f>
        <v>1</v>
      </c>
      <c r="V36">
        <f>COUNTIF(CR36:EV36,"*corporate*")</f>
        <v>5</v>
      </c>
      <c r="W36">
        <f>COUNTIF(CQ36:EU36,"*investment_fund*")</f>
        <v>1</v>
      </c>
      <c r="X36">
        <f>COUNTIF(CR36:EV36,"*crowdfunding*")</f>
        <v>0</v>
      </c>
      <c r="Y36">
        <f>COUNTIF(CR36:EV36,"*venture_capital*")</f>
        <v>8</v>
      </c>
      <c r="Z36">
        <v>10</v>
      </c>
      <c r="AA36">
        <f>COUNTIFS(AI36:AL36,"=Venture Capital")</f>
        <v>1</v>
      </c>
      <c r="AB36">
        <f>COUNTIFS(AI36:AL36,"=accelerator")</f>
        <v>0</v>
      </c>
      <c r="AC36">
        <f>COUNTIFS(AI36:AL36,"=Angel")</f>
        <v>0</v>
      </c>
      <c r="AD36">
        <f>COUNTIFS(AI36:AL36,"=bootstrapped")</f>
        <v>0</v>
      </c>
      <c r="AE36">
        <f>COUNTIFS(AI36:AL36,"=Crowdfunded")</f>
        <v>0</v>
      </c>
      <c r="AF36">
        <f>COUNTIFS(AI36:AL36,"=Private Equity")</f>
        <v>0</v>
      </c>
      <c r="AG36">
        <f>COUNTIFS(AI36:AL36,"=Public")</f>
        <v>0</v>
      </c>
      <c r="AH36">
        <f>COUNTIFS(AI36:AL36,"=Subsidiary")</f>
        <v>0</v>
      </c>
      <c r="AI36" t="s">
        <v>249</v>
      </c>
      <c r="AM36" t="s">
        <v>296</v>
      </c>
      <c r="AN36" t="s">
        <v>299</v>
      </c>
      <c r="AO36" t="s">
        <v>763</v>
      </c>
      <c r="AP36" t="s">
        <v>764</v>
      </c>
      <c r="AQ36" t="s">
        <v>343</v>
      </c>
      <c r="AR36" t="s">
        <v>765</v>
      </c>
      <c r="AS36" t="s">
        <v>766</v>
      </c>
      <c r="AT36" t="s">
        <v>759</v>
      </c>
      <c r="AU36" t="s">
        <v>515</v>
      </c>
      <c r="AV36" t="s">
        <v>767</v>
      </c>
      <c r="AW36" t="s">
        <v>265</v>
      </c>
      <c r="AX36" t="s">
        <v>768</v>
      </c>
      <c r="AY36" t="s">
        <v>769</v>
      </c>
      <c r="AZ36" t="s">
        <v>348</v>
      </c>
      <c r="BA36" t="s">
        <v>770</v>
      </c>
      <c r="BB36" t="s">
        <v>771</v>
      </c>
      <c r="BC36" t="s">
        <v>772</v>
      </c>
      <c r="CR36" t="s">
        <v>267</v>
      </c>
      <c r="CS36" t="s">
        <v>280</v>
      </c>
      <c r="CT36" t="s">
        <v>308</v>
      </c>
      <c r="CU36" t="s">
        <v>252</v>
      </c>
      <c r="CV36" t="s">
        <v>267</v>
      </c>
      <c r="CW36" t="s">
        <v>307</v>
      </c>
      <c r="CX36" t="s">
        <v>266</v>
      </c>
      <c r="CY36" t="s">
        <v>267</v>
      </c>
      <c r="CZ36" t="s">
        <v>267</v>
      </c>
      <c r="DA36" t="s">
        <v>267</v>
      </c>
      <c r="DB36" t="s">
        <v>269</v>
      </c>
      <c r="DC36" t="s">
        <v>267</v>
      </c>
      <c r="DD36" t="s">
        <v>307</v>
      </c>
      <c r="DE36" t="s">
        <v>307</v>
      </c>
      <c r="DF36" t="s">
        <v>267</v>
      </c>
      <c r="DG36" t="s">
        <v>254</v>
      </c>
      <c r="DH36" t="s">
        <v>308</v>
      </c>
      <c r="EW36">
        <v>7</v>
      </c>
      <c r="EX36" t="s">
        <v>255</v>
      </c>
      <c r="EY36" t="s">
        <v>256</v>
      </c>
      <c r="EZ36" t="s">
        <v>270</v>
      </c>
      <c r="FA36" t="s">
        <v>270</v>
      </c>
      <c r="FB36" t="s">
        <v>271</v>
      </c>
      <c r="FC36" t="s">
        <v>322</v>
      </c>
      <c r="FD36" t="s">
        <v>322</v>
      </c>
      <c r="FR36" t="s">
        <v>257</v>
      </c>
      <c r="FS36" t="s">
        <v>257</v>
      </c>
      <c r="FT36" t="s">
        <v>257</v>
      </c>
      <c r="FU36" t="s">
        <v>590</v>
      </c>
      <c r="FV36" t="s">
        <v>588</v>
      </c>
      <c r="FW36" t="s">
        <v>590</v>
      </c>
      <c r="FX36">
        <v>16</v>
      </c>
      <c r="GL36" t="s">
        <v>257</v>
      </c>
      <c r="GM36" t="s">
        <v>257</v>
      </c>
      <c r="GN36" t="s">
        <v>257</v>
      </c>
      <c r="GO36" t="s">
        <v>261</v>
      </c>
      <c r="GP36" t="s">
        <v>261</v>
      </c>
      <c r="GQ36" t="s">
        <v>261</v>
      </c>
      <c r="GR36" t="s">
        <v>260</v>
      </c>
      <c r="HF36" t="s">
        <v>492</v>
      </c>
      <c r="HG36" s="5" t="s">
        <v>426</v>
      </c>
      <c r="HH36" t="s">
        <v>681</v>
      </c>
      <c r="HI36" t="s">
        <v>427</v>
      </c>
      <c r="HJ36" t="s">
        <v>383</v>
      </c>
      <c r="HK36" s="5">
        <v>43922</v>
      </c>
      <c r="HL36" t="s">
        <v>549</v>
      </c>
      <c r="HZ36" t="s">
        <v>764</v>
      </c>
      <c r="IA36" t="s">
        <v>773</v>
      </c>
      <c r="IB36" t="s">
        <v>765</v>
      </c>
      <c r="IC36" t="s">
        <v>774</v>
      </c>
      <c r="ID36" t="s">
        <v>265</v>
      </c>
      <c r="IE36" t="s">
        <v>775</v>
      </c>
      <c r="IF36" t="s">
        <v>776</v>
      </c>
    </row>
    <row r="37" spans="1:242" x14ac:dyDescent="0.3">
      <c r="A37">
        <v>871271</v>
      </c>
      <c r="B37" s="8" t="s">
        <v>1296</v>
      </c>
      <c r="D37">
        <v>1</v>
      </c>
      <c r="E37" t="s">
        <v>1498</v>
      </c>
      <c r="F37">
        <v>2</v>
      </c>
      <c r="G37">
        <v>0</v>
      </c>
      <c r="H37">
        <v>0</v>
      </c>
      <c r="I37">
        <v>2015</v>
      </c>
      <c r="J37" s="3">
        <v>13</v>
      </c>
      <c r="K37" s="3">
        <v>14.3</v>
      </c>
      <c r="L37">
        <f>M37-I37</f>
        <v>1</v>
      </c>
      <c r="M37">
        <v>2016</v>
      </c>
      <c r="N37">
        <f>COUNTIFS(CQ37:EV37,"=university")</f>
        <v>0</v>
      </c>
      <c r="O37">
        <v>0</v>
      </c>
      <c r="P37">
        <f>COUNTIFS(CQ37:EV37,"=*government**")</f>
        <v>2</v>
      </c>
      <c r="Q37">
        <f>COUNTIFS(AM37:CQ37,"=*European Innovation Council*")</f>
        <v>1</v>
      </c>
      <c r="R37">
        <f>COUNTIF(CQ37:EV37,"*angel*")</f>
        <v>0</v>
      </c>
      <c r="S37">
        <f>COUNTIF(CQ37:EV37,"*family_office*")</f>
        <v>0</v>
      </c>
      <c r="T37">
        <v>0</v>
      </c>
      <c r="U37">
        <f>COUNTIF(CQ37:EV37,"*accelerator*")</f>
        <v>1</v>
      </c>
      <c r="V37">
        <f>COUNTIF(CQ37:EV37,"*corporate*")</f>
        <v>2</v>
      </c>
      <c r="W37">
        <f>COUNTIF(CQ37:EU37,"*investment_fund*")</f>
        <v>1</v>
      </c>
      <c r="X37">
        <f>COUNTIF(CQ37:EV37,"*crowdfunding*")</f>
        <v>0</v>
      </c>
      <c r="Y37">
        <f>COUNTIF(CQ37:EV37,"*venture_capital*")</f>
        <v>3</v>
      </c>
      <c r="Z37">
        <v>4</v>
      </c>
      <c r="AA37">
        <f>COUNTIFS(AI37:AL37,"=Venture Capital")</f>
        <v>1</v>
      </c>
      <c r="AB37">
        <f>COUNTIFS(AI37:AL37,"=accelerator")</f>
        <v>0</v>
      </c>
      <c r="AC37">
        <f>COUNTIFS(AI37:AL37,"=Angel")</f>
        <v>0</v>
      </c>
      <c r="AD37">
        <f>COUNTIFS(AI37:AL37,"=bootstrapped")</f>
        <v>0</v>
      </c>
      <c r="AE37">
        <f>COUNTIFS(AI37:AL37,"=Crowdfunded")</f>
        <v>0</v>
      </c>
      <c r="AF37">
        <f>COUNTIFS(AI37:AL37,"=Private Equity")</f>
        <v>0</v>
      </c>
      <c r="AG37">
        <f>COUNTIFS(AI37:AL37,"=Public")</f>
        <v>0</v>
      </c>
      <c r="AH37">
        <f>COUNTIFS(AI37:AL37,"=Subsidiary")</f>
        <v>0</v>
      </c>
      <c r="AI37" t="s">
        <v>249</v>
      </c>
      <c r="AM37" t="s">
        <v>1297</v>
      </c>
      <c r="AN37" t="s">
        <v>296</v>
      </c>
      <c r="AO37" t="s">
        <v>299</v>
      </c>
      <c r="AP37" t="s">
        <v>1021</v>
      </c>
      <c r="AQ37" t="s">
        <v>318</v>
      </c>
      <c r="AR37" t="s">
        <v>805</v>
      </c>
      <c r="AS37" t="s">
        <v>1298</v>
      </c>
      <c r="AT37" t="s">
        <v>668</v>
      </c>
      <c r="AU37" t="s">
        <v>1299</v>
      </c>
      <c r="AV37" t="s">
        <v>1086</v>
      </c>
      <c r="CR37" t="s">
        <v>267</v>
      </c>
      <c r="CS37" t="s">
        <v>267</v>
      </c>
      <c r="CT37" t="s">
        <v>280</v>
      </c>
      <c r="CU37" t="s">
        <v>1024</v>
      </c>
      <c r="CV37" t="s">
        <v>285</v>
      </c>
      <c r="CW37" t="s">
        <v>285</v>
      </c>
      <c r="CX37" t="s">
        <v>308</v>
      </c>
      <c r="CY37" t="s">
        <v>266</v>
      </c>
      <c r="CZ37" t="s">
        <v>308</v>
      </c>
      <c r="DA37" t="s">
        <v>254</v>
      </c>
      <c r="EW37">
        <v>4</v>
      </c>
      <c r="EX37" t="s">
        <v>256</v>
      </c>
      <c r="EY37" t="s">
        <v>271</v>
      </c>
      <c r="EZ37" t="s">
        <v>271</v>
      </c>
      <c r="FA37" t="s">
        <v>270</v>
      </c>
      <c r="FR37">
        <v>2</v>
      </c>
      <c r="FS37" t="s">
        <v>1186</v>
      </c>
      <c r="FT37" t="s">
        <v>402</v>
      </c>
      <c r="FU37">
        <v>5</v>
      </c>
      <c r="GL37" t="s">
        <v>288</v>
      </c>
      <c r="GM37" t="s">
        <v>288</v>
      </c>
      <c r="GN37" t="s">
        <v>288</v>
      </c>
      <c r="GO37" t="s">
        <v>288</v>
      </c>
      <c r="HF37" t="s">
        <v>493</v>
      </c>
      <c r="HG37" s="5" t="s">
        <v>368</v>
      </c>
      <c r="HH37" s="5">
        <v>43405</v>
      </c>
      <c r="HI37" t="s">
        <v>336</v>
      </c>
      <c r="HZ37" t="s">
        <v>1021</v>
      </c>
      <c r="IA37" t="s">
        <v>318</v>
      </c>
      <c r="IB37" t="s">
        <v>805</v>
      </c>
      <c r="IC37" t="s">
        <v>1300</v>
      </c>
    </row>
    <row r="38" spans="1:242" x14ac:dyDescent="0.3">
      <c r="A38">
        <v>975831</v>
      </c>
      <c r="B38" t="s">
        <v>1240</v>
      </c>
      <c r="C38">
        <v>1</v>
      </c>
      <c r="E38" t="s">
        <v>1497</v>
      </c>
      <c r="F38">
        <v>2</v>
      </c>
      <c r="G38">
        <v>0</v>
      </c>
      <c r="H38">
        <v>0</v>
      </c>
      <c r="I38">
        <v>2016</v>
      </c>
      <c r="J38" s="3">
        <v>36.24</v>
      </c>
      <c r="K38" s="3">
        <v>39.6</v>
      </c>
      <c r="L38">
        <f>M38-I38</f>
        <v>2</v>
      </c>
      <c r="M38">
        <v>2018</v>
      </c>
      <c r="N38">
        <f>COUNTIFS(CR38:EV38,"=university")</f>
        <v>1</v>
      </c>
      <c r="O38">
        <v>0</v>
      </c>
      <c r="P38">
        <f>COUNTIFS(CR38:EV38,"=*government**")</f>
        <v>1</v>
      </c>
      <c r="Q38">
        <f>COUNTIFS(AM38:CQ38,"=*European Innovation Council*")</f>
        <v>0</v>
      </c>
      <c r="R38">
        <f>COUNTIF(CR38:EV38,"*angel*")</f>
        <v>0</v>
      </c>
      <c r="S38">
        <f>COUNTIF(CR38:EV38,"*family_office*")</f>
        <v>0</v>
      </c>
      <c r="T38">
        <v>0</v>
      </c>
      <c r="U38">
        <f>COUNTIF(CR38:EV38,"*accelerator*")</f>
        <v>0</v>
      </c>
      <c r="V38">
        <f>COUNTIF(CR38:EV38,"*corporate*")</f>
        <v>2</v>
      </c>
      <c r="W38">
        <f>COUNTIF(CQ38:EU38,"*investment_fund*")</f>
        <v>0</v>
      </c>
      <c r="X38">
        <f>COUNTIF(CR38:EV38,"*crowdfunding*")</f>
        <v>0</v>
      </c>
      <c r="Y38">
        <f>COUNTIF(CR38:EV38,"*venture_capital*")</f>
        <v>5</v>
      </c>
      <c r="Z38">
        <v>5</v>
      </c>
      <c r="AA38">
        <f>COUNTIFS(AI38:AL38,"=Venture Capital")</f>
        <v>1</v>
      </c>
      <c r="AB38">
        <f>COUNTIFS(AI38:AL38,"=accelerator")</f>
        <v>0</v>
      </c>
      <c r="AC38">
        <f>COUNTIFS(AI38:AL38,"=Angel")</f>
        <v>0</v>
      </c>
      <c r="AD38">
        <f>COUNTIFS(AI38:AL38,"=bootstrapped")</f>
        <v>0</v>
      </c>
      <c r="AE38">
        <f>COUNTIFS(AI38:AL38,"=Crowdfunded")</f>
        <v>0</v>
      </c>
      <c r="AF38">
        <f>COUNTIFS(AI38:AL38,"=Private Equity")</f>
        <v>0</v>
      </c>
      <c r="AG38">
        <f>COUNTIFS(AI38:AL38,"=Public")</f>
        <v>0</v>
      </c>
      <c r="AH38">
        <f>COUNTIFS(AI38:AL38,"=Subsidiary")</f>
        <v>0</v>
      </c>
      <c r="AI38" t="s">
        <v>249</v>
      </c>
      <c r="AM38" t="s">
        <v>444</v>
      </c>
      <c r="AN38" t="s">
        <v>1241</v>
      </c>
      <c r="AO38" t="s">
        <v>770</v>
      </c>
      <c r="AP38" t="s">
        <v>265</v>
      </c>
      <c r="AQ38" t="s">
        <v>344</v>
      </c>
      <c r="AR38" t="s">
        <v>476</v>
      </c>
      <c r="AS38" t="s">
        <v>496</v>
      </c>
      <c r="AT38" t="s">
        <v>443</v>
      </c>
      <c r="AU38" t="s">
        <v>1242</v>
      </c>
      <c r="CR38" t="s">
        <v>267</v>
      </c>
      <c r="CS38" t="s">
        <v>252</v>
      </c>
      <c r="CT38" t="s">
        <v>267</v>
      </c>
      <c r="CU38" t="s">
        <v>269</v>
      </c>
      <c r="CV38" t="s">
        <v>267</v>
      </c>
      <c r="CW38" t="s">
        <v>267</v>
      </c>
      <c r="CX38" t="s">
        <v>307</v>
      </c>
      <c r="CY38" t="s">
        <v>266</v>
      </c>
      <c r="CZ38" t="s">
        <v>308</v>
      </c>
      <c r="EW38">
        <v>6</v>
      </c>
      <c r="EX38" t="s">
        <v>255</v>
      </c>
      <c r="EY38" t="s">
        <v>256</v>
      </c>
      <c r="EZ38" t="s">
        <v>271</v>
      </c>
      <c r="FA38" t="s">
        <v>256</v>
      </c>
      <c r="FB38" t="s">
        <v>322</v>
      </c>
      <c r="FC38" t="s">
        <v>323</v>
      </c>
      <c r="FR38" t="s">
        <v>257</v>
      </c>
      <c r="FS38" t="s">
        <v>257</v>
      </c>
      <c r="FT38" t="s">
        <v>626</v>
      </c>
      <c r="FU38" t="s">
        <v>399</v>
      </c>
      <c r="FV38" t="s">
        <v>497</v>
      </c>
      <c r="FW38" t="s">
        <v>1243</v>
      </c>
      <c r="GL38" t="s">
        <v>257</v>
      </c>
      <c r="GM38" t="s">
        <v>257</v>
      </c>
      <c r="GN38" t="s">
        <v>261</v>
      </c>
      <c r="GO38" t="s">
        <v>261</v>
      </c>
      <c r="GP38" t="s">
        <v>261</v>
      </c>
      <c r="GQ38" t="s">
        <v>261</v>
      </c>
      <c r="HF38" t="s">
        <v>492</v>
      </c>
      <c r="HG38" t="s">
        <v>822</v>
      </c>
      <c r="HH38" s="5" t="s">
        <v>367</v>
      </c>
      <c r="HI38" s="5">
        <v>43497</v>
      </c>
      <c r="HJ38" t="s">
        <v>314</v>
      </c>
      <c r="HK38" t="s">
        <v>316</v>
      </c>
      <c r="HZ38" t="s">
        <v>1241</v>
      </c>
      <c r="IA38" t="s">
        <v>770</v>
      </c>
      <c r="IB38" t="s">
        <v>265</v>
      </c>
      <c r="IC38" t="s">
        <v>770</v>
      </c>
      <c r="ID38" t="s">
        <v>1244</v>
      </c>
      <c r="IE38" t="s">
        <v>1245</v>
      </c>
    </row>
    <row r="39" spans="1:242" x14ac:dyDescent="0.3">
      <c r="A39">
        <v>906390</v>
      </c>
      <c r="B39" s="8" t="s">
        <v>1337</v>
      </c>
      <c r="D39">
        <v>1</v>
      </c>
      <c r="E39" t="s">
        <v>1497</v>
      </c>
      <c r="F39">
        <v>1</v>
      </c>
      <c r="G39">
        <v>0</v>
      </c>
      <c r="H39">
        <v>0</v>
      </c>
      <c r="I39">
        <v>2016</v>
      </c>
      <c r="J39" s="3">
        <v>32.67</v>
      </c>
      <c r="K39" s="3">
        <v>35.94</v>
      </c>
      <c r="L39">
        <f>M39-I39</f>
        <v>1</v>
      </c>
      <c r="M39">
        <v>2017</v>
      </c>
      <c r="N39">
        <f>COUNTIFS(CR39:EV39,"=university")</f>
        <v>0</v>
      </c>
      <c r="O39">
        <v>0</v>
      </c>
      <c r="P39">
        <f>COUNTIFS(CR39:EV39,"=*government**")</f>
        <v>0</v>
      </c>
      <c r="Q39">
        <f>COUNTIFS(AM39:CQ39,"=*European Innovation Council*")</f>
        <v>0</v>
      </c>
      <c r="R39">
        <f>COUNTIF(CR39:EV39,"*angel*")</f>
        <v>0</v>
      </c>
      <c r="S39">
        <f>COUNTIF(CR39:EV39,"*family_office*")</f>
        <v>0</v>
      </c>
      <c r="T39">
        <v>0</v>
      </c>
      <c r="U39">
        <f>COUNTIF(CR39:EV39,"*accelerator*")</f>
        <v>1</v>
      </c>
      <c r="V39">
        <f>COUNTIF(CR39:EV39,"*corporate*")</f>
        <v>1</v>
      </c>
      <c r="W39">
        <f>COUNTIF(CQ39:EU39,"*investment_fund*")</f>
        <v>1</v>
      </c>
      <c r="X39">
        <f>COUNTIF(CR39:EV39,"*crowdfunding*")</f>
        <v>0</v>
      </c>
      <c r="Y39">
        <f>COUNTIF(CR39:EV39,"*venture_capital*")</f>
        <v>7</v>
      </c>
      <c r="Z39">
        <v>8</v>
      </c>
      <c r="AA39">
        <f>COUNTIFS(AI39:AL39,"=Venture Capital")</f>
        <v>1</v>
      </c>
      <c r="AB39">
        <f>COUNTIFS(AI39:AL39,"=accelerator")</f>
        <v>1</v>
      </c>
      <c r="AC39">
        <f>COUNTIFS(AI39:AL39,"=Angel")</f>
        <v>0</v>
      </c>
      <c r="AD39">
        <f>COUNTIFS(AI39:AL39,"=bootstrapped")</f>
        <v>0</v>
      </c>
      <c r="AE39">
        <f>COUNTIFS(AI39:AL39,"=Crowdfunded")</f>
        <v>0</v>
      </c>
      <c r="AF39">
        <f>COUNTIFS(AI39:AL39,"=Private Equity")</f>
        <v>0</v>
      </c>
      <c r="AG39">
        <f>COUNTIFS(AI39:AL39,"=Public")</f>
        <v>0</v>
      </c>
      <c r="AH39">
        <f>COUNTIFS(AI39:AL39,"=Subsidiary")</f>
        <v>0</v>
      </c>
      <c r="AI39" t="s">
        <v>249</v>
      </c>
      <c r="AJ39" t="s">
        <v>280</v>
      </c>
      <c r="AM39" t="s">
        <v>1285</v>
      </c>
      <c r="AN39" t="s">
        <v>1338</v>
      </c>
      <c r="AO39" t="s">
        <v>302</v>
      </c>
      <c r="AP39" t="s">
        <v>1107</v>
      </c>
      <c r="AQ39" t="s">
        <v>1339</v>
      </c>
      <c r="AR39" t="s">
        <v>678</v>
      </c>
      <c r="AS39" t="s">
        <v>1054</v>
      </c>
      <c r="AT39" t="s">
        <v>1340</v>
      </c>
      <c r="AU39" t="s">
        <v>1341</v>
      </c>
      <c r="AV39" t="s">
        <v>405</v>
      </c>
      <c r="CR39" t="s">
        <v>267</v>
      </c>
      <c r="CS39" t="s">
        <v>254</v>
      </c>
      <c r="CT39" t="s">
        <v>280</v>
      </c>
      <c r="CU39" t="s">
        <v>267</v>
      </c>
      <c r="CV39" t="s">
        <v>267</v>
      </c>
      <c r="CW39" t="s">
        <v>267</v>
      </c>
      <c r="CX39" t="s">
        <v>267</v>
      </c>
      <c r="CY39" t="s">
        <v>267</v>
      </c>
      <c r="CZ39" t="s">
        <v>267</v>
      </c>
      <c r="DA39" t="s">
        <v>308</v>
      </c>
      <c r="EW39">
        <v>6</v>
      </c>
      <c r="EX39" t="s">
        <v>256</v>
      </c>
      <c r="EY39" t="s">
        <v>286</v>
      </c>
      <c r="EZ39" t="s">
        <v>256</v>
      </c>
      <c r="FA39" t="s">
        <v>322</v>
      </c>
      <c r="FB39" t="s">
        <v>1040</v>
      </c>
      <c r="FC39" t="s">
        <v>584</v>
      </c>
      <c r="FR39" t="s">
        <v>434</v>
      </c>
      <c r="FS39" t="s">
        <v>257</v>
      </c>
      <c r="FT39" t="s">
        <v>467</v>
      </c>
      <c r="FU39">
        <v>30</v>
      </c>
      <c r="FV39" t="s">
        <v>257</v>
      </c>
      <c r="FW39" t="s">
        <v>257</v>
      </c>
      <c r="GL39" t="s">
        <v>261</v>
      </c>
      <c r="GM39" t="s">
        <v>257</v>
      </c>
      <c r="GN39" t="s">
        <v>261</v>
      </c>
      <c r="GO39" t="s">
        <v>260</v>
      </c>
      <c r="GP39" t="s">
        <v>257</v>
      </c>
      <c r="GQ39" t="s">
        <v>257</v>
      </c>
      <c r="HF39" t="s">
        <v>439</v>
      </c>
      <c r="HG39" s="5" t="s">
        <v>369</v>
      </c>
      <c r="HH39" s="5">
        <v>43770</v>
      </c>
      <c r="HI39" t="s">
        <v>630</v>
      </c>
      <c r="HJ39" s="5">
        <v>44986</v>
      </c>
      <c r="HK39" s="5" t="s">
        <v>316</v>
      </c>
      <c r="HZ39" t="s">
        <v>257</v>
      </c>
      <c r="IA39" t="s">
        <v>302</v>
      </c>
      <c r="IB39" t="s">
        <v>1342</v>
      </c>
      <c r="IC39" t="s">
        <v>1343</v>
      </c>
      <c r="ID39" t="s">
        <v>257</v>
      </c>
      <c r="IE39" t="s">
        <v>405</v>
      </c>
    </row>
    <row r="40" spans="1:242" x14ac:dyDescent="0.3">
      <c r="A40">
        <v>867669</v>
      </c>
      <c r="B40" t="s">
        <v>1390</v>
      </c>
      <c r="C40">
        <v>1</v>
      </c>
      <c r="E40" t="s">
        <v>1497</v>
      </c>
      <c r="F40">
        <v>2</v>
      </c>
      <c r="G40">
        <v>1</v>
      </c>
      <c r="H40">
        <v>1</v>
      </c>
      <c r="I40">
        <v>2016</v>
      </c>
      <c r="J40" s="3">
        <v>12.6</v>
      </c>
      <c r="K40" s="3">
        <v>13.84</v>
      </c>
      <c r="L40">
        <f>M40-I40</f>
        <v>0</v>
      </c>
      <c r="M40">
        <v>2016</v>
      </c>
      <c r="N40">
        <f>COUNTIFS(CR40:EV40,"=university")</f>
        <v>1</v>
      </c>
      <c r="O40">
        <v>0</v>
      </c>
      <c r="P40">
        <f>COUNTIFS(CR40:EV40,"=*government**")</f>
        <v>2</v>
      </c>
      <c r="Q40">
        <f>COUNTIFS(AM40:CQ40,"=*European Innovation Council*")</f>
        <v>0</v>
      </c>
      <c r="R40">
        <f>COUNTIF(CR40:EV40,"*angel*")</f>
        <v>0</v>
      </c>
      <c r="S40">
        <f>COUNTIF(CR40:EV40,"*family_office*")</f>
        <v>0</v>
      </c>
      <c r="T40">
        <v>0</v>
      </c>
      <c r="U40">
        <f>COUNTIF(CR40:EV40,"*accelerator*")</f>
        <v>1</v>
      </c>
      <c r="V40">
        <f>COUNTIF(CR40:EV40,"*corporate*")</f>
        <v>3</v>
      </c>
      <c r="W40">
        <f>COUNTIF(CQ40:EU40,"*investment_fund*")</f>
        <v>0</v>
      </c>
      <c r="X40">
        <f>COUNTIF(CR40:EV40,"*crowdfunding*")</f>
        <v>0</v>
      </c>
      <c r="Y40">
        <f>COUNTIF(CR40:EV40,"*venture_capital*")</f>
        <v>5</v>
      </c>
      <c r="Z40">
        <v>5</v>
      </c>
      <c r="AA40">
        <f>COUNTIFS(AI40:AL40,"=Venture Capital")</f>
        <v>1</v>
      </c>
      <c r="AB40">
        <f>COUNTIFS(AI40:AL40,"=accelerator")</f>
        <v>1</v>
      </c>
      <c r="AC40">
        <f>COUNTIFS(AI40:AL40,"=Angel")</f>
        <v>0</v>
      </c>
      <c r="AD40">
        <f>COUNTIFS(AI40:AL40,"=bootstrapped")</f>
        <v>0</v>
      </c>
      <c r="AE40">
        <f>COUNTIFS(AI40:AL40,"=Crowdfunded")</f>
        <v>0</v>
      </c>
      <c r="AF40">
        <f>COUNTIFS(AI40:AL40,"=Private Equity")</f>
        <v>0</v>
      </c>
      <c r="AG40">
        <f>COUNTIFS(AI40:AL40,"=Public")</f>
        <v>0</v>
      </c>
      <c r="AH40">
        <f>COUNTIFS(AI40:AL40,"=Subsidiary")</f>
        <v>0</v>
      </c>
      <c r="AI40" t="s">
        <v>249</v>
      </c>
      <c r="AJ40" t="s">
        <v>280</v>
      </c>
      <c r="AM40" t="s">
        <v>444</v>
      </c>
      <c r="AN40" t="s">
        <v>1391</v>
      </c>
      <c r="AO40" t="s">
        <v>443</v>
      </c>
      <c r="AP40" t="s">
        <v>1392</v>
      </c>
      <c r="AQ40" t="s">
        <v>341</v>
      </c>
      <c r="AR40" t="s">
        <v>1393</v>
      </c>
      <c r="AS40" t="s">
        <v>346</v>
      </c>
      <c r="AT40" t="s">
        <v>265</v>
      </c>
      <c r="AU40" t="s">
        <v>376</v>
      </c>
      <c r="AV40" t="s">
        <v>1394</v>
      </c>
      <c r="AW40" t="s">
        <v>1395</v>
      </c>
      <c r="CR40" t="s">
        <v>267</v>
      </c>
      <c r="CS40" t="s">
        <v>308</v>
      </c>
      <c r="CT40" t="s">
        <v>266</v>
      </c>
      <c r="CU40" t="s">
        <v>307</v>
      </c>
      <c r="CV40" t="s">
        <v>252</v>
      </c>
      <c r="CW40" t="s">
        <v>280</v>
      </c>
      <c r="CX40" t="s">
        <v>620</v>
      </c>
      <c r="CY40" t="s">
        <v>269</v>
      </c>
      <c r="CZ40" t="s">
        <v>267</v>
      </c>
      <c r="DA40" t="s">
        <v>285</v>
      </c>
      <c r="DB40" t="s">
        <v>267</v>
      </c>
      <c r="EW40">
        <v>8</v>
      </c>
      <c r="EX40" t="s">
        <v>270</v>
      </c>
      <c r="EY40" t="s">
        <v>255</v>
      </c>
      <c r="EZ40" t="s">
        <v>256</v>
      </c>
      <c r="FA40" t="s">
        <v>256</v>
      </c>
      <c r="FB40" t="s">
        <v>271</v>
      </c>
      <c r="FC40" t="s">
        <v>271</v>
      </c>
      <c r="FD40" t="s">
        <v>271</v>
      </c>
      <c r="FE40" t="s">
        <v>256</v>
      </c>
      <c r="FR40" t="s">
        <v>257</v>
      </c>
      <c r="FS40" t="s">
        <v>257</v>
      </c>
      <c r="FT40">
        <v>3</v>
      </c>
      <c r="FU40">
        <v>7</v>
      </c>
      <c r="FV40" t="s">
        <v>588</v>
      </c>
      <c r="FW40" t="s">
        <v>258</v>
      </c>
      <c r="FX40" t="s">
        <v>626</v>
      </c>
      <c r="FY40" t="s">
        <v>337</v>
      </c>
      <c r="GL40" t="s">
        <v>257</v>
      </c>
      <c r="GM40" t="s">
        <v>257</v>
      </c>
      <c r="GN40" t="s">
        <v>260</v>
      </c>
      <c r="GO40" t="s">
        <v>260</v>
      </c>
      <c r="GP40" t="s">
        <v>261</v>
      </c>
      <c r="GQ40" t="s">
        <v>261</v>
      </c>
      <c r="GR40" t="s">
        <v>261</v>
      </c>
      <c r="GS40" t="s">
        <v>260</v>
      </c>
      <c r="HF40" s="5" t="s">
        <v>1396</v>
      </c>
      <c r="HG40" t="s">
        <v>437</v>
      </c>
      <c r="HH40" s="5">
        <v>42401</v>
      </c>
      <c r="HI40" t="s">
        <v>367</v>
      </c>
      <c r="HJ40" s="5">
        <v>43405</v>
      </c>
      <c r="HK40">
        <v>2021</v>
      </c>
      <c r="HL40" s="5">
        <v>44866</v>
      </c>
      <c r="HM40" s="5">
        <v>44986</v>
      </c>
      <c r="HZ40" t="s">
        <v>1392</v>
      </c>
      <c r="IA40" t="s">
        <v>341</v>
      </c>
      <c r="IB40" t="s">
        <v>1397</v>
      </c>
      <c r="IC40" t="s">
        <v>257</v>
      </c>
      <c r="ID40" t="s">
        <v>265</v>
      </c>
      <c r="IE40" t="s">
        <v>257</v>
      </c>
      <c r="IF40" t="s">
        <v>265</v>
      </c>
      <c r="IG40" t="s">
        <v>1398</v>
      </c>
    </row>
    <row r="41" spans="1:242" x14ac:dyDescent="0.3">
      <c r="A41">
        <v>931863</v>
      </c>
      <c r="B41" s="8" t="s">
        <v>1491</v>
      </c>
      <c r="D41">
        <v>1</v>
      </c>
      <c r="E41" t="s">
        <v>1497</v>
      </c>
      <c r="F41">
        <v>1</v>
      </c>
      <c r="G41">
        <v>0</v>
      </c>
      <c r="H41">
        <v>0</v>
      </c>
      <c r="I41">
        <v>2016</v>
      </c>
      <c r="J41" s="3">
        <v>14.84</v>
      </c>
      <c r="K41" s="3">
        <v>16.32</v>
      </c>
      <c r="L41">
        <f>M41-I41</f>
        <v>1</v>
      </c>
      <c r="M41">
        <v>2017</v>
      </c>
      <c r="N41">
        <f>COUNTIFS(CR41:EV41,"=university")</f>
        <v>0</v>
      </c>
      <c r="O41">
        <v>0</v>
      </c>
      <c r="P41">
        <f>COUNTIFS(CR41:EV41,"=*government**")</f>
        <v>0</v>
      </c>
      <c r="Q41">
        <f>COUNTIFS(AS41:CQ41,"=*European Innovation Council*")</f>
        <v>0</v>
      </c>
      <c r="R41">
        <f>COUNTIF(CR41:EV41,"*angel*")</f>
        <v>1</v>
      </c>
      <c r="S41">
        <f>COUNTIF(CR41:EV41,"*family_office*")</f>
        <v>0</v>
      </c>
      <c r="T41">
        <v>1</v>
      </c>
      <c r="U41">
        <f>COUNTIF(CR41:EV41,"*accelerator*")</f>
        <v>0</v>
      </c>
      <c r="V41">
        <f>COUNTIF(CR41:EV41,"*corporate*")</f>
        <v>1</v>
      </c>
      <c r="W41">
        <f>COUNTIF(CQ41:EU41,"*investment_fund*")</f>
        <v>0</v>
      </c>
      <c r="X41">
        <f>COUNTIF(CR41:EV41,"*crowdfunding*")</f>
        <v>0</v>
      </c>
      <c r="Y41">
        <f>COUNTIF(CR41:EV41,"*venture_capital*")</f>
        <v>4</v>
      </c>
      <c r="Z41">
        <v>4</v>
      </c>
      <c r="AA41">
        <f>COUNTIFS(AI41:AL41,"=Venture Capital")</f>
        <v>1</v>
      </c>
      <c r="AB41">
        <f>COUNTIFS(AI41:AL41,"=accelerator")</f>
        <v>0</v>
      </c>
      <c r="AC41">
        <f>COUNTIFS(AI41:AL41,"=Angel")</f>
        <v>1</v>
      </c>
      <c r="AD41">
        <f>COUNTIFS(AI41:AL41,"=bootstrapped")</f>
        <v>0</v>
      </c>
      <c r="AE41">
        <f>COUNTIFS(AI41:AL41,"=Crowdfunded")</f>
        <v>0</v>
      </c>
      <c r="AF41">
        <f>COUNTIFS(AI41:AL41,"=Private Equity")</f>
        <v>0</v>
      </c>
      <c r="AG41">
        <f>COUNTIFS(AI41:AL41,"=Public")</f>
        <v>0</v>
      </c>
      <c r="AH41">
        <f>COUNTIFS(AI41:AL41,"=Subsidiary")</f>
        <v>1</v>
      </c>
      <c r="AI41" t="s">
        <v>1449</v>
      </c>
      <c r="AJ41" t="s">
        <v>331</v>
      </c>
      <c r="AK41" t="s">
        <v>249</v>
      </c>
      <c r="AM41" t="s">
        <v>831</v>
      </c>
      <c r="AN41" t="s">
        <v>559</v>
      </c>
      <c r="AO41" t="s">
        <v>1492</v>
      </c>
      <c r="AP41" t="s">
        <v>833</v>
      </c>
      <c r="AQ41" t="s">
        <v>706</v>
      </c>
      <c r="AR41" t="s">
        <v>1493</v>
      </c>
      <c r="CR41" t="s">
        <v>333</v>
      </c>
      <c r="CS41" t="s">
        <v>267</v>
      </c>
      <c r="CT41" t="s">
        <v>267</v>
      </c>
      <c r="CU41" t="s">
        <v>267</v>
      </c>
      <c r="CV41" t="s">
        <v>267</v>
      </c>
      <c r="CW41" t="s">
        <v>308</v>
      </c>
      <c r="EW41">
        <v>4</v>
      </c>
      <c r="EX41" t="s">
        <v>256</v>
      </c>
      <c r="EY41" t="s">
        <v>256</v>
      </c>
      <c r="EZ41" t="s">
        <v>256</v>
      </c>
      <c r="FA41" t="s">
        <v>584</v>
      </c>
      <c r="FR41" t="s">
        <v>259</v>
      </c>
      <c r="FS41" t="s">
        <v>1043</v>
      </c>
      <c r="FT41">
        <v>8</v>
      </c>
      <c r="FU41">
        <v>40</v>
      </c>
      <c r="GL41" t="s">
        <v>261</v>
      </c>
      <c r="GM41" t="s">
        <v>261</v>
      </c>
      <c r="GN41" t="s">
        <v>260</v>
      </c>
      <c r="GO41" t="s">
        <v>260</v>
      </c>
      <c r="HF41" s="5" t="s">
        <v>426</v>
      </c>
      <c r="HG41" t="s">
        <v>394</v>
      </c>
      <c r="HH41" t="s">
        <v>312</v>
      </c>
      <c r="HI41" s="5">
        <v>43862</v>
      </c>
      <c r="HZ41" t="s">
        <v>1494</v>
      </c>
      <c r="IA41" t="s">
        <v>1495</v>
      </c>
      <c r="IB41" t="s">
        <v>1495</v>
      </c>
      <c r="IC41" t="s">
        <v>1493</v>
      </c>
    </row>
    <row r="42" spans="1:242" x14ac:dyDescent="0.3">
      <c r="A42">
        <v>3003254</v>
      </c>
      <c r="B42" s="8" t="s">
        <v>502</v>
      </c>
      <c r="C42">
        <v>1</v>
      </c>
      <c r="E42" t="s">
        <v>1497</v>
      </c>
      <c r="F42">
        <v>4</v>
      </c>
      <c r="G42">
        <v>3</v>
      </c>
      <c r="H42">
        <v>3</v>
      </c>
      <c r="I42">
        <v>2017</v>
      </c>
      <c r="J42" s="3">
        <v>2.13</v>
      </c>
      <c r="K42" s="3">
        <v>2.2999999999999998</v>
      </c>
      <c r="L42">
        <f>M42-I42</f>
        <v>1</v>
      </c>
      <c r="M42">
        <v>2018</v>
      </c>
      <c r="N42">
        <f>COUNTIFS(CS42:EV42,"=university")</f>
        <v>1</v>
      </c>
      <c r="O42">
        <v>0</v>
      </c>
      <c r="P42">
        <f>COUNTIFS(CS42:EV42,"=*government**")</f>
        <v>1</v>
      </c>
      <c r="Q42">
        <f>COUNTIFS(AM42:CR42,"=*European Innovation Council*")</f>
        <v>0</v>
      </c>
      <c r="R42">
        <f>COUNTIF(CS42:EV42,"*angel*")</f>
        <v>0</v>
      </c>
      <c r="S42">
        <f>COUNTIF(CS42:EV42,"*family_office*")</f>
        <v>0</v>
      </c>
      <c r="T42">
        <v>0</v>
      </c>
      <c r="U42">
        <f>COUNTIF(CS42:EV42,"*accelerator*")</f>
        <v>0</v>
      </c>
      <c r="V42">
        <f>COUNTIF(CS42:EV42,"*corporate*")</f>
        <v>1</v>
      </c>
      <c r="W42">
        <f>COUNTIF(CQ42:EU42,"*investment_fund*")</f>
        <v>0</v>
      </c>
      <c r="X42">
        <f>COUNTIF(CS42:EV42,"*crowdfunding*")</f>
        <v>0</v>
      </c>
      <c r="Y42">
        <f>COUNTIF(CS42:EV42,"*venture_capital*")</f>
        <v>1</v>
      </c>
      <c r="Z42">
        <v>1</v>
      </c>
      <c r="AA42">
        <f>COUNTIFS(AI42:AO42,"=Venture Capital")</f>
        <v>0</v>
      </c>
      <c r="AB42">
        <f>COUNTIFS(AI42:AO42,"=accelerator")</f>
        <v>0</v>
      </c>
      <c r="AC42">
        <f>COUNTIFS(AI42:AO42,"=Angel")</f>
        <v>0</v>
      </c>
      <c r="AD42">
        <f>COUNTIFS(AI42:AO42,"=bootstrapped")</f>
        <v>0</v>
      </c>
      <c r="AE42">
        <f>COUNTIFS(AI42:AO42,"=Crowdfunded")</f>
        <v>0</v>
      </c>
      <c r="AF42">
        <f>COUNTIFS(AI42:AO42,"=Private Equity")</f>
        <v>0</v>
      </c>
      <c r="AG42">
        <f>COUNTIFS(AI42:AO42,"=Public")</f>
        <v>0</v>
      </c>
      <c r="AH42">
        <f>COUNTIFS(AI42:AO42,"=Subsidiary")</f>
        <v>0</v>
      </c>
      <c r="AM42" t="s">
        <v>265</v>
      </c>
      <c r="AN42" t="s">
        <v>263</v>
      </c>
      <c r="AO42" t="s">
        <v>503</v>
      </c>
      <c r="AP42" t="s">
        <v>504</v>
      </c>
      <c r="AQ42" t="s">
        <v>464</v>
      </c>
      <c r="CR42" t="s">
        <v>285</v>
      </c>
      <c r="CS42" t="s">
        <v>267</v>
      </c>
      <c r="CT42" t="s">
        <v>308</v>
      </c>
      <c r="CU42" t="s">
        <v>285</v>
      </c>
      <c r="CV42" t="s">
        <v>252</v>
      </c>
      <c r="EW42">
        <v>7</v>
      </c>
      <c r="EX42" t="s">
        <v>271</v>
      </c>
      <c r="EY42" t="s">
        <v>271</v>
      </c>
      <c r="EZ42" t="s">
        <v>271</v>
      </c>
      <c r="FA42" t="s">
        <v>270</v>
      </c>
      <c r="FB42" t="s">
        <v>271</v>
      </c>
      <c r="FC42" t="s">
        <v>271</v>
      </c>
      <c r="FD42" t="s">
        <v>271</v>
      </c>
      <c r="FR42" t="s">
        <v>481</v>
      </c>
      <c r="FS42" t="s">
        <v>505</v>
      </c>
      <c r="FT42" t="s">
        <v>506</v>
      </c>
      <c r="FU42" t="s">
        <v>257</v>
      </c>
      <c r="FV42" t="s">
        <v>393</v>
      </c>
      <c r="FW42" t="s">
        <v>507</v>
      </c>
      <c r="FX42" t="s">
        <v>257</v>
      </c>
      <c r="GL42" t="s">
        <v>260</v>
      </c>
      <c r="GM42" t="s">
        <v>261</v>
      </c>
      <c r="GN42" t="s">
        <v>261</v>
      </c>
      <c r="GO42" t="s">
        <v>257</v>
      </c>
      <c r="GP42" t="s">
        <v>261</v>
      </c>
      <c r="GQ42" t="s">
        <v>261</v>
      </c>
      <c r="GR42" t="s">
        <v>257</v>
      </c>
      <c r="HF42" s="5">
        <v>43191</v>
      </c>
      <c r="HG42" s="5" t="s">
        <v>327</v>
      </c>
      <c r="HH42" t="s">
        <v>329</v>
      </c>
      <c r="HI42" t="s">
        <v>508</v>
      </c>
      <c r="HJ42" s="5">
        <v>44501</v>
      </c>
      <c r="HK42" s="5">
        <v>44501</v>
      </c>
      <c r="HL42" s="5" t="s">
        <v>509</v>
      </c>
      <c r="HZ42" t="s">
        <v>257</v>
      </c>
      <c r="IA42" t="s">
        <v>265</v>
      </c>
      <c r="IB42" t="s">
        <v>265</v>
      </c>
      <c r="IC42" t="s">
        <v>510</v>
      </c>
      <c r="ID42" t="s">
        <v>504</v>
      </c>
      <c r="IE42" t="s">
        <v>464</v>
      </c>
      <c r="IF42" t="s">
        <v>265</v>
      </c>
    </row>
    <row r="43" spans="1:242" x14ac:dyDescent="0.3">
      <c r="A43">
        <v>901205</v>
      </c>
      <c r="B43" s="8" t="s">
        <v>1460</v>
      </c>
      <c r="D43">
        <v>1</v>
      </c>
      <c r="E43" t="s">
        <v>1498</v>
      </c>
      <c r="F43">
        <v>1</v>
      </c>
      <c r="G43">
        <v>0</v>
      </c>
      <c r="H43">
        <v>0</v>
      </c>
      <c r="I43">
        <v>2015</v>
      </c>
      <c r="J43" s="3">
        <v>3.1</v>
      </c>
      <c r="K43" s="3">
        <v>3.41</v>
      </c>
      <c r="L43">
        <f>M43-I43</f>
        <v>1</v>
      </c>
      <c r="M43">
        <v>2016</v>
      </c>
      <c r="N43">
        <f>COUNTIFS(CR43:EV43,"=university")</f>
        <v>0</v>
      </c>
      <c r="O43">
        <v>1</v>
      </c>
      <c r="P43">
        <f>COUNTIFS(CR43:EV43,"=*government**")</f>
        <v>0</v>
      </c>
      <c r="Q43">
        <f>COUNTIFS(AM43:CQ43,"=*European Innovation Council*")</f>
        <v>0</v>
      </c>
      <c r="R43">
        <f>COUNTIF(CR43:EV43,"*angel*")</f>
        <v>0</v>
      </c>
      <c r="S43">
        <f>COUNTIF(CR43:EV43,"*family_office*")</f>
        <v>0</v>
      </c>
      <c r="T43">
        <v>0</v>
      </c>
      <c r="U43">
        <f>COUNTIF(CR43:EV43,"*accelerator*")</f>
        <v>1</v>
      </c>
      <c r="V43">
        <f>COUNTIF(CR43:EV43,"*corporate*")</f>
        <v>1</v>
      </c>
      <c r="W43">
        <f>COUNTIF(CQ43:EU43,"*investment_fund*")</f>
        <v>1</v>
      </c>
      <c r="X43">
        <f>COUNTIF(CR43:EV43,"*crowdfunding*")</f>
        <v>0</v>
      </c>
      <c r="Y43">
        <f>COUNTIF(CR43:EV43,"*venture_capital*")</f>
        <v>3</v>
      </c>
      <c r="Z43">
        <v>3</v>
      </c>
      <c r="AA43">
        <f>COUNTIFS(AI43:AL43,"=Venture Capital")</f>
        <v>1</v>
      </c>
      <c r="AB43">
        <f>COUNTIFS(AI43:AL43,"=accelerator")</f>
        <v>1</v>
      </c>
      <c r="AC43">
        <f>COUNTIFS(AI43:AL43,"=Angel")</f>
        <v>0</v>
      </c>
      <c r="AD43">
        <f>COUNTIFS(AI43:AL43,"=bootstrapped")</f>
        <v>0</v>
      </c>
      <c r="AE43">
        <f>COUNTIFS(AI43:AL43,"=Crowdfunded")</f>
        <v>0</v>
      </c>
      <c r="AF43">
        <f>COUNTIFS(AI43:AL43,"=Private Equity")</f>
        <v>0</v>
      </c>
      <c r="AG43">
        <f>COUNTIFS(AI43:AL43,"=Public")</f>
        <v>0</v>
      </c>
      <c r="AH43">
        <f>COUNTIFS(AI43:AL43,"=Subsidiary")</f>
        <v>0</v>
      </c>
      <c r="AI43" t="s">
        <v>249</v>
      </c>
      <c r="AJ43" t="s">
        <v>280</v>
      </c>
      <c r="AM43" t="s">
        <v>1461</v>
      </c>
      <c r="AN43" t="s">
        <v>1462</v>
      </c>
      <c r="AO43" t="s">
        <v>800</v>
      </c>
      <c r="AP43" t="s">
        <v>1463</v>
      </c>
      <c r="AQ43" t="s">
        <v>1464</v>
      </c>
      <c r="AR43" t="s">
        <v>1007</v>
      </c>
      <c r="CR43" t="s">
        <v>254</v>
      </c>
      <c r="CS43" t="s">
        <v>266</v>
      </c>
      <c r="CT43" t="s">
        <v>280</v>
      </c>
      <c r="CU43" t="s">
        <v>267</v>
      </c>
      <c r="CV43" t="s">
        <v>307</v>
      </c>
      <c r="CW43" t="s">
        <v>266</v>
      </c>
      <c r="EW43">
        <v>4</v>
      </c>
      <c r="EX43" t="s">
        <v>270</v>
      </c>
      <c r="EY43" t="s">
        <v>286</v>
      </c>
      <c r="EZ43" t="s">
        <v>256</v>
      </c>
      <c r="FA43" t="s">
        <v>256</v>
      </c>
      <c r="FR43" t="s">
        <v>259</v>
      </c>
      <c r="FS43" t="s">
        <v>257</v>
      </c>
      <c r="FT43" t="s">
        <v>613</v>
      </c>
      <c r="FU43">
        <v>1</v>
      </c>
      <c r="GL43" t="s">
        <v>288</v>
      </c>
      <c r="GM43" t="s">
        <v>257</v>
      </c>
      <c r="GN43" t="s">
        <v>288</v>
      </c>
      <c r="GO43" t="s">
        <v>288</v>
      </c>
      <c r="HF43" s="5">
        <v>42430</v>
      </c>
      <c r="HG43" s="5" t="s">
        <v>334</v>
      </c>
      <c r="HH43" s="5">
        <v>42767</v>
      </c>
      <c r="HI43" s="5" t="s">
        <v>394</v>
      </c>
      <c r="HZ43" t="s">
        <v>1462</v>
      </c>
      <c r="IA43" t="s">
        <v>800</v>
      </c>
      <c r="IB43" t="s">
        <v>1465</v>
      </c>
      <c r="IC43" t="s">
        <v>1466</v>
      </c>
    </row>
    <row r="44" spans="1:242" x14ac:dyDescent="0.3">
      <c r="A44">
        <v>929684</v>
      </c>
      <c r="B44" s="8" t="s">
        <v>411</v>
      </c>
      <c r="D44">
        <v>1</v>
      </c>
      <c r="E44" t="s">
        <v>1498</v>
      </c>
      <c r="F44">
        <v>2</v>
      </c>
      <c r="G44">
        <v>0</v>
      </c>
      <c r="H44">
        <v>0</v>
      </c>
      <c r="I44">
        <v>2016</v>
      </c>
      <c r="J44" s="3">
        <v>3.3</v>
      </c>
      <c r="K44" s="3">
        <v>3.63</v>
      </c>
      <c r="L44">
        <f>M44-I44</f>
        <v>1</v>
      </c>
      <c r="M44">
        <v>2017</v>
      </c>
      <c r="N44">
        <f>COUNTIFS(CR44:EV44,"=university")</f>
        <v>0</v>
      </c>
      <c r="O44">
        <v>0</v>
      </c>
      <c r="P44">
        <f>COUNTIFS(CR44:EV44,"=*government**")</f>
        <v>0</v>
      </c>
      <c r="Q44">
        <f>COUNTIFS(AT44:CS44,"=*European Innovation Council*")</f>
        <v>0</v>
      </c>
      <c r="R44">
        <f>COUNTIF(CR44:EV44,"*angel*")</f>
        <v>2</v>
      </c>
      <c r="S44">
        <f>COUNTIF(CR44:EV44,"*family_office*")</f>
        <v>0</v>
      </c>
      <c r="T44">
        <v>2</v>
      </c>
      <c r="U44">
        <f>COUNTIF(CR44:EV44,"*accelerator*")</f>
        <v>1</v>
      </c>
      <c r="V44">
        <f>COUNTIF(CR44:EV44,"*corporate*")</f>
        <v>2</v>
      </c>
      <c r="W44">
        <f>COUNTIF(CQ44:EU44,"*investment_fund*")</f>
        <v>0</v>
      </c>
      <c r="X44">
        <f>COUNTIF(CR44:EV44,"*crowdfunding*")</f>
        <v>0</v>
      </c>
      <c r="Y44">
        <f>COUNTIF(CR44:EV44,"*venture_capital*")</f>
        <v>3</v>
      </c>
      <c r="Z44">
        <v>3</v>
      </c>
      <c r="AA44">
        <f>COUNTIFS(AI44:AM44,"=Venture Capital")</f>
        <v>1</v>
      </c>
      <c r="AB44">
        <f>COUNTIFS(AI44:AM44,"=accelerator")</f>
        <v>0</v>
      </c>
      <c r="AC44">
        <f>COUNTIFS(AI44:AM44,"=Angel")</f>
        <v>0</v>
      </c>
      <c r="AD44">
        <f>COUNTIFS(AI44:AM44,"=bootstrapped")</f>
        <v>0</v>
      </c>
      <c r="AE44">
        <f>COUNTIFS(AI44:AM44,"=Crowdfunded")</f>
        <v>0</v>
      </c>
      <c r="AF44">
        <f>COUNTIFS(AI44:AM44,"=Private Equity")</f>
        <v>0</v>
      </c>
      <c r="AG44">
        <f>COUNTIFS(AI44:AM44,"=Public")</f>
        <v>0</v>
      </c>
      <c r="AH44">
        <f>COUNTIFS(AI44:AM44,"=Subsidiary")</f>
        <v>0</v>
      </c>
      <c r="AI44" t="s">
        <v>249</v>
      </c>
      <c r="AM44" t="s">
        <v>412</v>
      </c>
      <c r="AN44" t="s">
        <v>413</v>
      </c>
      <c r="AO44" t="s">
        <v>414</v>
      </c>
      <c r="AP44" t="s">
        <v>415</v>
      </c>
      <c r="AQ44" t="s">
        <v>416</v>
      </c>
      <c r="AR44" t="s">
        <v>417</v>
      </c>
      <c r="AS44" t="s">
        <v>418</v>
      </c>
      <c r="AT44" t="s">
        <v>419</v>
      </c>
      <c r="AU44" t="s">
        <v>420</v>
      </c>
      <c r="CR44" t="s">
        <v>385</v>
      </c>
      <c r="CS44" t="s">
        <v>280</v>
      </c>
      <c r="CT44" t="s">
        <v>267</v>
      </c>
      <c r="CU44" t="s">
        <v>267</v>
      </c>
      <c r="CV44" t="s">
        <v>308</v>
      </c>
      <c r="CW44" t="s">
        <v>268</v>
      </c>
      <c r="CX44" t="s">
        <v>267</v>
      </c>
      <c r="CY44" t="s">
        <v>268</v>
      </c>
      <c r="CZ44" t="s">
        <v>308</v>
      </c>
      <c r="EW44">
        <v>2</v>
      </c>
      <c r="EX44" t="s">
        <v>256</v>
      </c>
      <c r="EY44" t="s">
        <v>256</v>
      </c>
      <c r="FR44" t="s">
        <v>421</v>
      </c>
      <c r="FS44" t="s">
        <v>259</v>
      </c>
      <c r="GL44" t="s">
        <v>288</v>
      </c>
      <c r="GM44" t="s">
        <v>288</v>
      </c>
      <c r="HF44" s="5">
        <v>43040</v>
      </c>
      <c r="HG44" s="5">
        <v>43862</v>
      </c>
      <c r="HZ44" t="s">
        <v>422</v>
      </c>
      <c r="IA44" t="s">
        <v>420</v>
      </c>
    </row>
    <row r="45" spans="1:242" x14ac:dyDescent="0.3">
      <c r="A45">
        <v>873010</v>
      </c>
      <c r="B45" s="8" t="s">
        <v>1027</v>
      </c>
      <c r="D45">
        <v>1</v>
      </c>
      <c r="E45" t="s">
        <v>1498</v>
      </c>
      <c r="F45">
        <v>3</v>
      </c>
      <c r="G45">
        <v>0</v>
      </c>
      <c r="H45">
        <v>0</v>
      </c>
      <c r="I45">
        <v>2016</v>
      </c>
      <c r="J45" s="3">
        <v>1.75</v>
      </c>
      <c r="K45" s="3">
        <v>1.93</v>
      </c>
      <c r="L45">
        <f>M45-I45</f>
        <v>4</v>
      </c>
      <c r="M45">
        <v>2020</v>
      </c>
      <c r="N45">
        <f>COUNTIFS(CR45:EV45,"=university")</f>
        <v>0</v>
      </c>
      <c r="O45">
        <v>0</v>
      </c>
      <c r="P45">
        <f>COUNTIFS(CR45:EV45,"=*government**")</f>
        <v>0</v>
      </c>
      <c r="Q45">
        <f>COUNTIFS(AM45:CQ45,"=*European Innovation Council*")</f>
        <v>0</v>
      </c>
      <c r="R45">
        <f>COUNTIF(CR45:EV45,"*angel*")</f>
        <v>0</v>
      </c>
      <c r="S45">
        <f>COUNTIF(CR45:EV45,"*family_office*")</f>
        <v>0</v>
      </c>
      <c r="T45">
        <v>0</v>
      </c>
      <c r="U45">
        <f>COUNTIF(CR45:EV45,"*accelerator*")</f>
        <v>5</v>
      </c>
      <c r="V45">
        <f>COUNTIF(CR45:EV45,"*corporate*")</f>
        <v>3</v>
      </c>
      <c r="W45">
        <f>COUNTIF(CQ45:EU45,"*investment_fund*")</f>
        <v>0</v>
      </c>
      <c r="X45">
        <f>COUNTIF(CR45:EV45,"*crowdfunding*")</f>
        <v>0</v>
      </c>
      <c r="Y45">
        <f>COUNTIF(CR45:EV45,"*venture_capital*")</f>
        <v>6</v>
      </c>
      <c r="Z45">
        <v>6</v>
      </c>
      <c r="AA45">
        <f>COUNTIFS(AI45:AL45,"=Venture Capital")</f>
        <v>1</v>
      </c>
      <c r="AB45">
        <f>COUNTIFS(AI45:AL45,"=accelerator")</f>
        <v>1</v>
      </c>
      <c r="AC45">
        <f>COUNTIFS(AI45:AL45,"=Angel")</f>
        <v>0</v>
      </c>
      <c r="AD45">
        <f>COUNTIFS(AI45:AL45,"=bootstrapped")</f>
        <v>0</v>
      </c>
      <c r="AE45">
        <f>COUNTIFS(AI45:AL45,"=Crowdfunded")</f>
        <v>0</v>
      </c>
      <c r="AF45">
        <f>COUNTIFS(AI45:AL45,"=Private Equity")</f>
        <v>0</v>
      </c>
      <c r="AG45">
        <f>COUNTIFS(AI45:AL45,"=Public")</f>
        <v>0</v>
      </c>
      <c r="AH45">
        <f>COUNTIFS(AI45:AL45,"=Subsidiary")</f>
        <v>0</v>
      </c>
      <c r="AI45" t="s">
        <v>249</v>
      </c>
      <c r="AJ45" t="s">
        <v>280</v>
      </c>
      <c r="AM45" t="s">
        <v>1028</v>
      </c>
      <c r="AN45" t="s">
        <v>634</v>
      </c>
      <c r="AO45" t="s">
        <v>484</v>
      </c>
      <c r="AP45" t="s">
        <v>296</v>
      </c>
      <c r="AQ45" t="s">
        <v>1029</v>
      </c>
      <c r="AR45" t="s">
        <v>299</v>
      </c>
      <c r="AS45" t="s">
        <v>483</v>
      </c>
      <c r="AT45" t="s">
        <v>1030</v>
      </c>
      <c r="AU45" t="s">
        <v>1031</v>
      </c>
      <c r="AV45" t="s">
        <v>1032</v>
      </c>
      <c r="AW45" t="s">
        <v>1033</v>
      </c>
      <c r="AX45" t="s">
        <v>1034</v>
      </c>
      <c r="AY45" t="s">
        <v>1035</v>
      </c>
      <c r="AZ45" t="s">
        <v>1036</v>
      </c>
      <c r="CR45" t="s">
        <v>280</v>
      </c>
      <c r="CS45" t="s">
        <v>280</v>
      </c>
      <c r="CT45" t="s">
        <v>280</v>
      </c>
      <c r="CU45" t="s">
        <v>267</v>
      </c>
      <c r="CV45" t="s">
        <v>267</v>
      </c>
      <c r="CW45" t="s">
        <v>280</v>
      </c>
      <c r="CX45" t="s">
        <v>280</v>
      </c>
      <c r="CY45" t="s">
        <v>267</v>
      </c>
      <c r="CZ45" t="s">
        <v>308</v>
      </c>
      <c r="DA45" t="s">
        <v>267</v>
      </c>
      <c r="DB45" t="s">
        <v>620</v>
      </c>
      <c r="DC45" t="s">
        <v>267</v>
      </c>
      <c r="DD45" t="s">
        <v>308</v>
      </c>
      <c r="DE45" t="s">
        <v>385</v>
      </c>
      <c r="EW45">
        <v>3</v>
      </c>
      <c r="EX45" t="s">
        <v>271</v>
      </c>
      <c r="EY45" t="s">
        <v>256</v>
      </c>
      <c r="EZ45" t="s">
        <v>270</v>
      </c>
      <c r="FR45" t="s">
        <v>423</v>
      </c>
      <c r="FS45" t="s">
        <v>325</v>
      </c>
      <c r="FT45" t="s">
        <v>257</v>
      </c>
      <c r="GL45" t="s">
        <v>260</v>
      </c>
      <c r="GM45" t="s">
        <v>260</v>
      </c>
      <c r="GN45" t="s">
        <v>257</v>
      </c>
      <c r="HF45" s="5">
        <v>44136</v>
      </c>
      <c r="HG45" s="5">
        <v>44652</v>
      </c>
      <c r="HH45" s="5" t="s">
        <v>499</v>
      </c>
      <c r="HZ45" t="s">
        <v>483</v>
      </c>
      <c r="IA45" t="s">
        <v>1037</v>
      </c>
      <c r="IB45" t="s">
        <v>1036</v>
      </c>
    </row>
    <row r="46" spans="1:242" x14ac:dyDescent="0.3">
      <c r="A46">
        <v>2729045</v>
      </c>
      <c r="B46" s="8" t="s">
        <v>1100</v>
      </c>
      <c r="D46">
        <v>1</v>
      </c>
      <c r="E46" t="s">
        <v>1498</v>
      </c>
      <c r="F46">
        <v>2</v>
      </c>
      <c r="G46">
        <v>0</v>
      </c>
      <c r="H46">
        <v>1</v>
      </c>
      <c r="I46">
        <v>2016</v>
      </c>
      <c r="J46" s="3">
        <v>42.09</v>
      </c>
      <c r="K46" s="3">
        <v>46.3</v>
      </c>
      <c r="L46">
        <f>M46-I46</f>
        <v>1</v>
      </c>
      <c r="M46">
        <v>2017</v>
      </c>
      <c r="N46">
        <f>COUNTIFS(CP46:EV46,"=university")</f>
        <v>0</v>
      </c>
      <c r="O46">
        <v>1</v>
      </c>
      <c r="P46">
        <f>COUNTIFS(CP46:EV46,"=*government**")</f>
        <v>1</v>
      </c>
      <c r="Q46">
        <f>COUNTIFS(AM46:CQ46,"=*European Innovation Council*")</f>
        <v>0</v>
      </c>
      <c r="R46">
        <f>COUNTIF(CP46:EV46,"*angel*")</f>
        <v>0</v>
      </c>
      <c r="S46">
        <f>COUNTIF(CP46:EV46,"*family_office*")</f>
        <v>1</v>
      </c>
      <c r="T46">
        <v>0</v>
      </c>
      <c r="U46">
        <f>COUNTIF(CP46:EV46,"*accelerator*")</f>
        <v>4</v>
      </c>
      <c r="V46">
        <f>COUNTIF(CP46:EV46,"*corporate*")</f>
        <v>1</v>
      </c>
      <c r="W46">
        <f>COUNTIF(CQ46:EU46,"*investment_fund*")</f>
        <v>0</v>
      </c>
      <c r="X46">
        <f>COUNTIF(CP46:EV46,"*crowdfunding*")</f>
        <v>0</v>
      </c>
      <c r="Y46">
        <f>COUNTIF(CP46:EV46,"*venture_capital*")</f>
        <v>3</v>
      </c>
      <c r="Z46">
        <v>4</v>
      </c>
      <c r="AA46">
        <f>COUNTIFS(AI46:AL46,"=Venture Capital")</f>
        <v>1</v>
      </c>
      <c r="AB46">
        <f>COUNTIFS(AI46:AL46,"=accelerator")</f>
        <v>1</v>
      </c>
      <c r="AC46">
        <f>COUNTIFS(AI46:AL46,"=Angel")</f>
        <v>0</v>
      </c>
      <c r="AD46">
        <f>COUNTIFS(AI46:AL46,"=bootstrapped")</f>
        <v>0</v>
      </c>
      <c r="AE46">
        <f>COUNTIFS(AI46:AL46,"=Crowdfunded")</f>
        <v>0</v>
      </c>
      <c r="AF46">
        <f>COUNTIFS(AI46:AL46,"=Private Equity")</f>
        <v>0</v>
      </c>
      <c r="AG46">
        <f>COUNTIFS(AI46:AL46,"=Public")</f>
        <v>0</v>
      </c>
      <c r="AH46">
        <f>COUNTIFS(AI46:AL46,"=Subsidiary")</f>
        <v>0</v>
      </c>
      <c r="AI46" t="s">
        <v>249</v>
      </c>
      <c r="AJ46" t="s">
        <v>280</v>
      </c>
      <c r="AM46" t="s">
        <v>395</v>
      </c>
      <c r="AN46" t="s">
        <v>483</v>
      </c>
      <c r="AO46" t="s">
        <v>800</v>
      </c>
      <c r="AP46" t="s">
        <v>744</v>
      </c>
      <c r="AQ46" t="s">
        <v>414</v>
      </c>
      <c r="AR46" t="s">
        <v>1101</v>
      </c>
      <c r="AS46" t="s">
        <v>282</v>
      </c>
      <c r="AT46" t="s">
        <v>283</v>
      </c>
      <c r="AU46" t="s">
        <v>1102</v>
      </c>
      <c r="AV46" t="s">
        <v>1103</v>
      </c>
      <c r="CR46" t="s">
        <v>280</v>
      </c>
      <c r="CS46" t="s">
        <v>280</v>
      </c>
      <c r="CT46" t="s">
        <v>280</v>
      </c>
      <c r="CU46" t="s">
        <v>267</v>
      </c>
      <c r="CV46" t="s">
        <v>321</v>
      </c>
      <c r="CW46" t="s">
        <v>266</v>
      </c>
      <c r="CX46" t="s">
        <v>285</v>
      </c>
      <c r="CY46" t="s">
        <v>280</v>
      </c>
      <c r="CZ46" t="s">
        <v>365</v>
      </c>
      <c r="DA46" t="s">
        <v>308</v>
      </c>
      <c r="EW46">
        <v>8</v>
      </c>
      <c r="EX46" t="s">
        <v>271</v>
      </c>
      <c r="EY46" t="s">
        <v>271</v>
      </c>
      <c r="EZ46" t="s">
        <v>256</v>
      </c>
      <c r="FA46" t="s">
        <v>270</v>
      </c>
      <c r="FB46" t="s">
        <v>322</v>
      </c>
      <c r="FC46" t="s">
        <v>286</v>
      </c>
      <c r="FD46" t="s">
        <v>272</v>
      </c>
      <c r="FE46" t="s">
        <v>584</v>
      </c>
      <c r="FR46" t="s">
        <v>257</v>
      </c>
      <c r="FS46" t="s">
        <v>257</v>
      </c>
      <c r="FT46">
        <v>3</v>
      </c>
      <c r="FU46" t="s">
        <v>382</v>
      </c>
      <c r="FV46">
        <v>20</v>
      </c>
      <c r="FW46" t="s">
        <v>257</v>
      </c>
      <c r="FX46">
        <v>15</v>
      </c>
      <c r="FY46" t="s">
        <v>257</v>
      </c>
      <c r="GL46" t="s">
        <v>257</v>
      </c>
      <c r="GM46" t="s">
        <v>257</v>
      </c>
      <c r="GN46" t="s">
        <v>288</v>
      </c>
      <c r="GO46" t="s">
        <v>260</v>
      </c>
      <c r="GP46" t="s">
        <v>288</v>
      </c>
      <c r="GQ46" t="s">
        <v>257</v>
      </c>
      <c r="GR46" t="s">
        <v>288</v>
      </c>
      <c r="GS46" t="s">
        <v>257</v>
      </c>
      <c r="HF46" s="5">
        <v>42461</v>
      </c>
      <c r="HG46" s="5" t="s">
        <v>822</v>
      </c>
      <c r="HH46" t="s">
        <v>403</v>
      </c>
      <c r="HI46" s="5">
        <v>43525</v>
      </c>
      <c r="HJ46" s="5">
        <v>44136</v>
      </c>
      <c r="HK46" t="s">
        <v>289</v>
      </c>
      <c r="HL46" s="5">
        <v>44986</v>
      </c>
      <c r="HM46" t="s">
        <v>410</v>
      </c>
      <c r="HZ46" t="s">
        <v>257</v>
      </c>
      <c r="IA46" t="s">
        <v>257</v>
      </c>
      <c r="IB46" t="s">
        <v>744</v>
      </c>
      <c r="IC46" t="s">
        <v>257</v>
      </c>
      <c r="ID46" t="s">
        <v>1104</v>
      </c>
      <c r="IE46" t="s">
        <v>291</v>
      </c>
      <c r="IF46" t="s">
        <v>1102</v>
      </c>
      <c r="IG46" t="s">
        <v>1103</v>
      </c>
    </row>
    <row r="47" spans="1:242" x14ac:dyDescent="0.3">
      <c r="A47">
        <v>890969</v>
      </c>
      <c r="B47" s="8" t="s">
        <v>1189</v>
      </c>
      <c r="D47">
        <v>1</v>
      </c>
      <c r="E47" t="s">
        <v>1498</v>
      </c>
      <c r="F47">
        <v>6</v>
      </c>
      <c r="G47">
        <v>2</v>
      </c>
      <c r="H47">
        <v>0</v>
      </c>
      <c r="I47">
        <v>2016</v>
      </c>
      <c r="J47" s="3">
        <v>73.89</v>
      </c>
      <c r="K47" s="3">
        <v>81.28</v>
      </c>
      <c r="L47">
        <f>M47-I47</f>
        <v>1</v>
      </c>
      <c r="M47">
        <v>2017</v>
      </c>
      <c r="N47">
        <f>COUNTIFS(CR47:EV47,"=university")</f>
        <v>0</v>
      </c>
      <c r="O47">
        <v>0</v>
      </c>
      <c r="P47">
        <f>COUNTIFS(CR47:EV47,"=*government**")</f>
        <v>2</v>
      </c>
      <c r="Q47">
        <f>COUNTIFS(AM47:CQ47,"=*European Innovation Council*")</f>
        <v>1</v>
      </c>
      <c r="R47">
        <f>COUNTIF(CR47:EV47,"*angel*")</f>
        <v>1</v>
      </c>
      <c r="S47">
        <f>COUNTIF(CR47:EV47,"*family_office*")</f>
        <v>2</v>
      </c>
      <c r="T47">
        <v>2</v>
      </c>
      <c r="U47">
        <f>COUNTIF(CR47:EV47,"*accelerator*")</f>
        <v>0</v>
      </c>
      <c r="V47">
        <f>COUNTIF(CR47:EV47,"*corporate*")</f>
        <v>1</v>
      </c>
      <c r="W47">
        <f>COUNTIF(CQ47:EU47,"*investment_fund*")</f>
        <v>0</v>
      </c>
      <c r="X47">
        <f>COUNTIF(CR47:EV47,"*crowdfunding*")</f>
        <v>0</v>
      </c>
      <c r="Y47">
        <f>COUNTIF(CR47:EV47,"*venture_capital*")</f>
        <v>5</v>
      </c>
      <c r="Z47">
        <v>6</v>
      </c>
      <c r="AA47">
        <f>COUNTIFS(AI47:AL47,"=Venture Capital")</f>
        <v>1</v>
      </c>
      <c r="AB47">
        <f>COUNTIFS(AI47:AL47,"=accelerator")</f>
        <v>0</v>
      </c>
      <c r="AC47">
        <f>COUNTIFS(AI47:AL47,"=Angel")</f>
        <v>1</v>
      </c>
      <c r="AD47">
        <f>COUNTIFS(AI47:AL47,"=bootstrapped")</f>
        <v>0</v>
      </c>
      <c r="AE47">
        <f>COUNTIFS(AI47:AL47,"=Crowdfunded")</f>
        <v>0</v>
      </c>
      <c r="AF47">
        <f>COUNTIFS(AI47:AL47,"=Private Equity")</f>
        <v>0</v>
      </c>
      <c r="AG47">
        <f>COUNTIFS(AI47:AL47,"=Public")</f>
        <v>0</v>
      </c>
      <c r="AH47">
        <f>COUNTIFS(AI47:AL47,"=Subsidiary")</f>
        <v>0</v>
      </c>
      <c r="AI47" t="s">
        <v>331</v>
      </c>
      <c r="AJ47" t="s">
        <v>249</v>
      </c>
      <c r="AM47" t="s">
        <v>1190</v>
      </c>
      <c r="AN47" t="s">
        <v>1191</v>
      </c>
      <c r="AO47" t="s">
        <v>881</v>
      </c>
      <c r="AP47" t="s">
        <v>318</v>
      </c>
      <c r="AQ47" t="s">
        <v>1192</v>
      </c>
      <c r="AR47" t="s">
        <v>1193</v>
      </c>
      <c r="AS47" t="s">
        <v>1194</v>
      </c>
      <c r="AT47" t="s">
        <v>1195</v>
      </c>
      <c r="AU47" t="s">
        <v>320</v>
      </c>
      <c r="AV47" t="s">
        <v>1038</v>
      </c>
      <c r="AW47" t="s">
        <v>1196</v>
      </c>
      <c r="CR47" t="s">
        <v>398</v>
      </c>
      <c r="CS47" t="s">
        <v>623</v>
      </c>
      <c r="CT47" t="s">
        <v>267</v>
      </c>
      <c r="CU47" t="s">
        <v>285</v>
      </c>
      <c r="CV47" t="s">
        <v>267</v>
      </c>
      <c r="CW47" t="s">
        <v>267</v>
      </c>
      <c r="CX47" t="s">
        <v>333</v>
      </c>
      <c r="CY47" t="s">
        <v>365</v>
      </c>
      <c r="CZ47" t="s">
        <v>269</v>
      </c>
      <c r="DA47" t="s">
        <v>266</v>
      </c>
      <c r="DB47" t="s">
        <v>307</v>
      </c>
      <c r="EW47">
        <v>7</v>
      </c>
      <c r="EX47" t="s">
        <v>256</v>
      </c>
      <c r="EY47" t="s">
        <v>322</v>
      </c>
      <c r="EZ47" t="s">
        <v>271</v>
      </c>
      <c r="FA47" t="s">
        <v>271</v>
      </c>
      <c r="FB47" t="s">
        <v>323</v>
      </c>
      <c r="FC47" t="s">
        <v>271</v>
      </c>
      <c r="FD47" t="s">
        <v>272</v>
      </c>
      <c r="FR47" t="s">
        <v>257</v>
      </c>
      <c r="FS47">
        <v>10</v>
      </c>
      <c r="FT47" t="s">
        <v>274</v>
      </c>
      <c r="FU47" t="s">
        <v>536</v>
      </c>
      <c r="FV47" t="s">
        <v>1197</v>
      </c>
      <c r="FW47" t="s">
        <v>399</v>
      </c>
      <c r="FX47">
        <v>40</v>
      </c>
      <c r="GL47" t="s">
        <v>257</v>
      </c>
      <c r="GM47" t="s">
        <v>260</v>
      </c>
      <c r="GN47" t="s">
        <v>288</v>
      </c>
      <c r="GO47" t="s">
        <v>288</v>
      </c>
      <c r="GP47" t="s">
        <v>260</v>
      </c>
      <c r="GQ47" t="s">
        <v>288</v>
      </c>
      <c r="GR47" t="s">
        <v>288</v>
      </c>
      <c r="HF47" s="5">
        <v>42461</v>
      </c>
      <c r="HG47" t="s">
        <v>334</v>
      </c>
      <c r="HH47" s="5">
        <v>43160</v>
      </c>
      <c r="HI47" t="s">
        <v>367</v>
      </c>
      <c r="HJ47" s="5" t="s">
        <v>404</v>
      </c>
      <c r="HK47" t="s">
        <v>498</v>
      </c>
      <c r="HL47" s="5">
        <v>44621</v>
      </c>
      <c r="HZ47" t="s">
        <v>257</v>
      </c>
      <c r="IA47" t="s">
        <v>881</v>
      </c>
      <c r="IB47" t="s">
        <v>318</v>
      </c>
      <c r="IC47" t="s">
        <v>257</v>
      </c>
      <c r="ID47" t="s">
        <v>1198</v>
      </c>
      <c r="IE47" t="s">
        <v>318</v>
      </c>
      <c r="IF47" t="s">
        <v>1199</v>
      </c>
    </row>
    <row r="48" spans="1:242" x14ac:dyDescent="0.3">
      <c r="A48">
        <v>1504482</v>
      </c>
      <c r="B48" t="s">
        <v>550</v>
      </c>
      <c r="D48">
        <v>1</v>
      </c>
      <c r="E48" t="s">
        <v>1497</v>
      </c>
      <c r="F48">
        <v>3</v>
      </c>
      <c r="G48">
        <v>1</v>
      </c>
      <c r="H48">
        <v>3</v>
      </c>
      <c r="I48">
        <v>2017</v>
      </c>
      <c r="J48" s="3">
        <v>14.4</v>
      </c>
      <c r="K48" s="3">
        <v>15.84</v>
      </c>
      <c r="L48">
        <f>M48-I48</f>
        <v>2</v>
      </c>
      <c r="M48">
        <v>2019</v>
      </c>
      <c r="N48">
        <f>COUNTIFS(CR48:EV48,"=university")</f>
        <v>0</v>
      </c>
      <c r="O48">
        <v>0</v>
      </c>
      <c r="P48">
        <f>COUNTIFS(CR48:EV48,"=*government**")</f>
        <v>0</v>
      </c>
      <c r="Q48">
        <f>COUNTIFS(AQ48:CQ48,"=*European Innovation Council*")</f>
        <v>0</v>
      </c>
      <c r="R48">
        <f>COUNTIF(CR48:EV48,"*angel*")</f>
        <v>1</v>
      </c>
      <c r="S48">
        <f>COUNTIF(CR48:EV48,"*family_office*")</f>
        <v>0</v>
      </c>
      <c r="T48">
        <v>1</v>
      </c>
      <c r="U48">
        <f>COUNTIF(CR48:EV48,"*accelerator*")</f>
        <v>4</v>
      </c>
      <c r="V48">
        <f>COUNTIF(CR48:EV48,"*corporate*")</f>
        <v>1</v>
      </c>
      <c r="W48">
        <f>COUNTIF(CQ48:EU48,"*investment_fund*")</f>
        <v>1</v>
      </c>
      <c r="X48">
        <f>COUNTIF(CR48:EV48,"*crowdfunding*")</f>
        <v>0</v>
      </c>
      <c r="Y48">
        <f>COUNTIF(CR48:EV48,"*venture_capital*")</f>
        <v>9</v>
      </c>
      <c r="Z48">
        <v>10</v>
      </c>
      <c r="AA48">
        <f>COUNTIFS(AI48:AL48,"=Venture Capital")</f>
        <v>1</v>
      </c>
      <c r="AB48">
        <f>COUNTIFS(AI48:AL48,"=accelerator")</f>
        <v>1</v>
      </c>
      <c r="AC48">
        <f>COUNTIFS(AI48:AL48,"=Angel")</f>
        <v>1</v>
      </c>
      <c r="AD48">
        <f>COUNTIFS(AI48:AL48,"=bootstrapped")</f>
        <v>0</v>
      </c>
      <c r="AE48">
        <f>COUNTIFS(AI48:AL48,"=Crowdfunded")</f>
        <v>0</v>
      </c>
      <c r="AF48">
        <f>COUNTIFS(AI48:AL48,"=Private Equity")</f>
        <v>0</v>
      </c>
      <c r="AG48">
        <f>COUNTIFS(AI48:AL48,"=Public")</f>
        <v>0</v>
      </c>
      <c r="AH48">
        <f>COUNTIFS(AI48:AL48,"=Subsidiary")</f>
        <v>0</v>
      </c>
      <c r="AI48" t="s">
        <v>331</v>
      </c>
      <c r="AJ48" t="s">
        <v>249</v>
      </c>
      <c r="AK48" t="s">
        <v>280</v>
      </c>
      <c r="AM48" t="s">
        <v>442</v>
      </c>
      <c r="AN48" t="s">
        <v>551</v>
      </c>
      <c r="AO48" t="s">
        <v>552</v>
      </c>
      <c r="AP48" t="s">
        <v>371</v>
      </c>
      <c r="AQ48" t="s">
        <v>553</v>
      </c>
      <c r="AR48" t="s">
        <v>554</v>
      </c>
      <c r="AS48" t="s">
        <v>555</v>
      </c>
      <c r="AT48" t="s">
        <v>531</v>
      </c>
      <c r="AU48" t="s">
        <v>556</v>
      </c>
      <c r="AV48" t="s">
        <v>557</v>
      </c>
      <c r="AW48" t="s">
        <v>558</v>
      </c>
      <c r="AX48" t="s">
        <v>559</v>
      </c>
      <c r="AY48" t="s">
        <v>560</v>
      </c>
      <c r="AZ48" t="s">
        <v>561</v>
      </c>
      <c r="BA48" t="s">
        <v>562</v>
      </c>
      <c r="BB48" t="s">
        <v>563</v>
      </c>
      <c r="CR48" t="s">
        <v>267</v>
      </c>
      <c r="CS48" t="s">
        <v>280</v>
      </c>
      <c r="CT48" t="s">
        <v>280</v>
      </c>
      <c r="CU48" t="s">
        <v>280</v>
      </c>
      <c r="CV48" t="s">
        <v>267</v>
      </c>
      <c r="CW48" t="s">
        <v>333</v>
      </c>
      <c r="CX48" t="s">
        <v>280</v>
      </c>
      <c r="CY48" t="s">
        <v>267</v>
      </c>
      <c r="CZ48" t="s">
        <v>267</v>
      </c>
      <c r="DA48" t="s">
        <v>267</v>
      </c>
      <c r="DB48" t="s">
        <v>307</v>
      </c>
      <c r="DC48" t="s">
        <v>267</v>
      </c>
      <c r="DD48" t="s">
        <v>267</v>
      </c>
      <c r="DE48" t="s">
        <v>254</v>
      </c>
      <c r="DF48" t="s">
        <v>267</v>
      </c>
      <c r="DG48" t="s">
        <v>267</v>
      </c>
      <c r="EW48">
        <v>6</v>
      </c>
      <c r="EX48" t="s">
        <v>256</v>
      </c>
      <c r="EY48" t="s">
        <v>286</v>
      </c>
      <c r="EZ48" t="s">
        <v>256</v>
      </c>
      <c r="FA48" t="s">
        <v>256</v>
      </c>
      <c r="FB48" t="s">
        <v>256</v>
      </c>
      <c r="FC48" t="s">
        <v>322</v>
      </c>
      <c r="FR48" t="s">
        <v>257</v>
      </c>
      <c r="FS48" t="s">
        <v>257</v>
      </c>
      <c r="FT48" t="s">
        <v>257</v>
      </c>
      <c r="FU48" t="s">
        <v>409</v>
      </c>
      <c r="FV48" t="s">
        <v>548</v>
      </c>
      <c r="FW48" t="s">
        <v>564</v>
      </c>
      <c r="GL48" t="s">
        <v>257</v>
      </c>
      <c r="GM48" t="s">
        <v>257</v>
      </c>
      <c r="GN48" t="s">
        <v>257</v>
      </c>
      <c r="GO48" t="s">
        <v>261</v>
      </c>
      <c r="GP48" t="s">
        <v>261</v>
      </c>
      <c r="GQ48" t="s">
        <v>261</v>
      </c>
      <c r="HF48" t="s">
        <v>334</v>
      </c>
      <c r="HG48" t="s">
        <v>334</v>
      </c>
      <c r="HH48" s="5">
        <v>43132</v>
      </c>
      <c r="HI48" s="5" t="s">
        <v>336</v>
      </c>
      <c r="HJ48" t="s">
        <v>565</v>
      </c>
      <c r="HK48" t="s">
        <v>316</v>
      </c>
      <c r="HZ48" t="s">
        <v>552</v>
      </c>
      <c r="IA48" t="s">
        <v>371</v>
      </c>
      <c r="IB48" t="s">
        <v>566</v>
      </c>
      <c r="IC48" t="s">
        <v>567</v>
      </c>
      <c r="ID48" t="s">
        <v>568</v>
      </c>
      <c r="IE48" t="s">
        <v>569</v>
      </c>
    </row>
    <row r="49" spans="1:244" x14ac:dyDescent="0.3">
      <c r="A49">
        <v>3208896</v>
      </c>
      <c r="B49" s="8" t="s">
        <v>1226</v>
      </c>
      <c r="D49">
        <v>1</v>
      </c>
      <c r="E49" t="s">
        <v>1498</v>
      </c>
      <c r="F49">
        <v>3</v>
      </c>
      <c r="G49">
        <v>1</v>
      </c>
      <c r="H49">
        <v>0</v>
      </c>
      <c r="I49">
        <v>2016</v>
      </c>
      <c r="J49" s="3">
        <v>4</v>
      </c>
      <c r="K49" s="3">
        <v>4.4000000000000004</v>
      </c>
      <c r="L49">
        <f>M49-I49</f>
        <v>5</v>
      </c>
      <c r="M49">
        <v>2021</v>
      </c>
      <c r="N49">
        <f>COUNTIFS(CR49:EV49,"=university")</f>
        <v>0</v>
      </c>
      <c r="O49">
        <v>1</v>
      </c>
      <c r="P49">
        <f>COUNTIFS(CR49:EV49,"=*government**")</f>
        <v>0</v>
      </c>
      <c r="Q49">
        <f>COUNTIFS(AM49:CQ49,"=*European Innovation Council*")</f>
        <v>0</v>
      </c>
      <c r="R49">
        <f>COUNTIF(CR49:EV49,"*angel*")</f>
        <v>7</v>
      </c>
      <c r="S49">
        <f>COUNTIF(CR49:EV49,"*family_office*")</f>
        <v>0</v>
      </c>
      <c r="T49">
        <v>4</v>
      </c>
      <c r="U49">
        <f>COUNTIF(CR49:EV49,"*accelerator*")</f>
        <v>2</v>
      </c>
      <c r="V49">
        <f>COUNTIF(CR49:EV49,"*corporate*")</f>
        <v>0</v>
      </c>
      <c r="W49">
        <f>COUNTIF(CQ49:EU49,"*investment_fund*")</f>
        <v>0</v>
      </c>
      <c r="X49">
        <f>COUNTIF(CR49:EV49,"*crowdfunding*")</f>
        <v>0</v>
      </c>
      <c r="Y49">
        <f>COUNTIF(CR49:EV49,"*venture_capital*")</f>
        <v>2</v>
      </c>
      <c r="Z49">
        <v>1</v>
      </c>
      <c r="AA49">
        <f>COUNTIFS(AI49:AL49,"=Venture Capital")</f>
        <v>1</v>
      </c>
      <c r="AB49">
        <f>COUNTIFS(AI49:AL49,"=accelerator")</f>
        <v>1</v>
      </c>
      <c r="AC49">
        <f>COUNTIFS(AI49:AL49,"=Angel")</f>
        <v>1</v>
      </c>
      <c r="AD49">
        <f>COUNTIFS(AI49:AL49,"=bootstrapped")</f>
        <v>0</v>
      </c>
      <c r="AE49">
        <f>COUNTIFS(AI49:AL49,"=Crowdfunded")</f>
        <v>0</v>
      </c>
      <c r="AF49">
        <f>COUNTIFS(AI49:AL49,"=Private Equity")</f>
        <v>0</v>
      </c>
      <c r="AG49">
        <f>COUNTIFS(AI49:AL49,"=Public")</f>
        <v>0</v>
      </c>
      <c r="AH49">
        <f>COUNTIFS(AI49:AL49,"=Subsidiary")</f>
        <v>0</v>
      </c>
      <c r="AI49" t="s">
        <v>331</v>
      </c>
      <c r="AJ49" t="s">
        <v>249</v>
      </c>
      <c r="AK49" t="s">
        <v>280</v>
      </c>
      <c r="AM49" t="s">
        <v>572</v>
      </c>
      <c r="AN49" t="s">
        <v>1227</v>
      </c>
      <c r="AO49" t="s">
        <v>1228</v>
      </c>
      <c r="AP49" t="s">
        <v>800</v>
      </c>
      <c r="AQ49" t="s">
        <v>1229</v>
      </c>
      <c r="AR49" t="s">
        <v>1060</v>
      </c>
      <c r="AS49" t="s">
        <v>1230</v>
      </c>
      <c r="AT49" t="s">
        <v>1231</v>
      </c>
      <c r="AU49" t="s">
        <v>1232</v>
      </c>
      <c r="AV49" t="s">
        <v>1233</v>
      </c>
      <c r="AW49" t="s">
        <v>1234</v>
      </c>
      <c r="CR49" t="s">
        <v>267</v>
      </c>
      <c r="CS49" t="s">
        <v>333</v>
      </c>
      <c r="CT49" t="s">
        <v>280</v>
      </c>
      <c r="CU49" t="s">
        <v>280</v>
      </c>
      <c r="CV49" t="s">
        <v>333</v>
      </c>
      <c r="CW49" t="s">
        <v>267</v>
      </c>
      <c r="CX49" t="s">
        <v>333</v>
      </c>
      <c r="CY49" t="s">
        <v>333</v>
      </c>
      <c r="CZ49" t="s">
        <v>333</v>
      </c>
      <c r="DA49" t="s">
        <v>333</v>
      </c>
      <c r="DB49" t="s">
        <v>333</v>
      </c>
      <c r="EW49">
        <v>1</v>
      </c>
      <c r="EX49" t="s">
        <v>256</v>
      </c>
      <c r="FR49">
        <v>4</v>
      </c>
      <c r="GL49" t="s">
        <v>288</v>
      </c>
      <c r="HF49" s="5">
        <v>44501</v>
      </c>
      <c r="HZ49" t="s">
        <v>1235</v>
      </c>
    </row>
    <row r="50" spans="1:244" x14ac:dyDescent="0.3">
      <c r="A50">
        <v>1828394</v>
      </c>
      <c r="B50" t="s">
        <v>731</v>
      </c>
      <c r="C50">
        <v>1</v>
      </c>
      <c r="E50" t="s">
        <v>1497</v>
      </c>
      <c r="F50">
        <v>3</v>
      </c>
      <c r="G50">
        <v>1</v>
      </c>
      <c r="H50">
        <v>1</v>
      </c>
      <c r="I50">
        <v>2017</v>
      </c>
      <c r="J50" s="3">
        <v>48.77</v>
      </c>
      <c r="K50" s="3">
        <v>52.7</v>
      </c>
      <c r="L50">
        <f>M50-I50</f>
        <v>2</v>
      </c>
      <c r="M50">
        <v>2019</v>
      </c>
      <c r="N50">
        <f>COUNTIFS(CR50:EV50,"=university")</f>
        <v>0</v>
      </c>
      <c r="O50">
        <v>0</v>
      </c>
      <c r="P50">
        <f>COUNTIFS(CR50:EV50,"=*government**")</f>
        <v>2</v>
      </c>
      <c r="Q50">
        <f>COUNTIFS(AM50:CQ50,"=*European Innovation Council*")</f>
        <v>0</v>
      </c>
      <c r="R50">
        <f>COUNTIF(CR50:EV50,"*angel*")</f>
        <v>0</v>
      </c>
      <c r="S50">
        <f>COUNTIF(CR50:EV50,"*family_office*")</f>
        <v>0</v>
      </c>
      <c r="T50">
        <v>0</v>
      </c>
      <c r="U50">
        <f>COUNTIF(CR50:EV50,"*accelerator*")</f>
        <v>1</v>
      </c>
      <c r="V50">
        <f>COUNTIF(CR50:EV50,"*corporate*")</f>
        <v>0</v>
      </c>
      <c r="W50">
        <f>COUNTIF(CQ50:EU50,"*investment_fund*")</f>
        <v>0</v>
      </c>
      <c r="X50">
        <f>COUNTIF(CR50:EV50,"*crowdfunding*")</f>
        <v>0</v>
      </c>
      <c r="Y50">
        <f>COUNTIF(CR50:EV50,"*venture_capital*")</f>
        <v>2</v>
      </c>
      <c r="Z50">
        <v>1</v>
      </c>
      <c r="AA50">
        <f>COUNTIFS(AI50:AL50,"=Venture Capital")</f>
        <v>1</v>
      </c>
      <c r="AB50">
        <f>COUNTIFS(AI50:AL50,"=accelerator")</f>
        <v>1</v>
      </c>
      <c r="AC50">
        <f>COUNTIFS(AI50:AL50,"=Angel")</f>
        <v>0</v>
      </c>
      <c r="AD50">
        <f>COUNTIFS(AI50:AL50,"=bootstrapped")</f>
        <v>0</v>
      </c>
      <c r="AE50">
        <f>COUNTIFS(AI50:AL50,"=Crowdfunded")</f>
        <v>0</v>
      </c>
      <c r="AF50">
        <f>COUNTIFS(AI50:AL50,"=Private Equity")</f>
        <v>0</v>
      </c>
      <c r="AG50">
        <f>COUNTIFS(AI50:AL50,"=Public")</f>
        <v>0</v>
      </c>
      <c r="AH50">
        <f>COUNTIFS(AI50:AL50,"=Subsidiary")</f>
        <v>0</v>
      </c>
      <c r="AI50" t="s">
        <v>249</v>
      </c>
      <c r="AJ50" t="s">
        <v>280</v>
      </c>
      <c r="AM50" t="s">
        <v>388</v>
      </c>
      <c r="AN50" t="s">
        <v>342</v>
      </c>
      <c r="AO50" t="s">
        <v>732</v>
      </c>
      <c r="AP50" t="s">
        <v>733</v>
      </c>
      <c r="AQ50" t="s">
        <v>265</v>
      </c>
      <c r="CR50" t="s">
        <v>280</v>
      </c>
      <c r="CS50" t="s">
        <v>267</v>
      </c>
      <c r="CT50" t="s">
        <v>267</v>
      </c>
      <c r="CU50" t="s">
        <v>285</v>
      </c>
      <c r="CV50" t="s">
        <v>269</v>
      </c>
      <c r="EW50">
        <v>8</v>
      </c>
      <c r="EX50" t="s">
        <v>256</v>
      </c>
      <c r="EY50" t="s">
        <v>256</v>
      </c>
      <c r="EZ50" t="s">
        <v>256</v>
      </c>
      <c r="FA50" t="s">
        <v>256</v>
      </c>
      <c r="FB50" t="s">
        <v>322</v>
      </c>
      <c r="FC50" t="s">
        <v>271</v>
      </c>
      <c r="FD50" t="s">
        <v>271</v>
      </c>
      <c r="FE50" t="s">
        <v>271</v>
      </c>
      <c r="FR50" t="s">
        <v>257</v>
      </c>
      <c r="FS50" t="s">
        <v>257</v>
      </c>
      <c r="FT50" t="s">
        <v>734</v>
      </c>
      <c r="FU50" t="s">
        <v>382</v>
      </c>
      <c r="FV50" t="s">
        <v>735</v>
      </c>
      <c r="FW50" t="s">
        <v>399</v>
      </c>
      <c r="FX50" t="s">
        <v>399</v>
      </c>
      <c r="FY50" t="s">
        <v>736</v>
      </c>
      <c r="GL50" t="s">
        <v>257</v>
      </c>
      <c r="GM50" t="s">
        <v>257</v>
      </c>
      <c r="GN50" t="s">
        <v>260</v>
      </c>
      <c r="GO50" t="s">
        <v>261</v>
      </c>
      <c r="GP50" t="s">
        <v>261</v>
      </c>
      <c r="GQ50" t="s">
        <v>261</v>
      </c>
      <c r="GR50" t="s">
        <v>261</v>
      </c>
      <c r="GS50" t="s">
        <v>261</v>
      </c>
      <c r="HF50" t="s">
        <v>335</v>
      </c>
      <c r="HG50" s="5" t="s">
        <v>632</v>
      </c>
      <c r="HH50" s="5">
        <v>43525</v>
      </c>
      <c r="HI50" t="s">
        <v>383</v>
      </c>
      <c r="HJ50" t="s">
        <v>327</v>
      </c>
      <c r="HK50" s="5">
        <v>44256</v>
      </c>
      <c r="HL50" s="5" t="s">
        <v>522</v>
      </c>
      <c r="HM50" s="5" t="s">
        <v>737</v>
      </c>
      <c r="HZ50" t="s">
        <v>257</v>
      </c>
      <c r="IA50" t="s">
        <v>257</v>
      </c>
      <c r="IB50" t="s">
        <v>732</v>
      </c>
      <c r="IC50" t="s">
        <v>257</v>
      </c>
      <c r="ID50" t="s">
        <v>257</v>
      </c>
      <c r="IE50" t="s">
        <v>733</v>
      </c>
      <c r="IF50" t="s">
        <v>733</v>
      </c>
      <c r="IG50" t="s">
        <v>265</v>
      </c>
    </row>
    <row r="51" spans="1:244" x14ac:dyDescent="0.3">
      <c r="A51">
        <v>1478629</v>
      </c>
      <c r="B51" s="8" t="s">
        <v>1373</v>
      </c>
      <c r="D51">
        <v>1</v>
      </c>
      <c r="E51" t="s">
        <v>1498</v>
      </c>
      <c r="F51">
        <v>3</v>
      </c>
      <c r="G51">
        <v>0</v>
      </c>
      <c r="H51">
        <v>0</v>
      </c>
      <c r="I51">
        <v>2016</v>
      </c>
      <c r="J51" s="3">
        <v>29.75</v>
      </c>
      <c r="K51" s="3">
        <v>32.68</v>
      </c>
      <c r="L51">
        <f>M51-I51</f>
        <v>1</v>
      </c>
      <c r="M51">
        <v>2017</v>
      </c>
      <c r="N51">
        <f>COUNTIFS(CR51:EV51,"=university")</f>
        <v>0</v>
      </c>
      <c r="O51">
        <v>0</v>
      </c>
      <c r="P51">
        <f>COUNTIFS(CR51:EV51,"=*government**")</f>
        <v>0</v>
      </c>
      <c r="Q51">
        <f>COUNTIFS(AM51:CQ51,"=*European Innovation Council*")</f>
        <v>0</v>
      </c>
      <c r="R51">
        <f>COUNTIF(CR51:EV51,"*angel*")</f>
        <v>0</v>
      </c>
      <c r="S51">
        <f>COUNTIF(CR51:EV51,"*family_office*")</f>
        <v>0</v>
      </c>
      <c r="T51">
        <v>0</v>
      </c>
      <c r="U51">
        <f>COUNTIF(CR51:EV51,"*accelerator*")</f>
        <v>1</v>
      </c>
      <c r="V51">
        <f>COUNTIF(CR51:EV51,"*corporate*")</f>
        <v>1</v>
      </c>
      <c r="W51">
        <f>COUNTIF(CQ51:EU51,"*investment_fund*")</f>
        <v>0</v>
      </c>
      <c r="X51">
        <f>COUNTIF(CR51:EV51,"*crowdfunding*")</f>
        <v>0</v>
      </c>
      <c r="Y51">
        <f>COUNTIF(CR51:EV51,"*venture_capital*")</f>
        <v>4</v>
      </c>
      <c r="Z51">
        <v>3</v>
      </c>
      <c r="AA51">
        <f>COUNTIFS(AI51:AL51,"=Venture Capital")</f>
        <v>1</v>
      </c>
      <c r="AB51">
        <f>COUNTIFS(AI51:AL51,"=accelerator")</f>
        <v>1</v>
      </c>
      <c r="AC51">
        <f>COUNTIFS(AI51:AL51,"=Angel")</f>
        <v>0</v>
      </c>
      <c r="AD51">
        <f>COUNTIFS(AI51:AL51,"=bootstrapped")</f>
        <v>0</v>
      </c>
      <c r="AE51">
        <f>COUNTIFS(AI51:AL51,"=Crowdfunded")</f>
        <v>0</v>
      </c>
      <c r="AF51">
        <f>COUNTIFS(AI51:AL51,"=Private Equity")</f>
        <v>0</v>
      </c>
      <c r="AG51">
        <f>COUNTIFS(AI51:AL51,"=Public")</f>
        <v>0</v>
      </c>
      <c r="AH51">
        <f>COUNTIFS(AI51:AL51,"=Subsidiary")</f>
        <v>0</v>
      </c>
      <c r="AI51" t="s">
        <v>249</v>
      </c>
      <c r="AJ51" t="s">
        <v>280</v>
      </c>
      <c r="AM51" t="s">
        <v>637</v>
      </c>
      <c r="AN51" t="s">
        <v>846</v>
      </c>
      <c r="AO51" t="s">
        <v>571</v>
      </c>
      <c r="AP51" t="s">
        <v>744</v>
      </c>
      <c r="AQ51" t="s">
        <v>964</v>
      </c>
      <c r="AR51" t="s">
        <v>1061</v>
      </c>
      <c r="CR51" t="s">
        <v>307</v>
      </c>
      <c r="CS51" t="s">
        <v>280</v>
      </c>
      <c r="CT51" t="s">
        <v>267</v>
      </c>
      <c r="CU51" t="s">
        <v>267</v>
      </c>
      <c r="CV51" t="s">
        <v>267</v>
      </c>
      <c r="CW51" t="s">
        <v>267</v>
      </c>
      <c r="EW51">
        <v>5</v>
      </c>
      <c r="EX51" t="s">
        <v>256</v>
      </c>
      <c r="EY51" t="s">
        <v>256</v>
      </c>
      <c r="EZ51" t="s">
        <v>270</v>
      </c>
      <c r="FA51" t="s">
        <v>322</v>
      </c>
      <c r="FB51" t="s">
        <v>270</v>
      </c>
      <c r="FR51" t="s">
        <v>633</v>
      </c>
      <c r="FS51" t="s">
        <v>257</v>
      </c>
      <c r="FT51" t="s">
        <v>421</v>
      </c>
      <c r="FU51">
        <v>11</v>
      </c>
      <c r="FV51" t="s">
        <v>1374</v>
      </c>
      <c r="GL51" t="s">
        <v>288</v>
      </c>
      <c r="GM51" t="s">
        <v>257</v>
      </c>
      <c r="GN51" t="s">
        <v>288</v>
      </c>
      <c r="GO51" t="s">
        <v>260</v>
      </c>
      <c r="GP51" t="s">
        <v>260</v>
      </c>
      <c r="HF51" t="s">
        <v>426</v>
      </c>
      <c r="HG51" t="s">
        <v>439</v>
      </c>
      <c r="HH51" t="s">
        <v>501</v>
      </c>
      <c r="HI51" t="s">
        <v>315</v>
      </c>
      <c r="HJ51" t="s">
        <v>360</v>
      </c>
      <c r="HZ51" t="s">
        <v>257</v>
      </c>
      <c r="IA51" t="s">
        <v>846</v>
      </c>
      <c r="IB51" t="s">
        <v>1375</v>
      </c>
      <c r="IC51" t="s">
        <v>1376</v>
      </c>
      <c r="ID51" t="s">
        <v>1377</v>
      </c>
    </row>
    <row r="52" spans="1:244" x14ac:dyDescent="0.3">
      <c r="A52">
        <v>20784</v>
      </c>
      <c r="B52" s="8" t="s">
        <v>1378</v>
      </c>
      <c r="D52">
        <v>1</v>
      </c>
      <c r="E52" t="s">
        <v>1498</v>
      </c>
      <c r="F52">
        <v>3</v>
      </c>
      <c r="G52">
        <v>0</v>
      </c>
      <c r="H52">
        <v>0</v>
      </c>
      <c r="I52">
        <v>2016</v>
      </c>
      <c r="J52" s="3">
        <v>23.11</v>
      </c>
      <c r="K52" s="3">
        <v>25.39</v>
      </c>
      <c r="L52">
        <f>M52-I52</f>
        <v>1</v>
      </c>
      <c r="M52">
        <v>2017</v>
      </c>
      <c r="N52">
        <f>COUNTIFS(CR52:EV52,"=university")</f>
        <v>0</v>
      </c>
      <c r="O52">
        <v>1</v>
      </c>
      <c r="P52">
        <f>COUNTIFS(CR52:EV52,"=*government**")</f>
        <v>0</v>
      </c>
      <c r="Q52">
        <f>COUNTIFS(AM52:CQ52,"=*European Innovation Council*")</f>
        <v>0</v>
      </c>
      <c r="R52">
        <f>COUNTIF(CR52:EV52,"*angel*")</f>
        <v>4</v>
      </c>
      <c r="S52">
        <f>COUNTIF(CR52:EV52,"*family_office*")</f>
        <v>0</v>
      </c>
      <c r="T52">
        <v>4</v>
      </c>
      <c r="U52">
        <f>COUNTIF(CR52:EV52,"*accelerator*")</f>
        <v>4</v>
      </c>
      <c r="V52">
        <f>COUNTIF(CR52:EV52,"*corporate*")</f>
        <v>0</v>
      </c>
      <c r="W52">
        <f>COUNTIF(CQ52:EU52,"*investment_fund*")</f>
        <v>0</v>
      </c>
      <c r="X52">
        <f>COUNTIF(CR52:EV52,"*crowdfunding*")</f>
        <v>0</v>
      </c>
      <c r="Y52">
        <f>COUNTIF(CR52:EV52,"*venture_capital*")</f>
        <v>3</v>
      </c>
      <c r="Z52">
        <v>3</v>
      </c>
      <c r="AA52">
        <f>COUNTIFS(AI52:AL52,"=Venture Capital")</f>
        <v>1</v>
      </c>
      <c r="AB52">
        <f>COUNTIFS(AI52:AL52,"=accelerator")</f>
        <v>1</v>
      </c>
      <c r="AC52">
        <f>COUNTIFS(AI52:AL52,"=Angel")</f>
        <v>1</v>
      </c>
      <c r="AD52">
        <f>COUNTIFS(AI52:AL52,"=bootstrapped")</f>
        <v>0</v>
      </c>
      <c r="AE52">
        <f>COUNTIFS(AI52:AL52,"=Crowdfunded")</f>
        <v>0</v>
      </c>
      <c r="AF52">
        <f>COUNTIFS(AI52:AL52,"=Private Equity")</f>
        <v>0</v>
      </c>
      <c r="AG52">
        <f>COUNTIFS(AI52:AL52,"=Public")</f>
        <v>0</v>
      </c>
      <c r="AH52">
        <f>COUNTIFS(AI52:AL52,"=Subsidiary")</f>
        <v>0</v>
      </c>
      <c r="AI52" t="s">
        <v>331</v>
      </c>
      <c r="AJ52" t="s">
        <v>249</v>
      </c>
      <c r="AK52" t="s">
        <v>280</v>
      </c>
      <c r="AM52" t="s">
        <v>779</v>
      </c>
      <c r="AN52" t="s">
        <v>1379</v>
      </c>
      <c r="AO52" t="s">
        <v>1380</v>
      </c>
      <c r="AP52" t="s">
        <v>1004</v>
      </c>
      <c r="AQ52" t="s">
        <v>1381</v>
      </c>
      <c r="AR52" t="s">
        <v>412</v>
      </c>
      <c r="AS52" t="s">
        <v>1382</v>
      </c>
      <c r="AT52" t="s">
        <v>800</v>
      </c>
      <c r="AU52" t="s">
        <v>918</v>
      </c>
      <c r="AV52" t="s">
        <v>1383</v>
      </c>
      <c r="AW52" t="s">
        <v>1384</v>
      </c>
      <c r="AX52" t="s">
        <v>1385</v>
      </c>
      <c r="CR52" t="s">
        <v>280</v>
      </c>
      <c r="CS52" t="s">
        <v>268</v>
      </c>
      <c r="CT52" t="s">
        <v>333</v>
      </c>
      <c r="CU52" t="s">
        <v>280</v>
      </c>
      <c r="CV52" t="s">
        <v>333</v>
      </c>
      <c r="CW52" t="s">
        <v>385</v>
      </c>
      <c r="CX52" t="s">
        <v>280</v>
      </c>
      <c r="CY52" t="s">
        <v>280</v>
      </c>
      <c r="CZ52" t="s">
        <v>266</v>
      </c>
      <c r="DA52" t="s">
        <v>333</v>
      </c>
      <c r="DB52" t="s">
        <v>267</v>
      </c>
      <c r="DC52" t="s">
        <v>267</v>
      </c>
      <c r="EW52">
        <v>6</v>
      </c>
      <c r="EX52" t="s">
        <v>256</v>
      </c>
      <c r="EY52" t="s">
        <v>257</v>
      </c>
      <c r="EZ52" t="s">
        <v>286</v>
      </c>
      <c r="FA52" t="s">
        <v>256</v>
      </c>
      <c r="FB52" t="s">
        <v>256</v>
      </c>
      <c r="FC52" t="s">
        <v>272</v>
      </c>
      <c r="FR52" t="s">
        <v>257</v>
      </c>
      <c r="FS52" t="s">
        <v>257</v>
      </c>
      <c r="FT52" t="s">
        <v>257</v>
      </c>
      <c r="FU52" t="s">
        <v>785</v>
      </c>
      <c r="FV52">
        <v>1</v>
      </c>
      <c r="FW52">
        <v>22</v>
      </c>
      <c r="GL52" t="s">
        <v>257</v>
      </c>
      <c r="GM52" t="s">
        <v>257</v>
      </c>
      <c r="GN52" t="s">
        <v>257</v>
      </c>
      <c r="GO52" t="s">
        <v>260</v>
      </c>
      <c r="GP52" t="s">
        <v>288</v>
      </c>
      <c r="GQ52" t="s">
        <v>288</v>
      </c>
      <c r="HF52" t="s">
        <v>1210</v>
      </c>
      <c r="HG52" s="5">
        <v>41579</v>
      </c>
      <c r="HH52" t="s">
        <v>437</v>
      </c>
      <c r="HI52" s="5" t="s">
        <v>1386</v>
      </c>
      <c r="HJ52" s="5">
        <v>43040</v>
      </c>
      <c r="HK52" s="5" t="s">
        <v>508</v>
      </c>
      <c r="HZ52" t="s">
        <v>257</v>
      </c>
      <c r="IA52" t="s">
        <v>1382</v>
      </c>
      <c r="IB52" t="s">
        <v>800</v>
      </c>
      <c r="IC52" t="s">
        <v>257</v>
      </c>
      <c r="ID52" t="s">
        <v>1387</v>
      </c>
      <c r="IE52" t="s">
        <v>1388</v>
      </c>
    </row>
    <row r="53" spans="1:244" x14ac:dyDescent="0.3">
      <c r="A53">
        <v>1662787</v>
      </c>
      <c r="B53" s="8" t="s">
        <v>605</v>
      </c>
      <c r="D53">
        <v>1</v>
      </c>
      <c r="E53" t="s">
        <v>1498</v>
      </c>
      <c r="F53">
        <v>1</v>
      </c>
      <c r="G53">
        <v>0</v>
      </c>
      <c r="H53">
        <v>0</v>
      </c>
      <c r="I53">
        <v>2017</v>
      </c>
      <c r="J53" s="3">
        <v>0.9</v>
      </c>
      <c r="K53" s="3">
        <v>1</v>
      </c>
      <c r="L53">
        <f>M53-I53</f>
        <v>5</v>
      </c>
      <c r="M53">
        <v>2022</v>
      </c>
      <c r="N53">
        <f>COUNTIFS(CR53:EV53,"=university")</f>
        <v>0</v>
      </c>
      <c r="O53">
        <v>1</v>
      </c>
      <c r="P53">
        <f>COUNTIFS(CR53:EV53,"=*government**")</f>
        <v>1</v>
      </c>
      <c r="Q53">
        <f>COUNTIFS(AO53:CQ53,"=*European Innovation Council*")</f>
        <v>0</v>
      </c>
      <c r="R53">
        <f>COUNTIF(CR53:EV53,"*angel*")</f>
        <v>1</v>
      </c>
      <c r="S53">
        <f>COUNTIF(CR53:EV53,"*family_office*")</f>
        <v>0</v>
      </c>
      <c r="T53">
        <v>0</v>
      </c>
      <c r="U53">
        <f>COUNTIF(CR53:EV53,"*accelerator*")</f>
        <v>4</v>
      </c>
      <c r="V53">
        <f>COUNTIF(CR53:EV53,"*corporate*")</f>
        <v>0</v>
      </c>
      <c r="W53">
        <f>COUNTIF(CQ53:EU53,"*investment_fund*")</f>
        <v>0</v>
      </c>
      <c r="X53">
        <f>COUNTIF(CR53:EV53,"*crowdfunding*")</f>
        <v>0</v>
      </c>
      <c r="Y53">
        <f>COUNTIF(CR53:EV53,"*venture_capital*")</f>
        <v>4</v>
      </c>
      <c r="Z53">
        <v>2</v>
      </c>
      <c r="AA53">
        <f>COUNTIFS(AI53:AL53,"=Venture Capital")</f>
        <v>1</v>
      </c>
      <c r="AB53">
        <f>COUNTIFS(AI53:AL53,"=accelerator")</f>
        <v>1</v>
      </c>
      <c r="AC53">
        <f>COUNTIFS(AI53:AL53,"=Angel")</f>
        <v>0</v>
      </c>
      <c r="AD53">
        <f>COUNTIFS(AI53:AL53,"=bootstrapped")</f>
        <v>0</v>
      </c>
      <c r="AE53">
        <f>COUNTIFS(AI53:AL53,"=Crowdfunded")</f>
        <v>0</v>
      </c>
      <c r="AF53">
        <f>COUNTIFS(AI53:AL53,"=Private Equity")</f>
        <v>0</v>
      </c>
      <c r="AG53">
        <f>COUNTIFS(AI53:AL53,"=Public")</f>
        <v>0</v>
      </c>
      <c r="AH53">
        <f>COUNTIFS(AI53:AL53,"=Subsidiary")</f>
        <v>0</v>
      </c>
      <c r="AI53" t="s">
        <v>249</v>
      </c>
      <c r="AJ53" t="s">
        <v>280</v>
      </c>
      <c r="AM53" t="s">
        <v>576</v>
      </c>
      <c r="AN53" t="s">
        <v>606</v>
      </c>
      <c r="AO53" t="s">
        <v>577</v>
      </c>
      <c r="AP53" t="s">
        <v>412</v>
      </c>
      <c r="AQ53" t="s">
        <v>414</v>
      </c>
      <c r="AR53" t="s">
        <v>607</v>
      </c>
      <c r="AS53" t="s">
        <v>608</v>
      </c>
      <c r="AT53" t="s">
        <v>609</v>
      </c>
      <c r="AU53" t="s">
        <v>610</v>
      </c>
      <c r="AV53" t="s">
        <v>611</v>
      </c>
      <c r="AW53" t="s">
        <v>612</v>
      </c>
      <c r="CR53" t="s">
        <v>280</v>
      </c>
      <c r="CS53" t="s">
        <v>280</v>
      </c>
      <c r="CT53" t="s">
        <v>280</v>
      </c>
      <c r="CU53" t="s">
        <v>385</v>
      </c>
      <c r="CV53" t="s">
        <v>583</v>
      </c>
      <c r="CW53" t="s">
        <v>267</v>
      </c>
      <c r="CX53" t="s">
        <v>267</v>
      </c>
      <c r="CY53" t="s">
        <v>285</v>
      </c>
      <c r="CZ53" t="s">
        <v>268</v>
      </c>
      <c r="DA53" t="s">
        <v>267</v>
      </c>
      <c r="DB53" t="s">
        <v>280</v>
      </c>
      <c r="EW53">
        <v>4</v>
      </c>
      <c r="EX53" t="s">
        <v>286</v>
      </c>
      <c r="EY53" t="s">
        <v>256</v>
      </c>
      <c r="EZ53" t="s">
        <v>286</v>
      </c>
      <c r="FA53" t="s">
        <v>257</v>
      </c>
      <c r="FR53" t="s">
        <v>257</v>
      </c>
      <c r="FS53" t="s">
        <v>613</v>
      </c>
      <c r="FT53" t="s">
        <v>507</v>
      </c>
      <c r="FU53" t="s">
        <v>257</v>
      </c>
      <c r="GL53" t="s">
        <v>257</v>
      </c>
      <c r="GM53" t="s">
        <v>288</v>
      </c>
      <c r="GN53" t="s">
        <v>288</v>
      </c>
      <c r="GO53" t="s">
        <v>257</v>
      </c>
      <c r="HF53" s="5">
        <v>44621</v>
      </c>
      <c r="HG53" s="5" t="s">
        <v>614</v>
      </c>
      <c r="HH53" t="s">
        <v>387</v>
      </c>
      <c r="HI53" t="s">
        <v>410</v>
      </c>
      <c r="HZ53" t="s">
        <v>412</v>
      </c>
      <c r="IA53" t="s">
        <v>615</v>
      </c>
      <c r="IB53" t="s">
        <v>616</v>
      </c>
      <c r="IC53" t="s">
        <v>612</v>
      </c>
    </row>
    <row r="54" spans="1:244" x14ac:dyDescent="0.3">
      <c r="A54">
        <v>959302</v>
      </c>
      <c r="B54" t="s">
        <v>898</v>
      </c>
      <c r="C54">
        <v>1</v>
      </c>
      <c r="E54" t="s">
        <v>1497</v>
      </c>
      <c r="F54">
        <v>2</v>
      </c>
      <c r="G54">
        <v>1</v>
      </c>
      <c r="H54">
        <v>2</v>
      </c>
      <c r="I54">
        <v>2017</v>
      </c>
      <c r="J54" s="3">
        <v>85.78</v>
      </c>
      <c r="K54" s="3">
        <v>92.7</v>
      </c>
      <c r="L54">
        <f>M54-I54</f>
        <v>0</v>
      </c>
      <c r="M54">
        <v>2017</v>
      </c>
      <c r="N54">
        <f>COUNTIFS(CR54:EV54,"=university")</f>
        <v>1</v>
      </c>
      <c r="O54">
        <v>0</v>
      </c>
      <c r="P54">
        <f>COUNTIFS(CR54:EV54,"=*government**")</f>
        <v>2</v>
      </c>
      <c r="Q54">
        <f>COUNTIFS(AM54:CQ54,"=*European Innovation Council*")</f>
        <v>0</v>
      </c>
      <c r="R54">
        <f>COUNTIF(CR54:EV54,"*angel*")</f>
        <v>1</v>
      </c>
      <c r="S54">
        <f>COUNTIF(CR54:EV54,"*family_office*")</f>
        <v>0</v>
      </c>
      <c r="T54">
        <v>1</v>
      </c>
      <c r="U54">
        <f>COUNTIF(CR54:EV54,"*accelerator*")</f>
        <v>0</v>
      </c>
      <c r="V54">
        <f>COUNTIF(CR54:EV54,"*corporate*")</f>
        <v>0</v>
      </c>
      <c r="W54">
        <f>COUNTIF(CQ54:EU54,"*investment_fund*")</f>
        <v>1</v>
      </c>
      <c r="X54">
        <f>COUNTIF(CR54:EV54,"*crowdfunding*")</f>
        <v>0</v>
      </c>
      <c r="Y54">
        <f>COUNTIF(CR54:EV54,"*venture_capital*")</f>
        <v>10</v>
      </c>
      <c r="Z54">
        <v>10</v>
      </c>
      <c r="AA54">
        <f>COUNTIFS(AI54:AL54,"=Venture Capital")</f>
        <v>1</v>
      </c>
      <c r="AB54">
        <f>COUNTIFS(AI54:AL54,"=accelerator")</f>
        <v>0</v>
      </c>
      <c r="AC54">
        <f>COUNTIFS(AI54:AL54,"=Angel")</f>
        <v>0</v>
      </c>
      <c r="AD54">
        <f>COUNTIFS(AI54:AL54,"=bootstrapped")</f>
        <v>0</v>
      </c>
      <c r="AE54">
        <f>COUNTIFS(AI54:AL54,"=Crowdfunded")</f>
        <v>0</v>
      </c>
      <c r="AF54">
        <f>COUNTIFS(AI54:AL54,"=Private Equity")</f>
        <v>0</v>
      </c>
      <c r="AG54">
        <f>COUNTIFS(AI54:AL54,"=Public")</f>
        <v>0</v>
      </c>
      <c r="AH54">
        <f>COUNTIFS(AI54:AL54,"=Subsidiary")</f>
        <v>0</v>
      </c>
      <c r="AI54" t="s">
        <v>249</v>
      </c>
      <c r="AM54" t="s">
        <v>444</v>
      </c>
      <c r="AN54" t="s">
        <v>345</v>
      </c>
      <c r="AO54" t="s">
        <v>592</v>
      </c>
      <c r="AP54" t="s">
        <v>341</v>
      </c>
      <c r="AQ54" t="s">
        <v>343</v>
      </c>
      <c r="AR54" t="s">
        <v>344</v>
      </c>
      <c r="AS54" t="s">
        <v>346</v>
      </c>
      <c r="AT54" t="s">
        <v>443</v>
      </c>
      <c r="AU54" t="s">
        <v>265</v>
      </c>
      <c r="AV54" t="s">
        <v>899</v>
      </c>
      <c r="AW54" t="s">
        <v>900</v>
      </c>
      <c r="AX54" t="s">
        <v>678</v>
      </c>
      <c r="AY54" t="s">
        <v>901</v>
      </c>
      <c r="AZ54" t="s">
        <v>835</v>
      </c>
      <c r="BA54" t="s">
        <v>902</v>
      </c>
      <c r="CR54" t="s">
        <v>267</v>
      </c>
      <c r="CS54" t="s">
        <v>267</v>
      </c>
      <c r="CT54" t="s">
        <v>268</v>
      </c>
      <c r="CU54" t="s">
        <v>252</v>
      </c>
      <c r="CV54" t="s">
        <v>267</v>
      </c>
      <c r="CW54" t="s">
        <v>267</v>
      </c>
      <c r="CX54" t="s">
        <v>267</v>
      </c>
      <c r="CY54" t="s">
        <v>266</v>
      </c>
      <c r="CZ54" t="s">
        <v>269</v>
      </c>
      <c r="DA54" t="s">
        <v>285</v>
      </c>
      <c r="DB54" t="s">
        <v>254</v>
      </c>
      <c r="DC54" t="s">
        <v>267</v>
      </c>
      <c r="DD54" t="s">
        <v>267</v>
      </c>
      <c r="DE54" t="s">
        <v>267</v>
      </c>
      <c r="DF54" t="s">
        <v>267</v>
      </c>
      <c r="EW54">
        <v>11</v>
      </c>
      <c r="EX54" t="s">
        <v>255</v>
      </c>
      <c r="EY54" t="s">
        <v>256</v>
      </c>
      <c r="EZ54" t="s">
        <v>256</v>
      </c>
      <c r="FA54" t="s">
        <v>271</v>
      </c>
      <c r="FB54" t="s">
        <v>271</v>
      </c>
      <c r="FC54" t="s">
        <v>322</v>
      </c>
      <c r="FD54" t="s">
        <v>322</v>
      </c>
      <c r="FE54" t="s">
        <v>271</v>
      </c>
      <c r="FF54" t="s">
        <v>271</v>
      </c>
      <c r="FG54" t="s">
        <v>323</v>
      </c>
      <c r="FH54" t="s">
        <v>271</v>
      </c>
      <c r="FR54" t="s">
        <v>257</v>
      </c>
      <c r="FS54" t="s">
        <v>519</v>
      </c>
      <c r="FT54" t="s">
        <v>518</v>
      </c>
      <c r="FU54" t="s">
        <v>257</v>
      </c>
      <c r="FV54">
        <v>7</v>
      </c>
      <c r="FW54" t="s">
        <v>903</v>
      </c>
      <c r="FX54" t="s">
        <v>520</v>
      </c>
      <c r="FY54" t="s">
        <v>257</v>
      </c>
      <c r="FZ54" t="s">
        <v>257</v>
      </c>
      <c r="GA54">
        <v>60</v>
      </c>
      <c r="GB54" t="s">
        <v>488</v>
      </c>
      <c r="GL54" t="s">
        <v>257</v>
      </c>
      <c r="GM54" t="s">
        <v>261</v>
      </c>
      <c r="GN54" t="s">
        <v>261</v>
      </c>
      <c r="GO54" t="s">
        <v>257</v>
      </c>
      <c r="GP54" t="s">
        <v>261</v>
      </c>
      <c r="GQ54" t="s">
        <v>261</v>
      </c>
      <c r="GR54" t="s">
        <v>261</v>
      </c>
      <c r="GS54" t="s">
        <v>257</v>
      </c>
      <c r="GT54" t="s">
        <v>257</v>
      </c>
      <c r="GU54" t="s">
        <v>260</v>
      </c>
      <c r="GV54" t="s">
        <v>260</v>
      </c>
      <c r="HF54" s="5">
        <v>42309</v>
      </c>
      <c r="HG54" s="5" t="s">
        <v>439</v>
      </c>
      <c r="HH54" t="s">
        <v>394</v>
      </c>
      <c r="HI54" t="s">
        <v>632</v>
      </c>
      <c r="HJ54" t="s">
        <v>336</v>
      </c>
      <c r="HK54" t="s">
        <v>440</v>
      </c>
      <c r="HL54" s="5" t="s">
        <v>383</v>
      </c>
      <c r="HM54" t="s">
        <v>328</v>
      </c>
      <c r="HN54" t="s">
        <v>390</v>
      </c>
      <c r="HO54" s="5">
        <v>44593</v>
      </c>
      <c r="HP54" t="s">
        <v>499</v>
      </c>
      <c r="HZ54" t="s">
        <v>341</v>
      </c>
      <c r="IA54" t="s">
        <v>904</v>
      </c>
      <c r="IB54" t="s">
        <v>904</v>
      </c>
      <c r="IC54" t="s">
        <v>265</v>
      </c>
      <c r="ID54" t="s">
        <v>899</v>
      </c>
      <c r="IE54" t="s">
        <v>904</v>
      </c>
      <c r="IF54" t="s">
        <v>443</v>
      </c>
      <c r="IG54" t="s">
        <v>900</v>
      </c>
      <c r="IH54" t="s">
        <v>265</v>
      </c>
      <c r="II54" t="s">
        <v>905</v>
      </c>
      <c r="IJ54" t="s">
        <v>265</v>
      </c>
    </row>
    <row r="55" spans="1:244" x14ac:dyDescent="0.3">
      <c r="A55">
        <v>3148716</v>
      </c>
      <c r="B55" t="s">
        <v>949</v>
      </c>
      <c r="D55">
        <v>1</v>
      </c>
      <c r="E55" t="s">
        <v>1497</v>
      </c>
      <c r="F55">
        <v>3</v>
      </c>
      <c r="G55">
        <v>1</v>
      </c>
      <c r="H55">
        <v>0</v>
      </c>
      <c r="I55">
        <v>2017</v>
      </c>
      <c r="J55" s="3">
        <v>3.61</v>
      </c>
      <c r="K55" s="3">
        <v>3.9</v>
      </c>
      <c r="L55">
        <f>M55-I55</f>
        <v>2</v>
      </c>
      <c r="M55">
        <v>2019</v>
      </c>
      <c r="N55">
        <f>COUNTIFS(CR55:EV55,"=university")</f>
        <v>0</v>
      </c>
      <c r="O55">
        <v>0</v>
      </c>
      <c r="P55">
        <f>COUNTIFS(CR55:EV55,"=*government**")</f>
        <v>0</v>
      </c>
      <c r="Q55">
        <f>COUNTIFS(AM55:CQ55,"=*European Innovation Council*")</f>
        <v>0</v>
      </c>
      <c r="R55">
        <f>COUNTIF(CR55:EV55,"*angel*")</f>
        <v>0</v>
      </c>
      <c r="S55">
        <f>COUNTIF(CR55:EV55,"*family_office*")</f>
        <v>0</v>
      </c>
      <c r="T55">
        <v>1</v>
      </c>
      <c r="U55">
        <f>COUNTIF(CR55:EV55,"*accelerator*")</f>
        <v>3</v>
      </c>
      <c r="V55">
        <f>COUNTIF(CR55:EV55,"*corporate*")</f>
        <v>1</v>
      </c>
      <c r="W55">
        <f>COUNTIF(CQ55:EU55,"*investment_fund*")</f>
        <v>1</v>
      </c>
      <c r="X55">
        <f>COUNTIF(CR55:EV55,"*crowdfunding*")</f>
        <v>0</v>
      </c>
      <c r="Y55">
        <f>COUNTIF(CR55:EV55,"*venture_capital*")</f>
        <v>7</v>
      </c>
      <c r="Z55">
        <v>7</v>
      </c>
      <c r="AA55">
        <f>COUNTIFS(AI55:AL55,"=Venture Capital")</f>
        <v>1</v>
      </c>
      <c r="AB55">
        <f>COUNTIFS(AI55:AL55,"=accelerator")</f>
        <v>1</v>
      </c>
      <c r="AC55">
        <f>COUNTIFS(AI55:AL55,"=Angel")</f>
        <v>0</v>
      </c>
      <c r="AD55">
        <f>COUNTIFS(AI55:AL55,"=bootstrapped")</f>
        <v>0</v>
      </c>
      <c r="AE55">
        <f>COUNTIFS(AI55:AL55,"=Crowdfunded")</f>
        <v>0</v>
      </c>
      <c r="AF55">
        <f>COUNTIFS(AI55:AL55,"=Private Equity")</f>
        <v>0</v>
      </c>
      <c r="AG55">
        <f>COUNTIFS(AI55:AL55,"=Public")</f>
        <v>0</v>
      </c>
      <c r="AH55">
        <f>COUNTIFS(AI55:AL55,"=Subsidiary")</f>
        <v>0</v>
      </c>
      <c r="AI55" t="s">
        <v>249</v>
      </c>
      <c r="AJ55" t="s">
        <v>280</v>
      </c>
      <c r="AM55" t="s">
        <v>637</v>
      </c>
      <c r="AN55" t="s">
        <v>388</v>
      </c>
      <c r="AO55" t="s">
        <v>950</v>
      </c>
      <c r="AP55" t="s">
        <v>759</v>
      </c>
      <c r="AQ55" t="s">
        <v>930</v>
      </c>
      <c r="AR55" t="s">
        <v>677</v>
      </c>
      <c r="AS55" t="s">
        <v>342</v>
      </c>
      <c r="AT55" t="s">
        <v>302</v>
      </c>
      <c r="AU55" t="s">
        <v>281</v>
      </c>
      <c r="AV55" t="s">
        <v>561</v>
      </c>
      <c r="AW55" t="s">
        <v>951</v>
      </c>
      <c r="AX55" t="s">
        <v>952</v>
      </c>
      <c r="CR55" t="s">
        <v>307</v>
      </c>
      <c r="CS55" t="s">
        <v>280</v>
      </c>
      <c r="CT55" t="s">
        <v>280</v>
      </c>
      <c r="CU55" t="s">
        <v>267</v>
      </c>
      <c r="CV55" t="s">
        <v>267</v>
      </c>
      <c r="CW55" t="s">
        <v>267</v>
      </c>
      <c r="CX55" t="s">
        <v>267</v>
      </c>
      <c r="CY55" t="s">
        <v>280</v>
      </c>
      <c r="CZ55" t="s">
        <v>267</v>
      </c>
      <c r="DA55" t="s">
        <v>254</v>
      </c>
      <c r="DB55" t="s">
        <v>267</v>
      </c>
      <c r="DC55" t="s">
        <v>267</v>
      </c>
      <c r="EW55">
        <v>5</v>
      </c>
      <c r="EX55" t="s">
        <v>256</v>
      </c>
      <c r="EY55" t="s">
        <v>256</v>
      </c>
      <c r="EZ55" t="s">
        <v>256</v>
      </c>
      <c r="FA55" t="s">
        <v>286</v>
      </c>
      <c r="FB55" t="s">
        <v>256</v>
      </c>
      <c r="FR55" t="s">
        <v>589</v>
      </c>
      <c r="FS55" t="s">
        <v>953</v>
      </c>
      <c r="FT55">
        <v>1</v>
      </c>
      <c r="FU55" t="s">
        <v>257</v>
      </c>
      <c r="FV55" t="s">
        <v>392</v>
      </c>
      <c r="GL55" t="s">
        <v>261</v>
      </c>
      <c r="GM55" t="s">
        <v>288</v>
      </c>
      <c r="GN55" t="s">
        <v>261</v>
      </c>
      <c r="GO55" t="s">
        <v>257</v>
      </c>
      <c r="GP55" t="s">
        <v>261</v>
      </c>
      <c r="HF55" s="5">
        <v>43556</v>
      </c>
      <c r="HG55" s="5" t="s">
        <v>327</v>
      </c>
      <c r="HH55" t="s">
        <v>630</v>
      </c>
      <c r="HI55" s="5">
        <v>44501</v>
      </c>
      <c r="HJ55" s="5" t="s">
        <v>509</v>
      </c>
      <c r="HZ55" t="s">
        <v>257</v>
      </c>
      <c r="IA55" t="s">
        <v>954</v>
      </c>
      <c r="IB55" t="s">
        <v>342</v>
      </c>
      <c r="IC55" t="s">
        <v>302</v>
      </c>
      <c r="ID55" t="s">
        <v>955</v>
      </c>
    </row>
    <row r="56" spans="1:244" x14ac:dyDescent="0.3">
      <c r="A56">
        <v>1724863</v>
      </c>
      <c r="B56" t="s">
        <v>973</v>
      </c>
      <c r="C56">
        <v>1</v>
      </c>
      <c r="E56" t="s">
        <v>1497</v>
      </c>
      <c r="F56">
        <v>2</v>
      </c>
      <c r="G56">
        <v>1</v>
      </c>
      <c r="H56">
        <v>2</v>
      </c>
      <c r="I56">
        <v>2017</v>
      </c>
      <c r="J56" s="3">
        <v>75.040000000000006</v>
      </c>
      <c r="K56" s="3">
        <v>82.54</v>
      </c>
      <c r="L56">
        <f>M56-I56</f>
        <v>1</v>
      </c>
      <c r="M56">
        <v>2018</v>
      </c>
      <c r="N56">
        <f>COUNTIFS(CS56:EV56,"=university")</f>
        <v>0</v>
      </c>
      <c r="O56">
        <v>0</v>
      </c>
      <c r="P56">
        <f>COUNTIFS(CS56:EV56,"=*government**")</f>
        <v>0</v>
      </c>
      <c r="Q56">
        <f>COUNTIFS(AM56:CQ56,"=*European Innovation Council*")</f>
        <v>0</v>
      </c>
      <c r="R56">
        <f>COUNTIF(CS56:EV56,"*angel*")</f>
        <v>1</v>
      </c>
      <c r="S56">
        <f>COUNTIF(CS56:EV56,"*family_office*")</f>
        <v>0</v>
      </c>
      <c r="T56">
        <v>0</v>
      </c>
      <c r="U56">
        <f>COUNTIF(CS56:EV56,"*accelerator*")</f>
        <v>0</v>
      </c>
      <c r="V56">
        <f>COUNTIF(CS56:EV56,"*corporate*")</f>
        <v>3</v>
      </c>
      <c r="W56">
        <f>COUNTIF(CQ56:EU56,"*investment_fund*")</f>
        <v>0</v>
      </c>
      <c r="X56">
        <f>COUNTIF(CS56:EV56,"*crowdfunding*")</f>
        <v>0</v>
      </c>
      <c r="Y56">
        <f>COUNTIF(CS56:EV56,"*venture_capital*")</f>
        <v>6</v>
      </c>
      <c r="Z56">
        <v>3</v>
      </c>
      <c r="AA56">
        <f>COUNTIFS(AI56:AL56,"=Venture Capital")</f>
        <v>1</v>
      </c>
      <c r="AB56">
        <f>COUNTIFS(AI56:AL56,"=accelerator")</f>
        <v>1</v>
      </c>
      <c r="AC56">
        <f>COUNTIFS(AI56:AL56,"=Angel")</f>
        <v>0</v>
      </c>
      <c r="AD56">
        <f>COUNTIFS(AI56:AL56,"=bootstrapped")</f>
        <v>0</v>
      </c>
      <c r="AE56">
        <f>COUNTIFS(AI56:AL56,"=Crowdfunded")</f>
        <v>0</v>
      </c>
      <c r="AF56">
        <f>COUNTIFS(AI56:AL56,"=Private Equity")</f>
        <v>0</v>
      </c>
      <c r="AG56">
        <f>COUNTIFS(AI56:AL56,"=Public")</f>
        <v>1</v>
      </c>
      <c r="AH56">
        <f>COUNTIFS(AI56:AL56,"=Subsidiary")</f>
        <v>0</v>
      </c>
      <c r="AI56" t="s">
        <v>494</v>
      </c>
      <c r="AJ56" t="s">
        <v>249</v>
      </c>
      <c r="AK56" t="s">
        <v>280</v>
      </c>
      <c r="AM56" t="s">
        <v>388</v>
      </c>
      <c r="AN56" t="s">
        <v>974</v>
      </c>
      <c r="AO56" t="s">
        <v>705</v>
      </c>
      <c r="AP56" t="s">
        <v>342</v>
      </c>
      <c r="AQ56" t="s">
        <v>975</v>
      </c>
      <c r="AR56" t="s">
        <v>976</v>
      </c>
      <c r="AS56" t="s">
        <v>349</v>
      </c>
      <c r="AT56" t="s">
        <v>897</v>
      </c>
      <c r="AU56" t="s">
        <v>977</v>
      </c>
      <c r="AV56" t="s">
        <v>978</v>
      </c>
      <c r="AW56" t="s">
        <v>979</v>
      </c>
      <c r="CR56" t="s">
        <v>280</v>
      </c>
      <c r="CS56" t="s">
        <v>267</v>
      </c>
      <c r="CT56" t="s">
        <v>267</v>
      </c>
      <c r="CU56" t="s">
        <v>267</v>
      </c>
      <c r="CV56" t="s">
        <v>267</v>
      </c>
      <c r="CW56" t="s">
        <v>308</v>
      </c>
      <c r="CX56" t="s">
        <v>308</v>
      </c>
      <c r="CY56" t="s">
        <v>308</v>
      </c>
      <c r="CZ56" t="s">
        <v>333</v>
      </c>
      <c r="DA56" t="s">
        <v>267</v>
      </c>
      <c r="DB56" t="s">
        <v>267</v>
      </c>
      <c r="EW56">
        <v>6</v>
      </c>
      <c r="EX56" t="s">
        <v>256</v>
      </c>
      <c r="EY56" t="s">
        <v>322</v>
      </c>
      <c r="EZ56" t="s">
        <v>980</v>
      </c>
      <c r="FA56" t="s">
        <v>981</v>
      </c>
      <c r="FB56" t="s">
        <v>761</v>
      </c>
      <c r="FC56" t="s">
        <v>761</v>
      </c>
      <c r="FR56">
        <v>1</v>
      </c>
      <c r="FS56" t="s">
        <v>982</v>
      </c>
      <c r="FT56">
        <v>345</v>
      </c>
      <c r="FU56">
        <v>70</v>
      </c>
      <c r="FV56">
        <v>20</v>
      </c>
      <c r="FW56" t="s">
        <v>983</v>
      </c>
      <c r="GL56" t="s">
        <v>261</v>
      </c>
      <c r="GM56" t="s">
        <v>261</v>
      </c>
      <c r="GN56" t="s">
        <v>260</v>
      </c>
      <c r="GO56" t="s">
        <v>260</v>
      </c>
      <c r="GP56" t="s">
        <v>260</v>
      </c>
      <c r="GQ56" t="s">
        <v>260</v>
      </c>
      <c r="HF56" s="5">
        <v>43160</v>
      </c>
      <c r="HG56" t="s">
        <v>401</v>
      </c>
      <c r="HH56" t="s">
        <v>508</v>
      </c>
      <c r="HI56" t="s">
        <v>508</v>
      </c>
      <c r="HJ56" s="5">
        <v>44958</v>
      </c>
      <c r="HK56" t="s">
        <v>290</v>
      </c>
      <c r="HZ56" t="s">
        <v>984</v>
      </c>
      <c r="IA56" t="s">
        <v>985</v>
      </c>
      <c r="IB56" t="s">
        <v>976</v>
      </c>
      <c r="IC56" t="s">
        <v>986</v>
      </c>
      <c r="ID56" t="s">
        <v>257</v>
      </c>
      <c r="IE56" t="s">
        <v>987</v>
      </c>
    </row>
    <row r="57" spans="1:244" x14ac:dyDescent="0.3">
      <c r="A57">
        <v>2980585</v>
      </c>
      <c r="B57" s="8" t="s">
        <v>906</v>
      </c>
      <c r="C57">
        <v>1</v>
      </c>
      <c r="E57" t="s">
        <v>1498</v>
      </c>
      <c r="F57">
        <v>2</v>
      </c>
      <c r="G57">
        <v>1</v>
      </c>
      <c r="H57">
        <v>2</v>
      </c>
      <c r="I57">
        <v>2017</v>
      </c>
      <c r="J57" s="3">
        <v>13.6</v>
      </c>
      <c r="K57" s="3">
        <v>14.7</v>
      </c>
      <c r="L57">
        <f>M57-I57</f>
        <v>4</v>
      </c>
      <c r="M57">
        <v>2021</v>
      </c>
      <c r="N57">
        <f>COUNTIFS(CR57:EV57,"=university")</f>
        <v>0</v>
      </c>
      <c r="O57">
        <v>1</v>
      </c>
      <c r="P57">
        <f>COUNTIFS(CR57:EV57,"=*government**")</f>
        <v>2</v>
      </c>
      <c r="Q57">
        <f>COUNTIFS(AM57:CQ57,"=*European Innovation Council*")</f>
        <v>1</v>
      </c>
      <c r="R57">
        <f>COUNTIF(CR57:EV57,"*angel*")</f>
        <v>0</v>
      </c>
      <c r="S57">
        <f>COUNTIF(CR57:EV57,"*family_office*")</f>
        <v>0</v>
      </c>
      <c r="T57">
        <v>0</v>
      </c>
      <c r="U57">
        <f>COUNTIF(CR57:EV57,"*accelerator*")</f>
        <v>3</v>
      </c>
      <c r="V57">
        <f>COUNTIF(CR57:EV57,"*corporate*")</f>
        <v>0</v>
      </c>
      <c r="W57">
        <f>COUNTIF(CQ57:EU57,"*investment_fund*")</f>
        <v>1</v>
      </c>
      <c r="X57">
        <f>COUNTIF(CR57:EV57,"*crowdfunding*")</f>
        <v>0</v>
      </c>
      <c r="Y57">
        <f>COUNTIF(CR57:EV57,"*venture_capital*")</f>
        <v>5</v>
      </c>
      <c r="Z57">
        <v>2</v>
      </c>
      <c r="AA57">
        <f>COUNTIFS(AI57:AL57,"=Venture Capital")</f>
        <v>1</v>
      </c>
      <c r="AB57">
        <f>COUNTIFS(AI57:AL57,"=accelerator")</f>
        <v>1</v>
      </c>
      <c r="AC57">
        <f>COUNTIFS(AI57:AL57,"=Angel")</f>
        <v>0</v>
      </c>
      <c r="AD57">
        <f>COUNTIFS(AI57:AL57,"=bootstrapped")</f>
        <v>0</v>
      </c>
      <c r="AE57">
        <f>COUNTIFS(AI57:AL57,"=Crowdfunded")</f>
        <v>0</v>
      </c>
      <c r="AF57">
        <f>COUNTIFS(AI57:AL57,"=Private Equity")</f>
        <v>0</v>
      </c>
      <c r="AG57">
        <f>COUNTIFS(AI57:AL57,"=Public")</f>
        <v>0</v>
      </c>
      <c r="AH57">
        <f>COUNTIFS(AI57:AL57,"=Subsidiary")</f>
        <v>0</v>
      </c>
      <c r="AI57" t="s">
        <v>249</v>
      </c>
      <c r="AJ57" t="s">
        <v>280</v>
      </c>
      <c r="AM57" t="s">
        <v>414</v>
      </c>
      <c r="AN57" t="s">
        <v>907</v>
      </c>
      <c r="AO57" t="s">
        <v>577</v>
      </c>
      <c r="AP57" t="s">
        <v>384</v>
      </c>
      <c r="AQ57" t="s">
        <v>318</v>
      </c>
      <c r="AR57" t="s">
        <v>282</v>
      </c>
      <c r="AS57" t="s">
        <v>283</v>
      </c>
      <c r="AT57" t="s">
        <v>908</v>
      </c>
      <c r="AU57" t="s">
        <v>909</v>
      </c>
      <c r="AV57" t="s">
        <v>573</v>
      </c>
      <c r="AW57" t="s">
        <v>798</v>
      </c>
      <c r="CR57" t="s">
        <v>267</v>
      </c>
      <c r="CS57" t="s">
        <v>254</v>
      </c>
      <c r="CT57" t="s">
        <v>280</v>
      </c>
      <c r="CU57" t="s">
        <v>267</v>
      </c>
      <c r="CV57" t="s">
        <v>285</v>
      </c>
      <c r="CW57" t="s">
        <v>285</v>
      </c>
      <c r="CX57" t="s">
        <v>280</v>
      </c>
      <c r="CY57" t="s">
        <v>267</v>
      </c>
      <c r="CZ57" t="s">
        <v>267</v>
      </c>
      <c r="DA57" t="s">
        <v>280</v>
      </c>
      <c r="DB57" t="s">
        <v>267</v>
      </c>
      <c r="EW57">
        <v>6</v>
      </c>
      <c r="EX57" t="s">
        <v>256</v>
      </c>
      <c r="EY57" t="s">
        <v>270</v>
      </c>
      <c r="EZ57" t="s">
        <v>271</v>
      </c>
      <c r="FA57" t="s">
        <v>256</v>
      </c>
      <c r="FB57" t="s">
        <v>286</v>
      </c>
      <c r="FC57" t="s">
        <v>322</v>
      </c>
      <c r="FR57" t="s">
        <v>505</v>
      </c>
      <c r="FS57" t="s">
        <v>257</v>
      </c>
      <c r="FT57" t="s">
        <v>910</v>
      </c>
      <c r="FU57">
        <v>1</v>
      </c>
      <c r="FV57" t="s">
        <v>257</v>
      </c>
      <c r="FW57">
        <v>10</v>
      </c>
      <c r="GL57" t="s">
        <v>260</v>
      </c>
      <c r="GM57" t="s">
        <v>257</v>
      </c>
      <c r="GN57" t="s">
        <v>288</v>
      </c>
      <c r="GO57" t="s">
        <v>288</v>
      </c>
      <c r="GP57" t="s">
        <v>257</v>
      </c>
      <c r="GQ57" t="s">
        <v>288</v>
      </c>
      <c r="HF57" s="5">
        <v>44287</v>
      </c>
      <c r="HG57" t="s">
        <v>315</v>
      </c>
      <c r="HH57" t="s">
        <v>315</v>
      </c>
      <c r="HI57" t="s">
        <v>315</v>
      </c>
      <c r="HJ57" s="5" t="s">
        <v>289</v>
      </c>
      <c r="HK57" t="s">
        <v>601</v>
      </c>
      <c r="HZ57" t="s">
        <v>257</v>
      </c>
      <c r="IA57" t="s">
        <v>911</v>
      </c>
      <c r="IB57" t="s">
        <v>318</v>
      </c>
      <c r="IC57" t="s">
        <v>257</v>
      </c>
      <c r="ID57" t="s">
        <v>291</v>
      </c>
      <c r="IE57" t="s">
        <v>912</v>
      </c>
    </row>
    <row r="58" spans="1:244" x14ac:dyDescent="0.3">
      <c r="A58">
        <v>1910035</v>
      </c>
      <c r="B58" s="8" t="s">
        <v>1044</v>
      </c>
      <c r="C58">
        <v>1</v>
      </c>
      <c r="E58" t="s">
        <v>1498</v>
      </c>
      <c r="F58">
        <v>2</v>
      </c>
      <c r="G58">
        <v>0</v>
      </c>
      <c r="H58">
        <v>0</v>
      </c>
      <c r="I58">
        <v>2017</v>
      </c>
      <c r="J58" s="3">
        <v>14.25</v>
      </c>
      <c r="K58" s="3">
        <v>15.7</v>
      </c>
      <c r="L58">
        <f>M58-I58</f>
        <v>5</v>
      </c>
      <c r="M58">
        <v>2022</v>
      </c>
      <c r="N58">
        <f>COUNTIFS(CR58:EV58,"=university")</f>
        <v>1</v>
      </c>
      <c r="O58">
        <v>1</v>
      </c>
      <c r="P58">
        <f>COUNTIFS(CR58:EV58,"=*government**")</f>
        <v>3</v>
      </c>
      <c r="Q58">
        <f>COUNTIFS(AM58:CQ58,"=*European Innovation Council*")</f>
        <v>1</v>
      </c>
      <c r="R58">
        <f>COUNTIF(CR58:EV58,"*angel*")</f>
        <v>0</v>
      </c>
      <c r="S58">
        <f>COUNTIF(CR58:EV58,"*family_office*")</f>
        <v>0</v>
      </c>
      <c r="T58">
        <v>0</v>
      </c>
      <c r="U58">
        <f>COUNTIF(CR58:EV58,"*accelerator*")</f>
        <v>3</v>
      </c>
      <c r="V58">
        <f>COUNTIF(CR58:EV58,"*corporate*")</f>
        <v>0</v>
      </c>
      <c r="W58">
        <f>COUNTIF(CQ58:EU58,"*investment_fund*")</f>
        <v>0</v>
      </c>
      <c r="X58">
        <f>COUNTIF(CR58:EV58,"*crowdfunding*")</f>
        <v>0</v>
      </c>
      <c r="Y58">
        <f>COUNTIF(CR58:EV58,"*venture_capital*")</f>
        <v>3</v>
      </c>
      <c r="Z58">
        <v>1</v>
      </c>
      <c r="AA58">
        <f>COUNTIFS(AI58:AL58,"=Venture Capital")</f>
        <v>1</v>
      </c>
      <c r="AB58">
        <f>COUNTIFS(AI58:AL58,"=accelerator")</f>
        <v>1</v>
      </c>
      <c r="AC58">
        <f>COUNTIFS(AI58:AL58,"=Angel")</f>
        <v>0</v>
      </c>
      <c r="AD58">
        <f>COUNTIFS(AI58:AL58,"=bootstrapped")</f>
        <v>0</v>
      </c>
      <c r="AE58">
        <f>COUNTIFS(AI58:AL58,"=Crowdfunded")</f>
        <v>0</v>
      </c>
      <c r="AF58">
        <f>COUNTIFS(AI58:AL58,"=Private Equity")</f>
        <v>0</v>
      </c>
      <c r="AG58">
        <f>COUNTIFS(AI58:AL58,"=Public")</f>
        <v>0</v>
      </c>
      <c r="AH58">
        <f>COUNTIFS(AI58:AL58,"=Subsidiary")</f>
        <v>0</v>
      </c>
      <c r="AI58" t="s">
        <v>249</v>
      </c>
      <c r="AJ58" t="s">
        <v>280</v>
      </c>
      <c r="AM58" t="s">
        <v>1045</v>
      </c>
      <c r="AN58" t="s">
        <v>800</v>
      </c>
      <c r="AO58" t="s">
        <v>282</v>
      </c>
      <c r="AP58" t="s">
        <v>283</v>
      </c>
      <c r="AQ58" t="s">
        <v>318</v>
      </c>
      <c r="AR58" t="s">
        <v>384</v>
      </c>
      <c r="AS58" t="s">
        <v>1007</v>
      </c>
      <c r="AT58" t="s">
        <v>847</v>
      </c>
      <c r="AU58" t="s">
        <v>1046</v>
      </c>
      <c r="AV58" t="s">
        <v>573</v>
      </c>
      <c r="CR58" t="s">
        <v>252</v>
      </c>
      <c r="CS58" t="s">
        <v>280</v>
      </c>
      <c r="CT58" t="s">
        <v>285</v>
      </c>
      <c r="CU58" t="s">
        <v>280</v>
      </c>
      <c r="CV58" t="s">
        <v>285</v>
      </c>
      <c r="CW58" t="s">
        <v>267</v>
      </c>
      <c r="CX58" t="s">
        <v>266</v>
      </c>
      <c r="CY58" t="s">
        <v>267</v>
      </c>
      <c r="CZ58" t="s">
        <v>285</v>
      </c>
      <c r="DA58" t="s">
        <v>280</v>
      </c>
      <c r="EW58">
        <v>4</v>
      </c>
      <c r="EX58" t="s">
        <v>286</v>
      </c>
      <c r="EY58" t="s">
        <v>271</v>
      </c>
      <c r="EZ58" t="s">
        <v>270</v>
      </c>
      <c r="FA58" t="s">
        <v>256</v>
      </c>
      <c r="FR58" t="s">
        <v>257</v>
      </c>
      <c r="FS58" t="s">
        <v>713</v>
      </c>
      <c r="FT58" t="s">
        <v>257</v>
      </c>
      <c r="FU58">
        <v>12</v>
      </c>
      <c r="GL58" t="s">
        <v>257</v>
      </c>
      <c r="GM58" t="s">
        <v>288</v>
      </c>
      <c r="GN58" t="s">
        <v>257</v>
      </c>
      <c r="GO58" t="s">
        <v>288</v>
      </c>
      <c r="HF58" t="s">
        <v>289</v>
      </c>
      <c r="HG58" t="s">
        <v>509</v>
      </c>
      <c r="HH58" t="s">
        <v>509</v>
      </c>
      <c r="HI58" t="s">
        <v>602</v>
      </c>
      <c r="HZ58" t="s">
        <v>291</v>
      </c>
      <c r="IA58" t="s">
        <v>318</v>
      </c>
      <c r="IB58" t="s">
        <v>384</v>
      </c>
      <c r="IC58" t="s">
        <v>1047</v>
      </c>
    </row>
    <row r="59" spans="1:244" x14ac:dyDescent="0.3">
      <c r="A59">
        <v>1447307</v>
      </c>
      <c r="B59" s="8" t="s">
        <v>1361</v>
      </c>
      <c r="D59">
        <v>1</v>
      </c>
      <c r="E59" t="s">
        <v>1498</v>
      </c>
      <c r="F59">
        <v>1</v>
      </c>
      <c r="G59">
        <v>0</v>
      </c>
      <c r="H59">
        <v>0</v>
      </c>
      <c r="I59">
        <v>2017</v>
      </c>
      <c r="J59" s="3">
        <v>2.2799999999999998</v>
      </c>
      <c r="K59" s="3">
        <v>2.5</v>
      </c>
      <c r="L59">
        <f>M59-I59</f>
        <v>1</v>
      </c>
      <c r="M59">
        <v>2018</v>
      </c>
      <c r="N59">
        <f>COUNTIFS(CR59:EV59,"=university")</f>
        <v>0</v>
      </c>
      <c r="O59">
        <v>1</v>
      </c>
      <c r="P59">
        <f>COUNTIFS(CR59:EV59,"=*government**")</f>
        <v>0</v>
      </c>
      <c r="Q59">
        <f>COUNTIFS(AM59:CQ59,"=*European Innovation Council*")</f>
        <v>0</v>
      </c>
      <c r="R59">
        <f>COUNTIF(CR59:EV59,"*angel*")</f>
        <v>0</v>
      </c>
      <c r="S59">
        <f>COUNTIF(CR59:EV59,"*family_office*")</f>
        <v>0</v>
      </c>
      <c r="T59">
        <v>0</v>
      </c>
      <c r="U59">
        <f>COUNTIF(CR59:EV59,"*accelerator*")</f>
        <v>2</v>
      </c>
      <c r="V59">
        <f>COUNTIF(CR59:EV59,"*corporate*")</f>
        <v>3</v>
      </c>
      <c r="W59">
        <f>COUNTIF(CQ59:EU59,"*investment_fund*")</f>
        <v>0</v>
      </c>
      <c r="X59">
        <f>COUNTIF(CR59:EV59,"*crowdfunding*")</f>
        <v>0</v>
      </c>
      <c r="Y59">
        <f>COUNTIF(CR59:EV59,"*venture_capital*")</f>
        <v>3</v>
      </c>
      <c r="Z59">
        <v>3</v>
      </c>
      <c r="AA59">
        <f>COUNTIFS(AI59:AL59,"=Venture Capital")</f>
        <v>1</v>
      </c>
      <c r="AB59">
        <f>COUNTIFS(AI59:AL59,"=accelerator")</f>
        <v>1</v>
      </c>
      <c r="AC59">
        <f>COUNTIFS(AI59:AL59,"=Angel")</f>
        <v>0</v>
      </c>
      <c r="AD59">
        <f>COUNTIFS(AI59:AL59,"=bootstrapped")</f>
        <v>0</v>
      </c>
      <c r="AE59">
        <f>COUNTIFS(AI59:AL59,"=Crowdfunded")</f>
        <v>0</v>
      </c>
      <c r="AF59">
        <f>COUNTIFS(AI59:AL59,"=Private Equity")</f>
        <v>0</v>
      </c>
      <c r="AG59">
        <f>COUNTIFS(AI59:AL59,"=Public")</f>
        <v>0</v>
      </c>
      <c r="AH59">
        <f>COUNTIFS(AI59:AL59,"=Subsidiary")</f>
        <v>0</v>
      </c>
      <c r="AI59" t="s">
        <v>249</v>
      </c>
      <c r="AJ59" t="s">
        <v>280</v>
      </c>
      <c r="AM59" t="s">
        <v>484</v>
      </c>
      <c r="AN59" t="s">
        <v>1362</v>
      </c>
      <c r="AO59" t="s">
        <v>577</v>
      </c>
      <c r="AP59" t="s">
        <v>414</v>
      </c>
      <c r="AQ59" t="s">
        <v>416</v>
      </c>
      <c r="AR59" t="s">
        <v>1363</v>
      </c>
      <c r="AS59" t="s">
        <v>1364</v>
      </c>
      <c r="AT59" t="s">
        <v>1365</v>
      </c>
      <c r="CR59" t="s">
        <v>280</v>
      </c>
      <c r="CS59" t="s">
        <v>308</v>
      </c>
      <c r="CT59" t="s">
        <v>280</v>
      </c>
      <c r="CU59" t="s">
        <v>284</v>
      </c>
      <c r="CV59" t="s">
        <v>308</v>
      </c>
      <c r="CW59" t="s">
        <v>267</v>
      </c>
      <c r="CX59" t="s">
        <v>267</v>
      </c>
      <c r="CY59" t="s">
        <v>308</v>
      </c>
      <c r="EW59">
        <v>6</v>
      </c>
      <c r="EX59" t="s">
        <v>256</v>
      </c>
      <c r="EY59" t="s">
        <v>256</v>
      </c>
      <c r="EZ59" t="s">
        <v>256</v>
      </c>
      <c r="FA59" t="s">
        <v>286</v>
      </c>
      <c r="FB59" t="s">
        <v>256</v>
      </c>
      <c r="FC59" t="s">
        <v>256</v>
      </c>
      <c r="FR59" t="s">
        <v>633</v>
      </c>
      <c r="FS59" t="s">
        <v>633</v>
      </c>
      <c r="FT59" t="s">
        <v>449</v>
      </c>
      <c r="FU59" t="s">
        <v>257</v>
      </c>
      <c r="FV59" t="s">
        <v>258</v>
      </c>
      <c r="FW59" t="s">
        <v>409</v>
      </c>
      <c r="GL59" t="s">
        <v>288</v>
      </c>
      <c r="GM59" t="s">
        <v>288</v>
      </c>
      <c r="GN59" t="s">
        <v>288</v>
      </c>
      <c r="GO59" t="s">
        <v>257</v>
      </c>
      <c r="GP59" t="s">
        <v>288</v>
      </c>
      <c r="GQ59" t="s">
        <v>288</v>
      </c>
      <c r="HF59" s="5">
        <v>43132</v>
      </c>
      <c r="HG59" s="5" t="s">
        <v>427</v>
      </c>
      <c r="HH59" t="s">
        <v>369</v>
      </c>
      <c r="HI59" t="s">
        <v>327</v>
      </c>
      <c r="HJ59" s="5">
        <v>43891</v>
      </c>
      <c r="HK59" s="5" t="s">
        <v>381</v>
      </c>
      <c r="HZ59" t="s">
        <v>257</v>
      </c>
      <c r="IA59" t="s">
        <v>257</v>
      </c>
      <c r="IB59" t="s">
        <v>257</v>
      </c>
      <c r="IC59" t="s">
        <v>577</v>
      </c>
      <c r="ID59" t="s">
        <v>1366</v>
      </c>
      <c r="IE59" t="s">
        <v>1367</v>
      </c>
    </row>
    <row r="60" spans="1:244" x14ac:dyDescent="0.3">
      <c r="A60">
        <v>1448493</v>
      </c>
      <c r="B60" s="8" t="s">
        <v>1405</v>
      </c>
      <c r="C60">
        <v>1</v>
      </c>
      <c r="E60" t="s">
        <v>1498</v>
      </c>
      <c r="G60">
        <v>0</v>
      </c>
      <c r="H60">
        <v>0</v>
      </c>
      <c r="I60">
        <v>2017</v>
      </c>
      <c r="J60" s="3">
        <v>4.09</v>
      </c>
      <c r="K60" s="3">
        <v>4.49</v>
      </c>
      <c r="L60">
        <f>M60-I60</f>
        <v>1</v>
      </c>
      <c r="M60">
        <v>2018</v>
      </c>
      <c r="N60">
        <f>COUNTIFS(CR60:EV60,"=university")</f>
        <v>0</v>
      </c>
      <c r="O60">
        <v>1</v>
      </c>
      <c r="P60">
        <f>COUNTIFS(CR60:EV60,"=*government**")</f>
        <v>1</v>
      </c>
      <c r="Q60">
        <f>COUNTIFS(AM60:CQ60,"=*European Innovation Council*")</f>
        <v>1</v>
      </c>
      <c r="R60">
        <f>COUNTIF(CR60:EV60,"*angel*")</f>
        <v>0</v>
      </c>
      <c r="S60">
        <f>COUNTIF(CR60:EV60,"*family_office*")</f>
        <v>0</v>
      </c>
      <c r="T60">
        <v>0</v>
      </c>
      <c r="U60">
        <f>COUNTIF(CR60:EV60,"*accelerator*")</f>
        <v>2</v>
      </c>
      <c r="V60">
        <f>COUNTIF(CR60:EV60,"*corporate*")</f>
        <v>0</v>
      </c>
      <c r="W60">
        <f>COUNTIF(CQ60:EU60,"*investment_fund*")</f>
        <v>1</v>
      </c>
      <c r="X60">
        <f>COUNTIF(CR60:EV60,"*crowdfunding*")</f>
        <v>0</v>
      </c>
      <c r="Y60">
        <f>COUNTIF(CR60:EV60,"*venture_capital*")</f>
        <v>6</v>
      </c>
      <c r="Z60">
        <v>6</v>
      </c>
      <c r="AA60">
        <f>COUNTIFS(AI60:AL60,"=Venture Capital")</f>
        <v>1</v>
      </c>
      <c r="AB60">
        <f>COUNTIFS(AI60:AL60,"=accelerator")</f>
        <v>1</v>
      </c>
      <c r="AC60">
        <f>COUNTIFS(AI60:AL60,"=Angel")</f>
        <v>0</v>
      </c>
      <c r="AD60">
        <f>COUNTIFS(AI60:AL60,"=bootstrapped")</f>
        <v>0</v>
      </c>
      <c r="AE60">
        <f>COUNTIFS(AI60:AL60,"=Crowdfunded")</f>
        <v>0</v>
      </c>
      <c r="AF60">
        <f>COUNTIFS(AI60:AL60,"=Private Equity")</f>
        <v>0</v>
      </c>
      <c r="AG60">
        <f>COUNTIFS(AI60:AL60,"=Public")</f>
        <v>0</v>
      </c>
      <c r="AH60">
        <f>COUNTIFS(AI60:AL60,"=Subsidiary")</f>
        <v>0</v>
      </c>
      <c r="AI60" t="s">
        <v>249</v>
      </c>
      <c r="AJ60" t="s">
        <v>280</v>
      </c>
      <c r="AM60" t="s">
        <v>1406</v>
      </c>
      <c r="AN60" t="s">
        <v>799</v>
      </c>
      <c r="AO60" t="s">
        <v>1407</v>
      </c>
      <c r="AP60" t="s">
        <v>1408</v>
      </c>
      <c r="AQ60" t="s">
        <v>318</v>
      </c>
      <c r="AR60" t="s">
        <v>800</v>
      </c>
      <c r="AS60" t="s">
        <v>414</v>
      </c>
      <c r="AT60" t="s">
        <v>1409</v>
      </c>
      <c r="AU60" t="s">
        <v>1410</v>
      </c>
      <c r="AV60" t="s">
        <v>1411</v>
      </c>
      <c r="CR60" t="s">
        <v>267</v>
      </c>
      <c r="CS60" t="s">
        <v>266</v>
      </c>
      <c r="CT60" t="s">
        <v>280</v>
      </c>
      <c r="CU60" t="s">
        <v>254</v>
      </c>
      <c r="CV60" t="s">
        <v>285</v>
      </c>
      <c r="CW60" t="s">
        <v>280</v>
      </c>
      <c r="CX60" t="s">
        <v>284</v>
      </c>
      <c r="CY60" t="s">
        <v>267</v>
      </c>
      <c r="CZ60" t="s">
        <v>267</v>
      </c>
      <c r="DA60" t="s">
        <v>267</v>
      </c>
      <c r="EW60">
        <v>7</v>
      </c>
      <c r="EX60" t="s">
        <v>256</v>
      </c>
      <c r="EY60" t="s">
        <v>256</v>
      </c>
      <c r="EZ60" t="s">
        <v>271</v>
      </c>
      <c r="FA60" t="s">
        <v>271</v>
      </c>
      <c r="FB60" t="s">
        <v>270</v>
      </c>
      <c r="FC60" t="s">
        <v>286</v>
      </c>
      <c r="FD60" t="s">
        <v>322</v>
      </c>
      <c r="FR60" t="s">
        <v>613</v>
      </c>
      <c r="FS60" t="s">
        <v>392</v>
      </c>
      <c r="FT60" t="s">
        <v>274</v>
      </c>
      <c r="FU60" t="s">
        <v>451</v>
      </c>
      <c r="FV60" t="s">
        <v>1275</v>
      </c>
      <c r="FW60" t="s">
        <v>257</v>
      </c>
      <c r="FX60">
        <v>2</v>
      </c>
      <c r="GL60" t="s">
        <v>288</v>
      </c>
      <c r="GM60" t="s">
        <v>288</v>
      </c>
      <c r="GN60" t="s">
        <v>288</v>
      </c>
      <c r="GO60" t="s">
        <v>288</v>
      </c>
      <c r="GP60" t="s">
        <v>260</v>
      </c>
      <c r="GQ60" t="s">
        <v>257</v>
      </c>
      <c r="GR60" t="s">
        <v>288</v>
      </c>
      <c r="HF60" s="5" t="s">
        <v>335</v>
      </c>
      <c r="HG60" t="s">
        <v>367</v>
      </c>
      <c r="HH60" s="5">
        <v>43525</v>
      </c>
      <c r="HI60" s="5" t="s">
        <v>440</v>
      </c>
      <c r="HJ60" t="s">
        <v>327</v>
      </c>
      <c r="HK60" t="s">
        <v>327</v>
      </c>
      <c r="HL60" s="5">
        <v>45017</v>
      </c>
      <c r="HZ60" t="s">
        <v>257</v>
      </c>
      <c r="IA60" t="s">
        <v>1412</v>
      </c>
      <c r="IB60" t="s">
        <v>318</v>
      </c>
      <c r="IC60" t="s">
        <v>257</v>
      </c>
      <c r="ID60" t="s">
        <v>257</v>
      </c>
      <c r="IE60" t="s">
        <v>800</v>
      </c>
      <c r="IF60" t="s">
        <v>1413</v>
      </c>
    </row>
    <row r="61" spans="1:244" x14ac:dyDescent="0.3">
      <c r="A61">
        <v>1988353</v>
      </c>
      <c r="B61" s="8" t="s">
        <v>1441</v>
      </c>
      <c r="C61">
        <v>1</v>
      </c>
      <c r="E61" t="s">
        <v>1498</v>
      </c>
      <c r="F61">
        <v>1</v>
      </c>
      <c r="G61">
        <v>1</v>
      </c>
      <c r="H61">
        <v>0</v>
      </c>
      <c r="I61">
        <v>2017</v>
      </c>
      <c r="J61" s="3">
        <v>8</v>
      </c>
      <c r="K61" s="3">
        <v>8.8000000000000007</v>
      </c>
      <c r="L61">
        <f>M61-I61</f>
        <v>4</v>
      </c>
      <c r="M61">
        <v>2021</v>
      </c>
      <c r="N61">
        <f>COUNTIFS(CR61:EV61,"=university")</f>
        <v>1</v>
      </c>
      <c r="O61">
        <v>1</v>
      </c>
      <c r="P61">
        <f>COUNTIFS(CR61:EV61,"=*government**")</f>
        <v>0</v>
      </c>
      <c r="Q61">
        <f>COUNTIFS(AM61:CQ61,"=*European Innovation Council*")</f>
        <v>0</v>
      </c>
      <c r="R61">
        <f>COUNTIF(CR61:EV61,"*angel*")</f>
        <v>0</v>
      </c>
      <c r="S61">
        <f>COUNTIF(CR61:EV61,"*family_office*")</f>
        <v>0</v>
      </c>
      <c r="T61">
        <v>0</v>
      </c>
      <c r="U61">
        <f>COUNTIF(CR61:EV61,"*accelerator*")</f>
        <v>2</v>
      </c>
      <c r="V61">
        <f>COUNTIF(CR61:EV61,"*corporate*")</f>
        <v>0</v>
      </c>
      <c r="W61">
        <f>COUNTIF(CQ61:EU61,"*investment_fund*")</f>
        <v>1</v>
      </c>
      <c r="X61">
        <f>COUNTIF(CR61:EV61,"*crowdfunding*")</f>
        <v>0</v>
      </c>
      <c r="Y61">
        <f>COUNTIF(CR61:EV61,"*venture_capital*")</f>
        <v>4</v>
      </c>
      <c r="Z61">
        <v>4</v>
      </c>
      <c r="AA61">
        <f>COUNTIFS(AI61:AL61,"=Venture Capital")</f>
        <v>1</v>
      </c>
      <c r="AB61">
        <f>COUNTIFS(AI61:AL61,"=accelerator")</f>
        <v>1</v>
      </c>
      <c r="AC61">
        <f>COUNTIFS(AI61:AL61,"=Angel")</f>
        <v>0</v>
      </c>
      <c r="AD61">
        <f>COUNTIFS(AI61:AL61,"=bootstrapped")</f>
        <v>0</v>
      </c>
      <c r="AE61">
        <f>COUNTIFS(AI61:AL61,"=Crowdfunded")</f>
        <v>0</v>
      </c>
      <c r="AF61">
        <f>COUNTIFS(AI61:AL61,"=Private Equity")</f>
        <v>0</v>
      </c>
      <c r="AG61">
        <f>COUNTIFS(AI61:AL61,"=Public")</f>
        <v>0</v>
      </c>
      <c r="AH61">
        <f>COUNTIFS(AI61:AL61,"=Subsidiary")</f>
        <v>0</v>
      </c>
      <c r="AI61" t="s">
        <v>249</v>
      </c>
      <c r="AJ61" t="s">
        <v>280</v>
      </c>
      <c r="AM61" t="s">
        <v>739</v>
      </c>
      <c r="AN61" t="s">
        <v>1246</v>
      </c>
      <c r="AO61" t="s">
        <v>741</v>
      </c>
      <c r="AP61" t="s">
        <v>1442</v>
      </c>
      <c r="AQ61" t="s">
        <v>1443</v>
      </c>
      <c r="AR61" t="s">
        <v>577</v>
      </c>
      <c r="AS61" t="s">
        <v>740</v>
      </c>
      <c r="AT61" t="s">
        <v>742</v>
      </c>
      <c r="AU61" t="s">
        <v>1444</v>
      </c>
      <c r="AV61" t="s">
        <v>1445</v>
      </c>
      <c r="CR61" t="s">
        <v>267</v>
      </c>
      <c r="CS61" t="s">
        <v>280</v>
      </c>
      <c r="CT61" t="s">
        <v>1264</v>
      </c>
      <c r="CU61" t="s">
        <v>252</v>
      </c>
      <c r="CV61" t="s">
        <v>332</v>
      </c>
      <c r="CW61" t="s">
        <v>280</v>
      </c>
      <c r="CX61" t="s">
        <v>267</v>
      </c>
      <c r="CY61" t="s">
        <v>267</v>
      </c>
      <c r="CZ61" t="s">
        <v>267</v>
      </c>
      <c r="DA61" t="s">
        <v>254</v>
      </c>
      <c r="EW61">
        <v>5</v>
      </c>
      <c r="EX61" t="s">
        <v>286</v>
      </c>
      <c r="EY61" t="s">
        <v>255</v>
      </c>
      <c r="EZ61" t="s">
        <v>286</v>
      </c>
      <c r="FA61" t="s">
        <v>256</v>
      </c>
      <c r="FB61" t="s">
        <v>256</v>
      </c>
      <c r="FR61" t="s">
        <v>257</v>
      </c>
      <c r="FS61" t="s">
        <v>257</v>
      </c>
      <c r="FT61" t="s">
        <v>257</v>
      </c>
      <c r="FU61">
        <v>2</v>
      </c>
      <c r="FV61">
        <v>6</v>
      </c>
      <c r="GL61" t="s">
        <v>257</v>
      </c>
      <c r="GM61" t="s">
        <v>257</v>
      </c>
      <c r="GN61" t="s">
        <v>257</v>
      </c>
      <c r="GO61" t="s">
        <v>288</v>
      </c>
      <c r="GP61" t="s">
        <v>288</v>
      </c>
      <c r="HF61" s="5">
        <v>43040</v>
      </c>
      <c r="HG61" s="5">
        <v>43040</v>
      </c>
      <c r="HH61" t="s">
        <v>327</v>
      </c>
      <c r="HI61" s="5">
        <v>44228</v>
      </c>
      <c r="HJ61" t="s">
        <v>617</v>
      </c>
      <c r="HZ61" t="s">
        <v>741</v>
      </c>
      <c r="IA61" t="s">
        <v>1446</v>
      </c>
      <c r="IB61" t="s">
        <v>577</v>
      </c>
      <c r="IC61" t="s">
        <v>1447</v>
      </c>
      <c r="ID61" t="s">
        <v>1448</v>
      </c>
    </row>
    <row r="62" spans="1:244" x14ac:dyDescent="0.3">
      <c r="A62">
        <v>2935902</v>
      </c>
      <c r="B62" s="8" t="s">
        <v>1083</v>
      </c>
      <c r="D62">
        <v>1</v>
      </c>
      <c r="E62" t="s">
        <v>1498</v>
      </c>
      <c r="F62">
        <v>2</v>
      </c>
      <c r="G62">
        <v>0</v>
      </c>
      <c r="H62">
        <v>0</v>
      </c>
      <c r="I62">
        <v>2018</v>
      </c>
      <c r="J62" s="3">
        <v>7</v>
      </c>
      <c r="K62" s="3">
        <v>7.7</v>
      </c>
      <c r="L62">
        <f>M62-I62</f>
        <v>4</v>
      </c>
      <c r="M62">
        <v>2022</v>
      </c>
      <c r="N62">
        <f>COUNTIFS(CR62:EV62,"=university")</f>
        <v>0</v>
      </c>
      <c r="O62">
        <v>1</v>
      </c>
      <c r="P62">
        <f>COUNTIFS(CR62:EV62,"=*government**")</f>
        <v>1</v>
      </c>
      <c r="Q62">
        <f>COUNTIFS(AM62:CQ62,"=*European Innovation Council*")</f>
        <v>0</v>
      </c>
      <c r="R62">
        <f>COUNTIF(CR62:EV62,"*angel*")</f>
        <v>0</v>
      </c>
      <c r="S62">
        <f>COUNTIF(CR62:EV62,"*family_office*")</f>
        <v>0</v>
      </c>
      <c r="T62">
        <v>0</v>
      </c>
      <c r="U62">
        <f>COUNTIF(CR62:EV62,"*accelerator*")</f>
        <v>2</v>
      </c>
      <c r="V62">
        <f>COUNTIF(CR62:EV62,"*corporate*")</f>
        <v>0</v>
      </c>
      <c r="W62">
        <f>COUNTIF(CQ62:EU62,"*investment_fund*")</f>
        <v>1</v>
      </c>
      <c r="X62">
        <f>COUNTIF(CR62:EV62,"*crowdfunding*")</f>
        <v>1</v>
      </c>
      <c r="Y62">
        <f>COUNTIF(CR62:EV62,"*venture_capital*")</f>
        <v>1</v>
      </c>
      <c r="Z62">
        <v>1</v>
      </c>
      <c r="AA62">
        <f>COUNTIFS(AI62:AL62,"=Venture Capital")</f>
        <v>1</v>
      </c>
      <c r="AB62">
        <f>COUNTIFS(AI62:AL62,"=accelerator")</f>
        <v>1</v>
      </c>
      <c r="AC62">
        <f>COUNTIFS(AI62:AL62,"=Angel")</f>
        <v>0</v>
      </c>
      <c r="AD62">
        <f>COUNTIFS(AI62:AL62,"=bootstrapped")</f>
        <v>0</v>
      </c>
      <c r="AE62">
        <f>COUNTIFS(AI62:AL62,"=Crowdfunded")</f>
        <v>1</v>
      </c>
      <c r="AF62">
        <f>COUNTIFS(AI62:AL62,"=Private Equity")</f>
        <v>0</v>
      </c>
      <c r="AG62">
        <f>COUNTIFS(AI62:AL62,"=Public")</f>
        <v>0</v>
      </c>
      <c r="AH62">
        <f>COUNTIFS(AI62:AL62,"=Subsidiary")</f>
        <v>0</v>
      </c>
      <c r="AI62" t="s">
        <v>249</v>
      </c>
      <c r="AJ62" t="s">
        <v>472</v>
      </c>
      <c r="AK62" t="s">
        <v>280</v>
      </c>
      <c r="AM62" t="s">
        <v>576</v>
      </c>
      <c r="AN62" t="s">
        <v>412</v>
      </c>
      <c r="AO62" t="s">
        <v>800</v>
      </c>
      <c r="AP62" t="s">
        <v>1084</v>
      </c>
      <c r="AQ62" t="s">
        <v>1085</v>
      </c>
      <c r="AR62" t="s">
        <v>1007</v>
      </c>
      <c r="AS62" t="s">
        <v>1086</v>
      </c>
      <c r="CR62" t="s">
        <v>280</v>
      </c>
      <c r="CS62" t="s">
        <v>385</v>
      </c>
      <c r="CT62" t="s">
        <v>280</v>
      </c>
      <c r="CU62" t="s">
        <v>477</v>
      </c>
      <c r="CV62" t="s">
        <v>285</v>
      </c>
      <c r="CW62" t="s">
        <v>266</v>
      </c>
      <c r="CX62" t="s">
        <v>254</v>
      </c>
      <c r="EW62">
        <v>3</v>
      </c>
      <c r="EX62" t="s">
        <v>256</v>
      </c>
      <c r="EY62" t="s">
        <v>256</v>
      </c>
      <c r="EZ62" t="s">
        <v>256</v>
      </c>
      <c r="FR62">
        <v>1</v>
      </c>
      <c r="FS62">
        <v>4</v>
      </c>
      <c r="FT62">
        <v>2</v>
      </c>
      <c r="GL62" t="s">
        <v>288</v>
      </c>
      <c r="GM62" t="s">
        <v>288</v>
      </c>
      <c r="GN62" t="s">
        <v>288</v>
      </c>
      <c r="HF62" s="5">
        <v>44866</v>
      </c>
      <c r="HG62" t="s">
        <v>1087</v>
      </c>
      <c r="HH62" t="s">
        <v>360</v>
      </c>
      <c r="HZ62" t="s">
        <v>1084</v>
      </c>
      <c r="IA62" t="s">
        <v>1088</v>
      </c>
      <c r="IB62" t="s">
        <v>1089</v>
      </c>
    </row>
    <row r="63" spans="1:244" x14ac:dyDescent="0.3">
      <c r="A63">
        <v>1747485</v>
      </c>
      <c r="B63" t="s">
        <v>1247</v>
      </c>
      <c r="D63">
        <v>1</v>
      </c>
      <c r="E63" t="s">
        <v>1497</v>
      </c>
      <c r="F63">
        <v>1</v>
      </c>
      <c r="G63">
        <v>0</v>
      </c>
      <c r="H63">
        <v>0</v>
      </c>
      <c r="I63">
        <v>2017</v>
      </c>
      <c r="J63" s="3">
        <v>134.26</v>
      </c>
      <c r="K63" s="3">
        <v>147.69</v>
      </c>
      <c r="L63">
        <f>M63-I63</f>
        <v>1</v>
      </c>
      <c r="M63">
        <v>2018</v>
      </c>
      <c r="N63">
        <f>COUNTIFS(CR63:EV63,"=university")</f>
        <v>0</v>
      </c>
      <c r="O63">
        <v>0</v>
      </c>
      <c r="P63">
        <f>COUNTIFS(CR63:EV63,"=*government**")</f>
        <v>0</v>
      </c>
      <c r="Q63">
        <f>COUNTIFS(AM63:CQ63,"=*European Innovation Council*")</f>
        <v>0</v>
      </c>
      <c r="R63">
        <f>COUNTIF(CR63:EV63,"*angel*")</f>
        <v>0</v>
      </c>
      <c r="S63">
        <f>COUNTIF(CR63:EV63,"*family_office*")</f>
        <v>0</v>
      </c>
      <c r="T63">
        <v>0</v>
      </c>
      <c r="U63">
        <f>COUNTIF(CR63:EV63,"*accelerator*")</f>
        <v>0</v>
      </c>
      <c r="V63">
        <f>COUNTIF(CR63:EV63,"*corporate*")</f>
        <v>6</v>
      </c>
      <c r="W63">
        <f>COUNTIF(CQ63:EU63,"*investment_fund*")</f>
        <v>1</v>
      </c>
      <c r="X63">
        <f>COUNTIF(CR63:EV63,"*crowdfunding*")</f>
        <v>0</v>
      </c>
      <c r="Y63">
        <f>COUNTIF(CR63:EV63,"*venture_capital*")</f>
        <v>3</v>
      </c>
      <c r="Z63">
        <v>4</v>
      </c>
      <c r="AA63">
        <f>COUNTIFS(AI63:AL63,"=Venture Capital")</f>
        <v>1</v>
      </c>
      <c r="AB63">
        <f>COUNTIFS(AI63:AL63,"=accelerator")</f>
        <v>0</v>
      </c>
      <c r="AC63">
        <f>COUNTIFS(AI63:AL63,"=Angel")</f>
        <v>0</v>
      </c>
      <c r="AD63">
        <f>COUNTIFS(AI63:AL63,"=bootstrapped")</f>
        <v>0</v>
      </c>
      <c r="AE63">
        <f>COUNTIFS(AI63:AL63,"=Crowdfunded")</f>
        <v>0</v>
      </c>
      <c r="AF63">
        <f>COUNTIFS(AI63:AL63,"=Private Equity")</f>
        <v>0</v>
      </c>
      <c r="AG63">
        <f>COUNTIFS(AI63:AL63,"=Public")</f>
        <v>0</v>
      </c>
      <c r="AH63">
        <f>COUNTIFS(AI63:AL63,"=Subsidiary")</f>
        <v>0</v>
      </c>
      <c r="AI63" t="s">
        <v>249</v>
      </c>
      <c r="AM63" t="s">
        <v>1248</v>
      </c>
      <c r="AN63" t="s">
        <v>1249</v>
      </c>
      <c r="AO63" t="s">
        <v>1250</v>
      </c>
      <c r="AP63" t="s">
        <v>1139</v>
      </c>
      <c r="AQ63" t="s">
        <v>1251</v>
      </c>
      <c r="AR63" t="s">
        <v>1252</v>
      </c>
      <c r="AS63" t="s">
        <v>1253</v>
      </c>
      <c r="AT63" t="s">
        <v>1254</v>
      </c>
      <c r="AU63" t="s">
        <v>1255</v>
      </c>
      <c r="AV63" t="s">
        <v>1256</v>
      </c>
      <c r="AW63" t="s">
        <v>1257</v>
      </c>
      <c r="AX63" t="s">
        <v>1258</v>
      </c>
      <c r="CR63" t="s">
        <v>254</v>
      </c>
      <c r="CS63" t="s">
        <v>267</v>
      </c>
      <c r="CT63" t="s">
        <v>308</v>
      </c>
      <c r="CU63" t="s">
        <v>267</v>
      </c>
      <c r="CV63" t="s">
        <v>267</v>
      </c>
      <c r="CW63" t="s">
        <v>398</v>
      </c>
      <c r="CX63" t="s">
        <v>398</v>
      </c>
      <c r="CY63" t="s">
        <v>308</v>
      </c>
      <c r="CZ63" t="s">
        <v>308</v>
      </c>
      <c r="DA63" t="s">
        <v>308</v>
      </c>
      <c r="DB63" t="s">
        <v>308</v>
      </c>
      <c r="DC63" t="s">
        <v>308</v>
      </c>
      <c r="EW63">
        <v>8</v>
      </c>
      <c r="EX63" t="s">
        <v>256</v>
      </c>
      <c r="EY63" t="s">
        <v>322</v>
      </c>
      <c r="EZ63" t="s">
        <v>322</v>
      </c>
      <c r="FA63" t="s">
        <v>271</v>
      </c>
      <c r="FB63" t="s">
        <v>323</v>
      </c>
      <c r="FC63" t="s">
        <v>323</v>
      </c>
      <c r="FD63" t="s">
        <v>271</v>
      </c>
      <c r="FE63" t="s">
        <v>487</v>
      </c>
      <c r="FR63" t="s">
        <v>548</v>
      </c>
      <c r="FS63" t="s">
        <v>1259</v>
      </c>
      <c r="FT63" t="s">
        <v>537</v>
      </c>
      <c r="FU63" t="s">
        <v>661</v>
      </c>
      <c r="FV63">
        <v>23</v>
      </c>
      <c r="FW63" t="s">
        <v>1260</v>
      </c>
      <c r="FX63" t="s">
        <v>449</v>
      </c>
      <c r="FY63">
        <v>110</v>
      </c>
      <c r="GL63" t="s">
        <v>260</v>
      </c>
      <c r="GM63" t="s">
        <v>261</v>
      </c>
      <c r="GN63" t="s">
        <v>261</v>
      </c>
      <c r="GO63" t="s">
        <v>260</v>
      </c>
      <c r="GP63" t="s">
        <v>260</v>
      </c>
      <c r="GQ63" t="s">
        <v>260</v>
      </c>
      <c r="GR63" t="s">
        <v>261</v>
      </c>
      <c r="GS63" t="s">
        <v>260</v>
      </c>
      <c r="HF63" s="5">
        <v>43191</v>
      </c>
      <c r="HG63" t="s">
        <v>383</v>
      </c>
      <c r="HH63" s="5">
        <v>43891</v>
      </c>
      <c r="HI63" s="5" t="s">
        <v>329</v>
      </c>
      <c r="HJ63" s="5">
        <v>44621</v>
      </c>
      <c r="HK63" t="s">
        <v>522</v>
      </c>
      <c r="HL63" s="5">
        <v>45017</v>
      </c>
      <c r="HM63" s="5">
        <v>45383</v>
      </c>
      <c r="HZ63" t="s">
        <v>1249</v>
      </c>
      <c r="IA63" t="s">
        <v>1261</v>
      </c>
      <c r="IB63" t="s">
        <v>1251</v>
      </c>
      <c r="IC63" t="s">
        <v>257</v>
      </c>
      <c r="ID63" t="s">
        <v>1262</v>
      </c>
      <c r="IE63" t="s">
        <v>1257</v>
      </c>
      <c r="IF63" t="s">
        <v>257</v>
      </c>
      <c r="IG63" t="s">
        <v>1263</v>
      </c>
    </row>
    <row r="64" spans="1:244" x14ac:dyDescent="0.3">
      <c r="A64">
        <v>1974698</v>
      </c>
      <c r="B64" t="s">
        <v>1369</v>
      </c>
      <c r="C64">
        <v>1</v>
      </c>
      <c r="E64" t="s">
        <v>1497</v>
      </c>
      <c r="F64">
        <v>1</v>
      </c>
      <c r="G64">
        <v>0</v>
      </c>
      <c r="H64">
        <v>1</v>
      </c>
      <c r="I64">
        <v>2017</v>
      </c>
      <c r="J64" s="3">
        <v>4.8</v>
      </c>
      <c r="K64" s="3">
        <v>5.28</v>
      </c>
      <c r="L64">
        <f>M64-I64</f>
        <v>6</v>
      </c>
      <c r="M64">
        <v>2023</v>
      </c>
      <c r="N64">
        <f>COUNTIFS(CR64:EV64,"=university")</f>
        <v>0</v>
      </c>
      <c r="O64">
        <v>0</v>
      </c>
      <c r="P64">
        <f>COUNTIFS(CR64:EV64,"=*government**")</f>
        <v>1</v>
      </c>
      <c r="Q64">
        <f>COUNTIFS(AM64:CQ64,"=*European Innovation Council*")</f>
        <v>0</v>
      </c>
      <c r="R64">
        <f>COUNTIF(CR64:EV64,"*angel*")</f>
        <v>0</v>
      </c>
      <c r="S64">
        <f>COUNTIF(CR64:EV64,"*family_office*")</f>
        <v>0</v>
      </c>
      <c r="T64">
        <v>0</v>
      </c>
      <c r="U64">
        <f>COUNTIF(CR64:EV64,"*accelerator*")</f>
        <v>2</v>
      </c>
      <c r="V64">
        <f>COUNTIF(CR64:EV64,"*corporate*")</f>
        <v>0</v>
      </c>
      <c r="W64">
        <f>COUNTIF(CQ64:EU64,"*investment_fund*")</f>
        <v>0</v>
      </c>
      <c r="X64">
        <f>COUNTIF(CR64:EV64,"*crowdfunding*")</f>
        <v>0</v>
      </c>
      <c r="Y64">
        <f>COUNTIF(CR64:EV64,"*venture_capital*")</f>
        <v>2</v>
      </c>
      <c r="Z64">
        <v>3</v>
      </c>
      <c r="AA64">
        <f>COUNTIFS(AI64:AL64,"=Venture Capital")</f>
        <v>1</v>
      </c>
      <c r="AB64">
        <f>COUNTIFS(AI64:AL64,"=accelerator")</f>
        <v>1</v>
      </c>
      <c r="AC64">
        <f>COUNTIFS(AI64:AL64,"=Angel")</f>
        <v>0</v>
      </c>
      <c r="AD64">
        <f>COUNTIFS(AI64:AL64,"=bootstrapped")</f>
        <v>0</v>
      </c>
      <c r="AE64">
        <f>COUNTIFS(AI64:AL64,"=Crowdfunded")</f>
        <v>0</v>
      </c>
      <c r="AF64">
        <f>COUNTIFS(AI64:AL64,"=Private Equity")</f>
        <v>0</v>
      </c>
      <c r="AG64">
        <f>COUNTIFS(AI64:AL64,"=Public")</f>
        <v>0</v>
      </c>
      <c r="AH64">
        <f>COUNTIFS(AI64:AL64,"=Subsidiary")</f>
        <v>0</v>
      </c>
      <c r="AI64" t="s">
        <v>249</v>
      </c>
      <c r="AJ64" t="s">
        <v>280</v>
      </c>
      <c r="AM64" t="s">
        <v>760</v>
      </c>
      <c r="AN64" t="s">
        <v>265</v>
      </c>
      <c r="AO64" t="s">
        <v>586</v>
      </c>
      <c r="AP64" t="s">
        <v>1370</v>
      </c>
      <c r="AQ64" t="s">
        <v>1371</v>
      </c>
      <c r="CR64" t="s">
        <v>280</v>
      </c>
      <c r="CS64" t="s">
        <v>269</v>
      </c>
      <c r="CT64" t="s">
        <v>280</v>
      </c>
      <c r="CU64" t="s">
        <v>267</v>
      </c>
      <c r="CV64" t="s">
        <v>267</v>
      </c>
      <c r="EW64">
        <v>3</v>
      </c>
      <c r="EX64" t="s">
        <v>271</v>
      </c>
      <c r="EY64" t="s">
        <v>257</v>
      </c>
      <c r="EZ64" t="s">
        <v>256</v>
      </c>
      <c r="FR64" t="s">
        <v>257</v>
      </c>
      <c r="FS64" t="s">
        <v>257</v>
      </c>
      <c r="FT64">
        <v>4</v>
      </c>
      <c r="GL64" t="s">
        <v>257</v>
      </c>
      <c r="GM64" t="s">
        <v>257</v>
      </c>
      <c r="GN64" t="s">
        <v>261</v>
      </c>
      <c r="HF64" s="5">
        <v>44136</v>
      </c>
      <c r="HG64" t="s">
        <v>508</v>
      </c>
      <c r="HH64" s="5">
        <v>44958</v>
      </c>
      <c r="HZ64" t="s">
        <v>265</v>
      </c>
      <c r="IA64" t="s">
        <v>586</v>
      </c>
      <c r="IB64" t="s">
        <v>1372</v>
      </c>
    </row>
    <row r="65" spans="1:243" x14ac:dyDescent="0.3">
      <c r="A65">
        <v>1482002</v>
      </c>
      <c r="B65" s="8" t="s">
        <v>1090</v>
      </c>
      <c r="D65">
        <v>1</v>
      </c>
      <c r="E65" t="s">
        <v>1498</v>
      </c>
      <c r="F65">
        <v>3</v>
      </c>
      <c r="G65">
        <v>0</v>
      </c>
      <c r="H65">
        <v>0</v>
      </c>
      <c r="I65">
        <v>2018</v>
      </c>
      <c r="J65" s="3">
        <v>5.6</v>
      </c>
      <c r="K65" s="3">
        <v>6.16</v>
      </c>
      <c r="L65">
        <f>M65-I65</f>
        <v>1</v>
      </c>
      <c r="M65">
        <v>2019</v>
      </c>
      <c r="N65">
        <f>COUNTIFS(CR65:EV65,"=university")</f>
        <v>0</v>
      </c>
      <c r="O65">
        <v>0</v>
      </c>
      <c r="P65">
        <f>COUNTIFS(CR65:EV65,"=*government**")</f>
        <v>0</v>
      </c>
      <c r="Q65">
        <f>COUNTIFS(AM65:CQ65,"=*European Innovation Council*")</f>
        <v>0</v>
      </c>
      <c r="R65">
        <f>COUNTIF(CR65:EV65,"*angel*")</f>
        <v>2</v>
      </c>
      <c r="S65">
        <f>COUNTIF(CR65:EV65,"*family_office*")</f>
        <v>0</v>
      </c>
      <c r="T65">
        <v>2</v>
      </c>
      <c r="U65">
        <f>COUNTIF(CR65:EV65,"*accelerator*")</f>
        <v>0</v>
      </c>
      <c r="V65">
        <f>COUNTIF(CR65:EV65,"*corporate*")</f>
        <v>1</v>
      </c>
      <c r="W65">
        <f>COUNTIF(CQ65:EU65,"*investment_fund*")</f>
        <v>1</v>
      </c>
      <c r="X65">
        <f>COUNTIF(CR65:EV65,"*crowdfunding*")</f>
        <v>0</v>
      </c>
      <c r="Y65">
        <f>COUNTIF(CR65:EV65,"*venture_capital*")</f>
        <v>3</v>
      </c>
      <c r="Z65">
        <v>4</v>
      </c>
      <c r="AA65">
        <f>COUNTIFS(AI65:AL65,"=Venture Capital")</f>
        <v>1</v>
      </c>
      <c r="AB65">
        <f>COUNTIFS(AI65:AL65,"=accelerator")</f>
        <v>0</v>
      </c>
      <c r="AC65">
        <f>COUNTIFS(AI65:AL65,"=Angel")</f>
        <v>1</v>
      </c>
      <c r="AD65">
        <f>COUNTIFS(AI65:AL65,"=bootstrapped")</f>
        <v>0</v>
      </c>
      <c r="AE65">
        <f>COUNTIFS(AI65:AL65,"=Crowdfunded")</f>
        <v>0</v>
      </c>
      <c r="AF65">
        <f>COUNTIFS(AI65:AL65,"=Private Equity")</f>
        <v>0</v>
      </c>
      <c r="AG65">
        <f>COUNTIFS(AI65:AL65,"=Public")</f>
        <v>0</v>
      </c>
      <c r="AH65">
        <f>COUNTIFS(AI65:AL65,"=Subsidiary")</f>
        <v>0</v>
      </c>
      <c r="AI65" t="s">
        <v>331</v>
      </c>
      <c r="AJ65" t="s">
        <v>249</v>
      </c>
      <c r="AM65" t="s">
        <v>407</v>
      </c>
      <c r="AN65" t="s">
        <v>1091</v>
      </c>
      <c r="AO65" t="s">
        <v>1092</v>
      </c>
      <c r="AP65" t="s">
        <v>1093</v>
      </c>
      <c r="AQ65" t="s">
        <v>1094</v>
      </c>
      <c r="AR65" t="s">
        <v>1095</v>
      </c>
      <c r="AS65" t="s">
        <v>1096</v>
      </c>
      <c r="CR65" t="s">
        <v>267</v>
      </c>
      <c r="CS65" t="s">
        <v>333</v>
      </c>
      <c r="CT65" t="s">
        <v>267</v>
      </c>
      <c r="CU65" t="s">
        <v>267</v>
      </c>
      <c r="CV65" t="s">
        <v>308</v>
      </c>
      <c r="CW65" t="s">
        <v>333</v>
      </c>
      <c r="CX65" t="s">
        <v>254</v>
      </c>
      <c r="EW65">
        <v>2</v>
      </c>
      <c r="EX65" t="s">
        <v>256</v>
      </c>
      <c r="EY65" t="s">
        <v>270</v>
      </c>
      <c r="FR65" t="s">
        <v>310</v>
      </c>
      <c r="FS65" t="s">
        <v>436</v>
      </c>
      <c r="GL65" t="s">
        <v>288</v>
      </c>
      <c r="GM65" t="s">
        <v>288</v>
      </c>
      <c r="HF65" s="5">
        <v>43525</v>
      </c>
      <c r="HG65" s="5" t="s">
        <v>289</v>
      </c>
      <c r="HZ65" t="s">
        <v>1097</v>
      </c>
      <c r="IA65" t="s">
        <v>1098</v>
      </c>
    </row>
    <row r="66" spans="1:243" x14ac:dyDescent="0.3">
      <c r="A66">
        <v>1876675</v>
      </c>
      <c r="B66" s="8" t="s">
        <v>292</v>
      </c>
      <c r="D66">
        <v>1</v>
      </c>
      <c r="E66" t="s">
        <v>1497</v>
      </c>
      <c r="F66">
        <v>2</v>
      </c>
      <c r="G66">
        <v>0</v>
      </c>
      <c r="H66">
        <v>0</v>
      </c>
      <c r="I66">
        <v>2018</v>
      </c>
      <c r="J66" s="6">
        <v>2.5299999999999998</v>
      </c>
      <c r="K66" s="6">
        <v>2.83</v>
      </c>
      <c r="L66">
        <f>M66-I66</f>
        <v>1</v>
      </c>
      <c r="M66" s="4">
        <v>2019</v>
      </c>
      <c r="N66">
        <f>COUNTIFS(CR66:EV66,"=university")</f>
        <v>0</v>
      </c>
      <c r="O66">
        <v>1</v>
      </c>
      <c r="P66">
        <f>COUNTIFS(CR66:EV66,"=*government**")</f>
        <v>0</v>
      </c>
      <c r="Q66">
        <f>COUNTIFS(AM66:CQ66,"=*European Innovation Council*")</f>
        <v>0</v>
      </c>
      <c r="R66">
        <f>COUNTIF(CR66:EV66,"*angel*")</f>
        <v>0</v>
      </c>
      <c r="S66">
        <f>COUNTIF(CR66:EV66,"*family_office*")</f>
        <v>0</v>
      </c>
      <c r="T66">
        <v>0</v>
      </c>
      <c r="U66">
        <f>COUNTIF(CR66:EV66,"*accelerator*")</f>
        <v>6</v>
      </c>
      <c r="V66">
        <f>COUNTIF(CR66:EV66,"*corporate*")</f>
        <v>2</v>
      </c>
      <c r="W66">
        <f>COUNTIF(CQ66:EU66,"*investment_fund*")</f>
        <v>0</v>
      </c>
      <c r="X66">
        <f>COUNTIF(CR66:EV66,"*crowdfunding*")</f>
        <v>0</v>
      </c>
      <c r="Y66">
        <f>COUNTIF(CR66:EV66,"*venture_capital*")</f>
        <v>6</v>
      </c>
      <c r="Z66">
        <v>6</v>
      </c>
      <c r="AA66">
        <f>COUNTIFS(AI66:AL66,"=Venture Capital")</f>
        <v>1</v>
      </c>
      <c r="AB66">
        <f>COUNTIFS(AI66:AL66,"=accelerator")</f>
        <v>1</v>
      </c>
      <c r="AC66">
        <f>COUNTIFS(AI66:AL66,"=Angel")</f>
        <v>0</v>
      </c>
      <c r="AD66">
        <f>COUNTIFS(AI66:AL66,"=bootstrapped")</f>
        <v>0</v>
      </c>
      <c r="AE66">
        <f>COUNTIFS(AI66:AL66,"=Crowdfunded")</f>
        <v>0</v>
      </c>
      <c r="AF66">
        <f>COUNTIFS(AI66:AL66,"=Private Equity")</f>
        <v>0</v>
      </c>
      <c r="AG66">
        <f>COUNTIFS(AI66:AL66,"=Public")</f>
        <v>0</v>
      </c>
      <c r="AH66">
        <f>COUNTIFS(AI66:AL66,"=Subsidiary")</f>
        <v>0</v>
      </c>
      <c r="AI66" t="s">
        <v>249</v>
      </c>
      <c r="AJ66" t="s">
        <v>280</v>
      </c>
      <c r="AM66" t="s">
        <v>293</v>
      </c>
      <c r="AN66" t="s">
        <v>294</v>
      </c>
      <c r="AO66" t="s">
        <v>295</v>
      </c>
      <c r="AP66" t="s">
        <v>296</v>
      </c>
      <c r="AQ66" t="s">
        <v>297</v>
      </c>
      <c r="AR66" t="s">
        <v>298</v>
      </c>
      <c r="AS66" t="s">
        <v>299</v>
      </c>
      <c r="AT66" t="s">
        <v>300</v>
      </c>
      <c r="AU66" t="s">
        <v>301</v>
      </c>
      <c r="AV66" t="s">
        <v>302</v>
      </c>
      <c r="AW66" t="s">
        <v>303</v>
      </c>
      <c r="AX66" t="s">
        <v>304</v>
      </c>
      <c r="AY66" t="s">
        <v>305</v>
      </c>
      <c r="AZ66" t="s">
        <v>306</v>
      </c>
      <c r="CR66" t="s">
        <v>267</v>
      </c>
      <c r="CS66" t="s">
        <v>280</v>
      </c>
      <c r="CT66" t="s">
        <v>307</v>
      </c>
      <c r="CU66" t="s">
        <v>267</v>
      </c>
      <c r="CV66" t="s">
        <v>280</v>
      </c>
      <c r="CW66" t="s">
        <v>267</v>
      </c>
      <c r="CX66" t="s">
        <v>280</v>
      </c>
      <c r="CY66" t="s">
        <v>280</v>
      </c>
      <c r="CZ66" t="s">
        <v>267</v>
      </c>
      <c r="DA66" t="s">
        <v>280</v>
      </c>
      <c r="DB66" t="s">
        <v>267</v>
      </c>
      <c r="DC66" t="s">
        <v>308</v>
      </c>
      <c r="DD66" t="s">
        <v>267</v>
      </c>
      <c r="DE66" t="s">
        <v>280</v>
      </c>
      <c r="EW66" s="4">
        <v>7</v>
      </c>
      <c r="EX66" t="s">
        <v>286</v>
      </c>
      <c r="EY66" t="s">
        <v>256</v>
      </c>
      <c r="EZ66" t="s">
        <v>286</v>
      </c>
      <c r="FA66" t="s">
        <v>256</v>
      </c>
      <c r="FB66" t="s">
        <v>256</v>
      </c>
      <c r="FC66" t="s">
        <v>256</v>
      </c>
      <c r="FD66" t="s">
        <v>286</v>
      </c>
      <c r="FR66" t="s">
        <v>257</v>
      </c>
      <c r="FS66" t="s">
        <v>309</v>
      </c>
      <c r="FT66" t="s">
        <v>257</v>
      </c>
      <c r="FU66" t="s">
        <v>310</v>
      </c>
      <c r="FV66" t="s">
        <v>257</v>
      </c>
      <c r="FW66" t="s">
        <v>311</v>
      </c>
      <c r="FX66" t="s">
        <v>257</v>
      </c>
      <c r="GL66" t="s">
        <v>257</v>
      </c>
      <c r="GM66" t="s">
        <v>260</v>
      </c>
      <c r="GN66" t="s">
        <v>257</v>
      </c>
      <c r="GO66" t="s">
        <v>261</v>
      </c>
      <c r="GP66" t="s">
        <v>257</v>
      </c>
      <c r="GQ66" t="s">
        <v>260</v>
      </c>
      <c r="GR66" t="s">
        <v>257</v>
      </c>
      <c r="HF66" s="5" t="s">
        <v>312</v>
      </c>
      <c r="HG66" t="s">
        <v>313</v>
      </c>
      <c r="HH66" t="s">
        <v>314</v>
      </c>
      <c r="HI66" s="5">
        <v>44256</v>
      </c>
      <c r="HJ66" t="s">
        <v>315</v>
      </c>
      <c r="HK66" t="s">
        <v>316</v>
      </c>
      <c r="HL66" t="s">
        <v>290</v>
      </c>
      <c r="HZ66" t="s">
        <v>1277</v>
      </c>
      <c r="IA66" t="s">
        <v>301</v>
      </c>
      <c r="IB66" t="s">
        <v>302</v>
      </c>
      <c r="IC66" t="s">
        <v>317</v>
      </c>
      <c r="ID66" t="s">
        <v>301</v>
      </c>
      <c r="IE66" t="s">
        <v>257</v>
      </c>
      <c r="IF66" t="s">
        <v>306</v>
      </c>
    </row>
    <row r="67" spans="1:243" x14ac:dyDescent="0.3">
      <c r="A67">
        <v>1685593</v>
      </c>
      <c r="B67" s="8" t="s">
        <v>340</v>
      </c>
      <c r="C67">
        <v>1</v>
      </c>
      <c r="E67" t="s">
        <v>1497</v>
      </c>
      <c r="F67">
        <v>6</v>
      </c>
      <c r="G67">
        <v>0</v>
      </c>
      <c r="H67">
        <v>0</v>
      </c>
      <c r="I67">
        <v>2018</v>
      </c>
      <c r="J67" s="3">
        <v>12.77</v>
      </c>
      <c r="K67" s="3">
        <v>13.8</v>
      </c>
      <c r="L67">
        <f>M67-I67</f>
        <v>1</v>
      </c>
      <c r="M67">
        <v>2019</v>
      </c>
      <c r="N67">
        <f>COUNTIFS(CR67:EV67,"=university")</f>
        <v>1</v>
      </c>
      <c r="O67">
        <v>0</v>
      </c>
      <c r="P67">
        <f>COUNTIFS(CR67:EV67,"=*government**")</f>
        <v>0</v>
      </c>
      <c r="Q67">
        <f>COUNTIFS(AM67:CQ67,"=*European Innovation Council*")</f>
        <v>0</v>
      </c>
      <c r="R67">
        <f>COUNTIF(CR67:EV67,"*angel*")</f>
        <v>0</v>
      </c>
      <c r="S67">
        <f>COUNTIF(CR67:EV67,"*family_office*")</f>
        <v>0</v>
      </c>
      <c r="T67">
        <v>0</v>
      </c>
      <c r="U67">
        <f>COUNTIF(CR67:EV67,"*accelerator*")</f>
        <v>1</v>
      </c>
      <c r="V67">
        <f>COUNTIF(CR67:EV67,"*corporate*")</f>
        <v>3</v>
      </c>
      <c r="W67">
        <f>COUNTIF(CQ67:EU67,"*investment_fund*")</f>
        <v>0</v>
      </c>
      <c r="X67">
        <f>COUNTIF(CR67:EV67,"*crowdfunding*")</f>
        <v>0</v>
      </c>
      <c r="Y67">
        <f>COUNTIF(CR67:EV67,"*venture_capital*")</f>
        <v>8</v>
      </c>
      <c r="Z67">
        <v>8</v>
      </c>
      <c r="AA67">
        <f>COUNTIFS(AI67:AL67,"=Venture Capital")</f>
        <v>1</v>
      </c>
      <c r="AB67">
        <f>COUNTIFS(AI67:AL67,"=accelerator")</f>
        <v>1</v>
      </c>
      <c r="AC67">
        <f>COUNTIFS(AI67:AL67,"=Angel")</f>
        <v>0</v>
      </c>
      <c r="AD67">
        <f>COUNTIFS(AI67:AL67,"=bootstrapped")</f>
        <v>0</v>
      </c>
      <c r="AE67">
        <f>COUNTIFS(AI67:AL67,"=Crowdfunded")</f>
        <v>0</v>
      </c>
      <c r="AF67">
        <f>COUNTIFS(AI67:AL67,"=Private Equity")</f>
        <v>0</v>
      </c>
      <c r="AG67">
        <f>COUNTIFS(AI67:AL67,"=Public")</f>
        <v>0</v>
      </c>
      <c r="AH67">
        <f>COUNTIFS(AI67:AL67,"=Subsidiary")</f>
        <v>0</v>
      </c>
      <c r="AI67" t="s">
        <v>249</v>
      </c>
      <c r="AJ67" t="s">
        <v>280</v>
      </c>
      <c r="AM67" t="s">
        <v>341</v>
      </c>
      <c r="AN67" t="s">
        <v>342</v>
      </c>
      <c r="AO67" t="s">
        <v>343</v>
      </c>
      <c r="AP67" t="s">
        <v>344</v>
      </c>
      <c r="AQ67" t="s">
        <v>345</v>
      </c>
      <c r="AR67" t="s">
        <v>346</v>
      </c>
      <c r="AS67" t="s">
        <v>347</v>
      </c>
      <c r="AT67" t="s">
        <v>348</v>
      </c>
      <c r="AU67" t="s">
        <v>349</v>
      </c>
      <c r="AV67" t="s">
        <v>350</v>
      </c>
      <c r="AW67" t="s">
        <v>351</v>
      </c>
      <c r="AX67" t="s">
        <v>352</v>
      </c>
      <c r="AY67" t="s">
        <v>301</v>
      </c>
      <c r="CR67" t="s">
        <v>252</v>
      </c>
      <c r="CS67" t="s">
        <v>267</v>
      </c>
      <c r="CT67" t="s">
        <v>267</v>
      </c>
      <c r="CU67" t="s">
        <v>267</v>
      </c>
      <c r="CV67" t="s">
        <v>267</v>
      </c>
      <c r="CW67" t="s">
        <v>307</v>
      </c>
      <c r="CX67" t="s">
        <v>267</v>
      </c>
      <c r="CY67" t="s">
        <v>307</v>
      </c>
      <c r="CZ67" t="s">
        <v>308</v>
      </c>
      <c r="DA67" t="s">
        <v>280</v>
      </c>
      <c r="DB67" t="s">
        <v>267</v>
      </c>
      <c r="DC67" t="s">
        <v>267</v>
      </c>
      <c r="DD67" t="s">
        <v>267</v>
      </c>
      <c r="EW67">
        <v>7</v>
      </c>
      <c r="EX67" t="s">
        <v>255</v>
      </c>
      <c r="EY67" t="s">
        <v>256</v>
      </c>
      <c r="EZ67" t="s">
        <v>256</v>
      </c>
      <c r="FA67" t="s">
        <v>256</v>
      </c>
      <c r="FB67" t="s">
        <v>271</v>
      </c>
      <c r="FC67" t="s">
        <v>256</v>
      </c>
      <c r="FD67" t="s">
        <v>256</v>
      </c>
      <c r="FR67" t="s">
        <v>257</v>
      </c>
      <c r="FS67" t="s">
        <v>257</v>
      </c>
      <c r="FT67" t="s">
        <v>353</v>
      </c>
      <c r="FU67" t="s">
        <v>354</v>
      </c>
      <c r="FV67" t="s">
        <v>355</v>
      </c>
      <c r="FW67" t="s">
        <v>356</v>
      </c>
      <c r="FX67" t="s">
        <v>257</v>
      </c>
      <c r="GL67" t="s">
        <v>257</v>
      </c>
      <c r="GM67" t="s">
        <v>257</v>
      </c>
      <c r="GN67" t="s">
        <v>260</v>
      </c>
      <c r="GO67" t="s">
        <v>261</v>
      </c>
      <c r="GP67" t="s">
        <v>261</v>
      </c>
      <c r="GQ67" t="s">
        <v>261</v>
      </c>
      <c r="GR67" t="s">
        <v>257</v>
      </c>
      <c r="HF67" t="s">
        <v>262</v>
      </c>
      <c r="HG67" t="s">
        <v>357</v>
      </c>
      <c r="HH67" t="s">
        <v>358</v>
      </c>
      <c r="HI67" t="s">
        <v>359</v>
      </c>
      <c r="HJ67">
        <v>2022</v>
      </c>
      <c r="HK67" s="5">
        <v>45231</v>
      </c>
      <c r="HL67" t="s">
        <v>360</v>
      </c>
      <c r="HZ67" t="s">
        <v>341</v>
      </c>
      <c r="IA67" t="s">
        <v>342</v>
      </c>
      <c r="IB67" t="s">
        <v>361</v>
      </c>
      <c r="IC67" t="s">
        <v>362</v>
      </c>
      <c r="ID67" t="s">
        <v>257</v>
      </c>
      <c r="IE67" t="s">
        <v>363</v>
      </c>
      <c r="IF67" t="s">
        <v>301</v>
      </c>
    </row>
    <row r="68" spans="1:243" x14ac:dyDescent="0.3">
      <c r="A68">
        <v>2015025</v>
      </c>
      <c r="B68" t="s">
        <v>456</v>
      </c>
      <c r="D68">
        <v>1</v>
      </c>
      <c r="E68" t="s">
        <v>1497</v>
      </c>
      <c r="F68">
        <v>3</v>
      </c>
      <c r="G68">
        <v>1</v>
      </c>
      <c r="H68">
        <v>2</v>
      </c>
      <c r="I68">
        <v>2018</v>
      </c>
      <c r="J68" s="3">
        <v>7.22</v>
      </c>
      <c r="K68" s="3">
        <v>7.8</v>
      </c>
      <c r="L68">
        <f>M68-I68</f>
        <v>3</v>
      </c>
      <c r="M68">
        <v>2021</v>
      </c>
      <c r="N68">
        <f>COUNTIFS(CR68:EV68,"=university")</f>
        <v>1</v>
      </c>
      <c r="O68">
        <v>0</v>
      </c>
      <c r="P68">
        <f>COUNTIFS(CR68:EV68,"=*government**")</f>
        <v>0</v>
      </c>
      <c r="Q68">
        <f>COUNTIFS(AR68:CQ68,"=*European Innovation Council*")</f>
        <v>0</v>
      </c>
      <c r="R68">
        <f>COUNTIF(CR68:EV68,"*angel*")</f>
        <v>3</v>
      </c>
      <c r="S68">
        <f>COUNTIF(CR68:EV68,"*family_office*")</f>
        <v>0</v>
      </c>
      <c r="T68">
        <v>3</v>
      </c>
      <c r="U68">
        <f>COUNTIF(CR68:EV68,"*accelerator*")</f>
        <v>3</v>
      </c>
      <c r="V68">
        <f>COUNTIF(CR68:EV68,"*corporate*")</f>
        <v>0</v>
      </c>
      <c r="W68">
        <f>COUNTIF(CQ68:EU68,"*investment_fund*")</f>
        <v>0</v>
      </c>
      <c r="X68">
        <f>COUNTIF(CR68:EV68,"*crowdfunding*")</f>
        <v>0</v>
      </c>
      <c r="Y68">
        <f>COUNTIF(CR68:EV68,"*venture_capital*")</f>
        <v>3</v>
      </c>
      <c r="Z68">
        <v>1</v>
      </c>
      <c r="AA68">
        <f>COUNTIFS(AI68:AL68,"=Venture Capital")</f>
        <v>1</v>
      </c>
      <c r="AB68">
        <f>COUNTIFS(AI68:AL68,"=accelerator")</f>
        <v>1</v>
      </c>
      <c r="AC68">
        <f>COUNTIFS(AI68:AL68,"=Angel")</f>
        <v>1</v>
      </c>
      <c r="AD68">
        <f>COUNTIFS(AI68:AL68,"=bootstrapped")</f>
        <v>0</v>
      </c>
      <c r="AE68">
        <f>COUNTIFS(AI68:AL68,"=Crowdfunded")</f>
        <v>0</v>
      </c>
      <c r="AF68">
        <f>COUNTIFS(AI68:AL68,"=Private Equity")</f>
        <v>0</v>
      </c>
      <c r="AG68">
        <f>COUNTIFS(AI68:AL68,"=Public")</f>
        <v>0</v>
      </c>
      <c r="AH68">
        <f>COUNTIFS(AI68:AL68,"=Subsidiary")</f>
        <v>0</v>
      </c>
      <c r="AI68" t="s">
        <v>331</v>
      </c>
      <c r="AJ68" t="s">
        <v>249</v>
      </c>
      <c r="AK68" t="s">
        <v>280</v>
      </c>
      <c r="AM68" t="s">
        <v>457</v>
      </c>
      <c r="AN68" t="s">
        <v>458</v>
      </c>
      <c r="AO68" t="s">
        <v>297</v>
      </c>
      <c r="AP68" t="s">
        <v>459</v>
      </c>
      <c r="AQ68" t="s">
        <v>460</v>
      </c>
      <c r="AR68" t="s">
        <v>461</v>
      </c>
      <c r="AS68" t="s">
        <v>462</v>
      </c>
      <c r="AT68" t="s">
        <v>463</v>
      </c>
      <c r="AU68" t="s">
        <v>263</v>
      </c>
      <c r="AV68" t="s">
        <v>464</v>
      </c>
      <c r="AW68" t="s">
        <v>465</v>
      </c>
      <c r="CR68" t="s">
        <v>280</v>
      </c>
      <c r="CS68" t="s">
        <v>280</v>
      </c>
      <c r="CT68" t="s">
        <v>280</v>
      </c>
      <c r="CU68" t="s">
        <v>333</v>
      </c>
      <c r="CV68" t="s">
        <v>333</v>
      </c>
      <c r="CW68" t="s">
        <v>267</v>
      </c>
      <c r="CX68" t="s">
        <v>398</v>
      </c>
      <c r="CY68" t="s">
        <v>333</v>
      </c>
      <c r="CZ68" t="s">
        <v>267</v>
      </c>
      <c r="DA68" t="s">
        <v>252</v>
      </c>
      <c r="DB68" t="s">
        <v>267</v>
      </c>
      <c r="EW68">
        <v>3</v>
      </c>
      <c r="EX68" t="s">
        <v>286</v>
      </c>
      <c r="EY68" t="s">
        <v>256</v>
      </c>
      <c r="EZ68" t="s">
        <v>322</v>
      </c>
      <c r="FR68" t="s">
        <v>257</v>
      </c>
      <c r="FS68" t="s">
        <v>466</v>
      </c>
      <c r="FT68" t="s">
        <v>467</v>
      </c>
      <c r="GL68" t="s">
        <v>257</v>
      </c>
      <c r="GM68" t="s">
        <v>261</v>
      </c>
      <c r="GN68" t="s">
        <v>260</v>
      </c>
      <c r="HF68" t="s">
        <v>401</v>
      </c>
      <c r="HG68" t="s">
        <v>468</v>
      </c>
      <c r="HH68" t="s">
        <v>290</v>
      </c>
      <c r="HZ68" t="s">
        <v>297</v>
      </c>
      <c r="IA68" t="s">
        <v>469</v>
      </c>
      <c r="IB68" t="s">
        <v>470</v>
      </c>
    </row>
    <row r="69" spans="1:243" x14ac:dyDescent="0.3">
      <c r="A69">
        <v>1602401</v>
      </c>
      <c r="B69" s="8" t="s">
        <v>1214</v>
      </c>
      <c r="D69">
        <v>1</v>
      </c>
      <c r="E69" t="s">
        <v>1498</v>
      </c>
      <c r="F69">
        <v>2</v>
      </c>
      <c r="G69">
        <v>0</v>
      </c>
      <c r="H69">
        <v>0</v>
      </c>
      <c r="I69">
        <v>2018</v>
      </c>
      <c r="J69" s="3">
        <v>127.91</v>
      </c>
      <c r="K69" s="3">
        <v>140.69999999999999</v>
      </c>
      <c r="L69">
        <f>M69-I69</f>
        <v>1</v>
      </c>
      <c r="M69">
        <v>2019</v>
      </c>
      <c r="N69">
        <f>COUNTIFS(CO69:EV69,"=university")</f>
        <v>0</v>
      </c>
      <c r="O69">
        <v>1</v>
      </c>
      <c r="P69">
        <f>COUNTIFS(CO69:EV69,"=*government**")</f>
        <v>0</v>
      </c>
      <c r="Q69">
        <f>COUNTIFS(AM69:CQ69,"=*European Innovation Council*")</f>
        <v>0</v>
      </c>
      <c r="R69">
        <f>COUNTIF(CO69:EV69,"*angel*")</f>
        <v>1</v>
      </c>
      <c r="S69">
        <f>COUNTIF(CO69:EV69,"*family_office*")</f>
        <v>0</v>
      </c>
      <c r="T69">
        <v>1</v>
      </c>
      <c r="U69">
        <f>COUNTIF(CO69:EV69,"*accelerator*")</f>
        <v>1</v>
      </c>
      <c r="V69">
        <f>COUNTIF(CO69:EV69,"*corporate*")</f>
        <v>0</v>
      </c>
      <c r="W69">
        <f>COUNTIF(CQ69:EU69,"*investment_fund*")</f>
        <v>0</v>
      </c>
      <c r="X69">
        <f>COUNTIF(CO69:EV69,"*crowdfunding*")</f>
        <v>0</v>
      </c>
      <c r="Y69">
        <f>COUNTIF(CO69:EV69,"*venture_capital*")</f>
        <v>9</v>
      </c>
      <c r="Z69">
        <v>9</v>
      </c>
      <c r="AA69">
        <f>COUNTIFS(AI69:AL69,"=Venture Capital")</f>
        <v>1</v>
      </c>
      <c r="AB69">
        <f>COUNTIFS(AI69:AL69,"=accelerator")</f>
        <v>1</v>
      </c>
      <c r="AC69">
        <f>COUNTIFS(AI69:AL69,"=Angel")</f>
        <v>1</v>
      </c>
      <c r="AD69">
        <f>COUNTIFS(AI69:AL69,"=bootstrapped")</f>
        <v>0</v>
      </c>
      <c r="AE69">
        <f>COUNTIFS(AI69:AL69,"=Crowdfunded")</f>
        <v>0</v>
      </c>
      <c r="AF69">
        <f>COUNTIFS(AI69:AL69,"=Private Equity")</f>
        <v>0</v>
      </c>
      <c r="AG69">
        <f>COUNTIFS(AI69:AL69,"=Public")</f>
        <v>0</v>
      </c>
      <c r="AH69">
        <f>COUNTIFS(AI69:AL69,"=Subsidiary")</f>
        <v>0</v>
      </c>
      <c r="AI69" t="s">
        <v>331</v>
      </c>
      <c r="AJ69" t="s">
        <v>249</v>
      </c>
      <c r="AK69" t="s">
        <v>280</v>
      </c>
      <c r="AM69" t="s">
        <v>1190</v>
      </c>
      <c r="AN69" t="s">
        <v>577</v>
      </c>
      <c r="AO69" t="s">
        <v>1215</v>
      </c>
      <c r="AP69" t="s">
        <v>1216</v>
      </c>
      <c r="AQ69" t="s">
        <v>1217</v>
      </c>
      <c r="AR69" t="s">
        <v>1192</v>
      </c>
      <c r="AS69" t="s">
        <v>1218</v>
      </c>
      <c r="AT69" t="s">
        <v>919</v>
      </c>
      <c r="AU69" t="s">
        <v>1219</v>
      </c>
      <c r="AV69" t="s">
        <v>747</v>
      </c>
      <c r="AW69" t="s">
        <v>1220</v>
      </c>
      <c r="AX69" t="s">
        <v>1221</v>
      </c>
      <c r="CR69" t="s">
        <v>398</v>
      </c>
      <c r="CS69" t="s">
        <v>280</v>
      </c>
      <c r="CT69" t="s">
        <v>266</v>
      </c>
      <c r="CU69" t="s">
        <v>267</v>
      </c>
      <c r="CV69" t="s">
        <v>267</v>
      </c>
      <c r="CW69" t="s">
        <v>267</v>
      </c>
      <c r="CX69" t="s">
        <v>267</v>
      </c>
      <c r="CY69" t="s">
        <v>266</v>
      </c>
      <c r="CZ69" t="s">
        <v>267</v>
      </c>
      <c r="DA69" t="s">
        <v>267</v>
      </c>
      <c r="DB69" t="s">
        <v>267</v>
      </c>
      <c r="DC69" t="s">
        <v>333</v>
      </c>
      <c r="EW69">
        <v>3</v>
      </c>
      <c r="EX69" t="s">
        <v>256</v>
      </c>
      <c r="EY69" t="s">
        <v>322</v>
      </c>
      <c r="EZ69" t="s">
        <v>323</v>
      </c>
      <c r="FR69">
        <v>2</v>
      </c>
      <c r="FS69" t="s">
        <v>1222</v>
      </c>
      <c r="FT69">
        <v>120</v>
      </c>
      <c r="GL69" t="s">
        <v>288</v>
      </c>
      <c r="GM69" t="s">
        <v>260</v>
      </c>
      <c r="GN69" t="s">
        <v>260</v>
      </c>
      <c r="HF69" s="5">
        <v>43497</v>
      </c>
      <c r="HG69" t="s">
        <v>314</v>
      </c>
      <c r="HH69" s="5" t="s">
        <v>381</v>
      </c>
      <c r="HZ69" t="s">
        <v>1223</v>
      </c>
      <c r="IA69" t="s">
        <v>1224</v>
      </c>
      <c r="IB69" t="s">
        <v>1225</v>
      </c>
    </row>
    <row r="70" spans="1:243" x14ac:dyDescent="0.3">
      <c r="A70">
        <v>2037258</v>
      </c>
      <c r="B70" t="s">
        <v>638</v>
      </c>
      <c r="C70">
        <v>1</v>
      </c>
      <c r="E70" t="s">
        <v>1497</v>
      </c>
      <c r="F70">
        <v>3</v>
      </c>
      <c r="G70">
        <v>1</v>
      </c>
      <c r="H70">
        <v>1</v>
      </c>
      <c r="I70">
        <v>2018</v>
      </c>
      <c r="J70" s="3">
        <v>20.54</v>
      </c>
      <c r="K70" s="3">
        <v>22.2</v>
      </c>
      <c r="L70">
        <f>M70-I70</f>
        <v>2</v>
      </c>
      <c r="M70">
        <v>2020</v>
      </c>
      <c r="N70">
        <f>COUNTIFS(CR70:EV70,"=university")</f>
        <v>0</v>
      </c>
      <c r="O70">
        <v>0</v>
      </c>
      <c r="P70">
        <f>COUNTIFS(CR70:EV70,"=*government**")</f>
        <v>1</v>
      </c>
      <c r="Q70">
        <f>COUNTIFS(AM70:CQ70,"=*European Innovation Council*")</f>
        <v>0</v>
      </c>
      <c r="R70">
        <f>COUNTIF(CR70:EV70,"*angel*")</f>
        <v>2</v>
      </c>
      <c r="S70">
        <f>COUNTIF(CR70:EV70,"*family_office*")</f>
        <v>0</v>
      </c>
      <c r="T70">
        <v>2</v>
      </c>
      <c r="U70">
        <f>COUNTIF(CR70:EV70,"*accelerator*")</f>
        <v>2</v>
      </c>
      <c r="V70">
        <f>COUNTIF(CR70:EV70,"*corporate*")</f>
        <v>2</v>
      </c>
      <c r="W70">
        <f>COUNTIF(CQ70:EU70,"*investment_fund*")</f>
        <v>3</v>
      </c>
      <c r="X70">
        <f>COUNTIF(CR70:EV70,"*crowdfunding*")</f>
        <v>0</v>
      </c>
      <c r="Y70">
        <f>COUNTIF(CR70:EV70,"*venture_capital*")</f>
        <v>14</v>
      </c>
      <c r="Z70">
        <v>14</v>
      </c>
      <c r="AA70">
        <f>COUNTIFS(AI70:AL70,"=Venture Capital")</f>
        <v>1</v>
      </c>
      <c r="AB70">
        <f>COUNTIFS(AI70:AL70,"=accelerator")</f>
        <v>1</v>
      </c>
      <c r="AC70">
        <f>COUNTIFS(AI70:AL70,"=Angel")</f>
        <v>1</v>
      </c>
      <c r="AD70">
        <f>COUNTIFS(AI70:AL70,"=bootstrapped")</f>
        <v>0</v>
      </c>
      <c r="AE70">
        <f>COUNTIFS(AI70:AL70,"=Crowdfunded")</f>
        <v>0</v>
      </c>
      <c r="AF70">
        <f>COUNTIFS(AI70:AL70,"=Private Equity")</f>
        <v>0</v>
      </c>
      <c r="AG70">
        <f>COUNTIFS(AI70:AL70,"=Public")</f>
        <v>0</v>
      </c>
      <c r="AH70">
        <f>COUNTIFS(AI70:AL70,"=Subsidiary")</f>
        <v>0</v>
      </c>
      <c r="AI70" t="s">
        <v>331</v>
      </c>
      <c r="AJ70" t="s">
        <v>249</v>
      </c>
      <c r="AK70" t="s">
        <v>280</v>
      </c>
      <c r="AM70" t="s">
        <v>574</v>
      </c>
      <c r="AN70" t="s">
        <v>639</v>
      </c>
      <c r="AO70" t="s">
        <v>640</v>
      </c>
      <c r="AP70" t="s">
        <v>265</v>
      </c>
      <c r="AQ70" t="s">
        <v>641</v>
      </c>
      <c r="AR70" t="s">
        <v>642</v>
      </c>
      <c r="AS70" t="s">
        <v>643</v>
      </c>
      <c r="AT70" t="s">
        <v>644</v>
      </c>
      <c r="AU70" t="s">
        <v>645</v>
      </c>
      <c r="AV70" t="s">
        <v>646</v>
      </c>
      <c r="AW70" t="s">
        <v>647</v>
      </c>
      <c r="AX70" t="s">
        <v>648</v>
      </c>
      <c r="AY70" t="s">
        <v>649</v>
      </c>
      <c r="AZ70" t="s">
        <v>650</v>
      </c>
      <c r="BA70" t="s">
        <v>651</v>
      </c>
      <c r="BB70" t="s">
        <v>652</v>
      </c>
      <c r="BC70" t="s">
        <v>653</v>
      </c>
      <c r="BD70" t="s">
        <v>654</v>
      </c>
      <c r="BE70" t="s">
        <v>655</v>
      </c>
      <c r="BF70" t="s">
        <v>656</v>
      </c>
      <c r="BG70" t="s">
        <v>657</v>
      </c>
      <c r="BH70" t="s">
        <v>658</v>
      </c>
      <c r="BI70" t="s">
        <v>306</v>
      </c>
      <c r="BJ70" t="s">
        <v>659</v>
      </c>
      <c r="BK70" t="s">
        <v>660</v>
      </c>
      <c r="CR70" t="s">
        <v>280</v>
      </c>
      <c r="CS70" t="s">
        <v>267</v>
      </c>
      <c r="CT70" t="s">
        <v>254</v>
      </c>
      <c r="CU70" s="7" t="s">
        <v>269</v>
      </c>
      <c r="CV70" t="s">
        <v>267</v>
      </c>
      <c r="CW70" t="s">
        <v>266</v>
      </c>
      <c r="CX70" t="s">
        <v>333</v>
      </c>
      <c r="CY70" t="s">
        <v>333</v>
      </c>
      <c r="CZ70" t="s">
        <v>267</v>
      </c>
      <c r="DA70" t="s">
        <v>267</v>
      </c>
      <c r="DB70" t="s">
        <v>267</v>
      </c>
      <c r="DC70" t="s">
        <v>267</v>
      </c>
      <c r="DD70" t="s">
        <v>267</v>
      </c>
      <c r="DE70" t="s">
        <v>254</v>
      </c>
      <c r="DF70" t="s">
        <v>267</v>
      </c>
      <c r="DG70" t="s">
        <v>267</v>
      </c>
      <c r="DH70" t="s">
        <v>267</v>
      </c>
      <c r="DI70" t="s">
        <v>267</v>
      </c>
      <c r="DJ70" t="s">
        <v>267</v>
      </c>
      <c r="DK70" t="s">
        <v>254</v>
      </c>
      <c r="DL70" t="s">
        <v>308</v>
      </c>
      <c r="DM70" t="s">
        <v>308</v>
      </c>
      <c r="DN70" t="s">
        <v>280</v>
      </c>
      <c r="DO70" t="s">
        <v>364</v>
      </c>
      <c r="DP70" t="s">
        <v>267</v>
      </c>
      <c r="EW70">
        <v>8</v>
      </c>
      <c r="EX70" t="s">
        <v>256</v>
      </c>
      <c r="EY70" t="s">
        <v>256</v>
      </c>
      <c r="EZ70" t="s">
        <v>256</v>
      </c>
      <c r="FA70" t="s">
        <v>257</v>
      </c>
      <c r="FB70" t="s">
        <v>271</v>
      </c>
      <c r="FC70" t="s">
        <v>271</v>
      </c>
      <c r="FD70" t="s">
        <v>271</v>
      </c>
      <c r="FE70" t="s">
        <v>270</v>
      </c>
      <c r="FR70" t="s">
        <v>613</v>
      </c>
      <c r="FS70" t="s">
        <v>257</v>
      </c>
      <c r="FT70" t="s">
        <v>495</v>
      </c>
      <c r="FU70" t="s">
        <v>257</v>
      </c>
      <c r="FV70" t="s">
        <v>661</v>
      </c>
      <c r="FW70" t="s">
        <v>662</v>
      </c>
      <c r="FX70" t="s">
        <v>663</v>
      </c>
      <c r="FY70" t="s">
        <v>257</v>
      </c>
      <c r="GL70" t="s">
        <v>260</v>
      </c>
      <c r="GM70" t="s">
        <v>257</v>
      </c>
      <c r="GN70" t="s">
        <v>260</v>
      </c>
      <c r="GO70" t="s">
        <v>257</v>
      </c>
      <c r="GP70" t="s">
        <v>261</v>
      </c>
      <c r="GQ70" t="s">
        <v>261</v>
      </c>
      <c r="GR70" t="s">
        <v>261</v>
      </c>
      <c r="GS70" t="s">
        <v>257</v>
      </c>
      <c r="HF70" s="5" t="s">
        <v>328</v>
      </c>
      <c r="HG70" t="s">
        <v>468</v>
      </c>
      <c r="HH70" t="s">
        <v>279</v>
      </c>
      <c r="HI70" s="5">
        <v>44866</v>
      </c>
      <c r="HJ70" t="s">
        <v>387</v>
      </c>
      <c r="HK70" s="5">
        <v>45231</v>
      </c>
      <c r="HL70" s="5">
        <v>45323</v>
      </c>
      <c r="HM70" t="s">
        <v>410</v>
      </c>
      <c r="HZ70" t="s">
        <v>664</v>
      </c>
      <c r="IA70" t="s">
        <v>665</v>
      </c>
      <c r="IB70" t="s">
        <v>666</v>
      </c>
      <c r="IC70" t="s">
        <v>306</v>
      </c>
      <c r="ID70" t="s">
        <v>257</v>
      </c>
      <c r="IE70" t="s">
        <v>257</v>
      </c>
      <c r="IF70" t="s">
        <v>659</v>
      </c>
      <c r="IG70" t="s">
        <v>660</v>
      </c>
    </row>
    <row r="71" spans="1:243" x14ac:dyDescent="0.3">
      <c r="A71">
        <v>1814174</v>
      </c>
      <c r="B71" s="8" t="s">
        <v>669</v>
      </c>
      <c r="C71">
        <v>1</v>
      </c>
      <c r="E71" t="s">
        <v>1497</v>
      </c>
      <c r="F71">
        <v>3</v>
      </c>
      <c r="G71">
        <v>2</v>
      </c>
      <c r="H71">
        <v>0</v>
      </c>
      <c r="I71">
        <v>2018</v>
      </c>
      <c r="J71" s="3">
        <v>5.55</v>
      </c>
      <c r="K71" s="3">
        <v>6</v>
      </c>
      <c r="L71">
        <f>M71-I71</f>
        <v>1</v>
      </c>
      <c r="M71">
        <v>2019</v>
      </c>
      <c r="N71">
        <f>COUNTIFS(CR71:EV71,"=university")</f>
        <v>0</v>
      </c>
      <c r="O71">
        <v>0</v>
      </c>
      <c r="P71">
        <f>COUNTIFS(CR71:EV71,"=*government**")</f>
        <v>3</v>
      </c>
      <c r="Q71">
        <f>COUNTIFS(AM71:CQ71,"=*European Innovation Council*")</f>
        <v>0</v>
      </c>
      <c r="R71">
        <f>COUNTIF(CR71:EV71,"*angel*")</f>
        <v>0</v>
      </c>
      <c r="S71">
        <f>COUNTIF(CR71:EV71,"*family_office*")</f>
        <v>0</v>
      </c>
      <c r="T71">
        <v>0</v>
      </c>
      <c r="U71">
        <f>COUNTIF(CR71:EV71,"*accelerator*")</f>
        <v>0</v>
      </c>
      <c r="V71">
        <f>COUNTIF(CR71:EV71,"*corporate*")</f>
        <v>1</v>
      </c>
      <c r="W71">
        <f>COUNTIF(CQ71:EU71,"*investment_fund*")</f>
        <v>0</v>
      </c>
      <c r="X71">
        <f>COUNTIF(CR71:EV71,"*crowdfunding*")</f>
        <v>0</v>
      </c>
      <c r="Y71">
        <f>COUNTIF(CR71:EV71,"*venture_capital*")</f>
        <v>1</v>
      </c>
      <c r="Z71">
        <v>1</v>
      </c>
      <c r="AA71">
        <f>COUNTIFS(AI71:AL71,"=Venture Capital")</f>
        <v>1</v>
      </c>
      <c r="AB71">
        <f>COUNTIFS(AI71:AL71,"=accelerator")</f>
        <v>0</v>
      </c>
      <c r="AC71">
        <f>COUNTIFS(AI71:AL71,"=Angel")</f>
        <v>0</v>
      </c>
      <c r="AD71">
        <f>COUNTIFS(AI71:AL71,"=bootstrapped")</f>
        <v>0</v>
      </c>
      <c r="AE71">
        <f>COUNTIFS(AI71:AL71,"=Crowdfunded")</f>
        <v>0</v>
      </c>
      <c r="AF71">
        <f>COUNTIFS(AI71:AL71,"=Private Equity")</f>
        <v>0</v>
      </c>
      <c r="AG71">
        <f>COUNTIFS(AI71:AL71,"=Public")</f>
        <v>0</v>
      </c>
      <c r="AH71">
        <f>COUNTIFS(AI71:AL71,"=Subsidiary")</f>
        <v>0</v>
      </c>
      <c r="AI71" t="s">
        <v>249</v>
      </c>
      <c r="AM71" t="s">
        <v>670</v>
      </c>
      <c r="AN71" t="s">
        <v>671</v>
      </c>
      <c r="AO71" t="s">
        <v>672</v>
      </c>
      <c r="AP71" t="s">
        <v>673</v>
      </c>
      <c r="AQ71" t="s">
        <v>674</v>
      </c>
      <c r="CR71" t="s">
        <v>267</v>
      </c>
      <c r="CS71" t="s">
        <v>308</v>
      </c>
      <c r="CT71" t="s">
        <v>285</v>
      </c>
      <c r="CU71" t="s">
        <v>285</v>
      </c>
      <c r="CV71" t="s">
        <v>285</v>
      </c>
      <c r="EW71">
        <v>10</v>
      </c>
      <c r="EX71" t="s">
        <v>271</v>
      </c>
      <c r="EY71" t="s">
        <v>256</v>
      </c>
      <c r="EZ71" t="s">
        <v>256</v>
      </c>
      <c r="FA71" t="s">
        <v>271</v>
      </c>
      <c r="FB71" t="s">
        <v>256</v>
      </c>
      <c r="FC71" t="s">
        <v>256</v>
      </c>
      <c r="FD71" t="s">
        <v>256</v>
      </c>
      <c r="FE71" t="s">
        <v>271</v>
      </c>
      <c r="FF71" t="s">
        <v>271</v>
      </c>
      <c r="FG71" t="s">
        <v>256</v>
      </c>
      <c r="FR71" t="s">
        <v>432</v>
      </c>
      <c r="FS71" t="s">
        <v>425</v>
      </c>
      <c r="FT71" t="s">
        <v>589</v>
      </c>
      <c r="FU71" t="s">
        <v>274</v>
      </c>
      <c r="FV71" t="s">
        <v>377</v>
      </c>
      <c r="FW71" t="s">
        <v>392</v>
      </c>
      <c r="FX71" t="s">
        <v>480</v>
      </c>
      <c r="FY71" t="s">
        <v>506</v>
      </c>
      <c r="FZ71" t="s">
        <v>633</v>
      </c>
      <c r="GA71">
        <v>1</v>
      </c>
      <c r="GL71" t="s">
        <v>261</v>
      </c>
      <c r="GM71" t="s">
        <v>261</v>
      </c>
      <c r="GN71" t="s">
        <v>261</v>
      </c>
      <c r="GO71" t="s">
        <v>261</v>
      </c>
      <c r="GP71" t="s">
        <v>261</v>
      </c>
      <c r="GQ71" t="s">
        <v>261</v>
      </c>
      <c r="GR71" t="s">
        <v>261</v>
      </c>
      <c r="GS71" t="s">
        <v>261</v>
      </c>
      <c r="GT71" t="s">
        <v>261</v>
      </c>
      <c r="GU71" t="s">
        <v>261</v>
      </c>
      <c r="HF71" t="s">
        <v>498</v>
      </c>
      <c r="HG71" s="5">
        <v>43770</v>
      </c>
      <c r="HH71" t="s">
        <v>329</v>
      </c>
      <c r="HI71" s="5" t="s">
        <v>390</v>
      </c>
      <c r="HJ71" s="5">
        <v>44501</v>
      </c>
      <c r="HK71" s="5" t="s">
        <v>279</v>
      </c>
      <c r="HL71" s="5" t="s">
        <v>381</v>
      </c>
      <c r="HM71" s="5" t="s">
        <v>381</v>
      </c>
      <c r="HN71" s="5" t="s">
        <v>500</v>
      </c>
      <c r="HO71" s="5">
        <v>45017</v>
      </c>
      <c r="HZ71" t="s">
        <v>257</v>
      </c>
      <c r="IA71" t="s">
        <v>257</v>
      </c>
      <c r="IB71" t="s">
        <v>670</v>
      </c>
      <c r="IC71" t="s">
        <v>671</v>
      </c>
      <c r="ID71" t="s">
        <v>675</v>
      </c>
      <c r="IE71" t="s">
        <v>670</v>
      </c>
      <c r="IF71" t="s">
        <v>675</v>
      </c>
      <c r="IG71" t="s">
        <v>673</v>
      </c>
      <c r="IH71" t="s">
        <v>674</v>
      </c>
      <c r="II71" t="s">
        <v>257</v>
      </c>
    </row>
    <row r="72" spans="1:243" x14ac:dyDescent="0.3">
      <c r="A72">
        <v>2979268</v>
      </c>
      <c r="B72" s="8" t="s">
        <v>1265</v>
      </c>
      <c r="C72">
        <v>1</v>
      </c>
      <c r="E72" t="s">
        <v>1498</v>
      </c>
      <c r="F72">
        <v>3</v>
      </c>
      <c r="G72">
        <v>3</v>
      </c>
      <c r="H72">
        <v>3</v>
      </c>
      <c r="I72">
        <v>2018</v>
      </c>
      <c r="J72" s="3">
        <v>7.5</v>
      </c>
      <c r="K72" s="3">
        <v>8.25</v>
      </c>
      <c r="L72">
        <f>M72-I72</f>
        <v>4</v>
      </c>
      <c r="M72">
        <v>2022</v>
      </c>
      <c r="N72">
        <f>COUNTIFS(CR72:EV72,"=university")</f>
        <v>0</v>
      </c>
      <c r="O72">
        <v>1</v>
      </c>
      <c r="P72">
        <f>COUNTIFS(CR72:EV72,"=*government**")</f>
        <v>0</v>
      </c>
      <c r="Q72">
        <f>COUNTIFS(AM72:CQ72,"=*European Innovation Council*")</f>
        <v>0</v>
      </c>
      <c r="R72">
        <f>COUNTIF(CR72:EV72,"*angel*")</f>
        <v>0</v>
      </c>
      <c r="S72">
        <f>COUNTIF(CR72:EV72,"*family_office*")</f>
        <v>0</v>
      </c>
      <c r="T72">
        <v>0</v>
      </c>
      <c r="U72">
        <f>COUNTIF(CR72:EV72,"*accelerator*")</f>
        <v>2</v>
      </c>
      <c r="V72">
        <f>COUNTIF(CR72:EV72,"*corporate*")</f>
        <v>1</v>
      </c>
      <c r="W72">
        <f>COUNTIF(CQ72:EU72,"*investment_fund*")</f>
        <v>0</v>
      </c>
      <c r="X72">
        <f>COUNTIF(CR72:EV72,"*crowdfunding*")</f>
        <v>0</v>
      </c>
      <c r="Y72">
        <f>COUNTIF(CR72:EV72,"*venture_capital*")</f>
        <v>2</v>
      </c>
      <c r="Z72">
        <v>2</v>
      </c>
      <c r="AA72">
        <f>COUNTIFS(AI72:AL72,"=Venture Capital")</f>
        <v>1</v>
      </c>
      <c r="AB72">
        <f>COUNTIFS(AI72:AL72,"=accelerator")</f>
        <v>1</v>
      </c>
      <c r="AC72">
        <f>COUNTIFS(AI72:AL72,"=Angel")</f>
        <v>0</v>
      </c>
      <c r="AD72">
        <f>COUNTIFS(AI72:AL72,"=bootstrapped")</f>
        <v>0</v>
      </c>
      <c r="AE72">
        <f>COUNTIFS(AI72:AL72,"=Crowdfunded")</f>
        <v>0</v>
      </c>
      <c r="AF72">
        <f>COUNTIFS(AI72:AL72,"=Private Equity")</f>
        <v>0</v>
      </c>
      <c r="AG72">
        <f>COUNTIFS(AI72:AL72,"=Public")</f>
        <v>0</v>
      </c>
      <c r="AH72">
        <f>COUNTIFS(AI72:AL72,"=Subsidiary")</f>
        <v>0</v>
      </c>
      <c r="AI72" t="s">
        <v>249</v>
      </c>
      <c r="AJ72" t="s">
        <v>280</v>
      </c>
      <c r="AM72" t="s">
        <v>574</v>
      </c>
      <c r="AN72" t="s">
        <v>800</v>
      </c>
      <c r="AO72" t="s">
        <v>414</v>
      </c>
      <c r="AP72" t="s">
        <v>1011</v>
      </c>
      <c r="AQ72" t="s">
        <v>1266</v>
      </c>
      <c r="CR72" t="s">
        <v>280</v>
      </c>
      <c r="CS72" t="s">
        <v>280</v>
      </c>
      <c r="CT72" t="s">
        <v>284</v>
      </c>
      <c r="CU72" t="s">
        <v>308</v>
      </c>
      <c r="CV72" t="s">
        <v>267</v>
      </c>
      <c r="EW72">
        <v>1</v>
      </c>
      <c r="EX72" t="s">
        <v>322</v>
      </c>
      <c r="FR72" t="s">
        <v>564</v>
      </c>
      <c r="GL72" t="s">
        <v>288</v>
      </c>
      <c r="HF72" t="s">
        <v>614</v>
      </c>
      <c r="HZ72" t="s">
        <v>1267</v>
      </c>
    </row>
    <row r="73" spans="1:243" x14ac:dyDescent="0.3">
      <c r="A73">
        <v>1659662</v>
      </c>
      <c r="B73" t="s">
        <v>914</v>
      </c>
      <c r="D73">
        <v>1</v>
      </c>
      <c r="E73" t="s">
        <v>1497</v>
      </c>
      <c r="F73">
        <v>4</v>
      </c>
      <c r="G73">
        <v>0</v>
      </c>
      <c r="H73">
        <v>2</v>
      </c>
      <c r="I73">
        <v>2018</v>
      </c>
      <c r="J73" s="3">
        <v>17.579999999999998</v>
      </c>
      <c r="K73" s="3">
        <v>19</v>
      </c>
      <c r="L73">
        <f>M73-I73</f>
        <v>2</v>
      </c>
      <c r="M73">
        <v>2020</v>
      </c>
      <c r="N73">
        <f>COUNTIFS(CR73:EV73,"=university")</f>
        <v>0</v>
      </c>
      <c r="O73">
        <v>0</v>
      </c>
      <c r="P73">
        <f>COUNTIFS(CR73:EV73,"=*government**")</f>
        <v>0</v>
      </c>
      <c r="Q73">
        <f>COUNTIFS(AM73:CQ73,"=*European Innovation Council*")</f>
        <v>0</v>
      </c>
      <c r="R73">
        <f>COUNTIF(CR73:EV73,"*angel*")</f>
        <v>1</v>
      </c>
      <c r="S73">
        <f>COUNTIF(CR73:EV73,"*family_office*")</f>
        <v>1</v>
      </c>
      <c r="T73">
        <v>3</v>
      </c>
      <c r="U73">
        <f>COUNTIF(CR73:EV73,"*accelerator*")</f>
        <v>1</v>
      </c>
      <c r="V73">
        <f>COUNTIF(CR73:EV73,"*corporate*")</f>
        <v>1</v>
      </c>
      <c r="W73">
        <f>COUNTIF(CQ73:EU73,"*investment_fund*")</f>
        <v>0</v>
      </c>
      <c r="X73">
        <f>COUNTIF(CR73:EV73,"*crowdfunding*")</f>
        <v>0</v>
      </c>
      <c r="Y73">
        <f>COUNTIF(CR73:EV73,"*venture_capital*")</f>
        <v>7</v>
      </c>
      <c r="Z73">
        <v>6</v>
      </c>
      <c r="AA73">
        <f>COUNTIFS(AI73:AL73,"=Venture Capital")</f>
        <v>1</v>
      </c>
      <c r="AB73">
        <f>COUNTIFS(AI73:AL73,"=accelerator")</f>
        <v>1</v>
      </c>
      <c r="AC73">
        <f>COUNTIFS(AI73:AL73,"=Angel")</f>
        <v>0</v>
      </c>
      <c r="AD73">
        <f>COUNTIFS(AI73:AL73,"=bootstrapped")</f>
        <v>0</v>
      </c>
      <c r="AE73">
        <f>COUNTIFS(AI73:AL73,"=Crowdfunded")</f>
        <v>0</v>
      </c>
      <c r="AF73">
        <f>COUNTIFS(AI73:AL73,"=Private Equity")</f>
        <v>0</v>
      </c>
      <c r="AG73">
        <f>COUNTIFS(AI73:AL73,"=Public")</f>
        <v>0</v>
      </c>
      <c r="AH73">
        <f>COUNTIFS(AI73:AL73,"=Subsidiary")</f>
        <v>0</v>
      </c>
      <c r="AI73" t="s">
        <v>249</v>
      </c>
      <c r="AJ73" t="s">
        <v>280</v>
      </c>
      <c r="AM73" t="s">
        <v>915</v>
      </c>
      <c r="AN73" t="s">
        <v>916</v>
      </c>
      <c r="AO73" t="s">
        <v>397</v>
      </c>
      <c r="AP73" t="s">
        <v>917</v>
      </c>
      <c r="AQ73" t="s">
        <v>918</v>
      </c>
      <c r="AR73" t="s">
        <v>414</v>
      </c>
      <c r="AS73" t="s">
        <v>919</v>
      </c>
      <c r="AT73" t="s">
        <v>920</v>
      </c>
      <c r="AU73" t="s">
        <v>921</v>
      </c>
      <c r="AV73" t="s">
        <v>922</v>
      </c>
      <c r="AW73" t="s">
        <v>923</v>
      </c>
      <c r="CR73" t="s">
        <v>266</v>
      </c>
      <c r="CS73" t="s">
        <v>365</v>
      </c>
      <c r="CT73" t="s">
        <v>267</v>
      </c>
      <c r="CU73" t="s">
        <v>333</v>
      </c>
      <c r="CV73" t="s">
        <v>266</v>
      </c>
      <c r="CW73" t="s">
        <v>267</v>
      </c>
      <c r="CX73" t="s">
        <v>266</v>
      </c>
      <c r="CY73" t="s">
        <v>280</v>
      </c>
      <c r="CZ73" t="s">
        <v>267</v>
      </c>
      <c r="DA73" t="s">
        <v>267</v>
      </c>
      <c r="DB73" t="s">
        <v>308</v>
      </c>
      <c r="EW73">
        <v>4</v>
      </c>
      <c r="EX73" t="s">
        <v>256</v>
      </c>
      <c r="EY73" t="s">
        <v>256</v>
      </c>
      <c r="EZ73" t="s">
        <v>322</v>
      </c>
      <c r="FA73" t="s">
        <v>584</v>
      </c>
      <c r="FR73" t="s">
        <v>257</v>
      </c>
      <c r="FS73" t="s">
        <v>382</v>
      </c>
      <c r="FT73" t="s">
        <v>924</v>
      </c>
      <c r="FU73" t="s">
        <v>257</v>
      </c>
      <c r="GL73" t="s">
        <v>257</v>
      </c>
      <c r="GM73" t="s">
        <v>260</v>
      </c>
      <c r="GN73" t="s">
        <v>260</v>
      </c>
      <c r="GO73" t="s">
        <v>257</v>
      </c>
      <c r="HF73" t="s">
        <v>389</v>
      </c>
      <c r="HG73" t="s">
        <v>327</v>
      </c>
      <c r="HH73" t="s">
        <v>549</v>
      </c>
      <c r="HI73" t="s">
        <v>360</v>
      </c>
      <c r="HZ73" t="s">
        <v>257</v>
      </c>
      <c r="IA73" t="s">
        <v>925</v>
      </c>
      <c r="IB73" t="s">
        <v>926</v>
      </c>
      <c r="IC73" t="s">
        <v>927</v>
      </c>
    </row>
    <row r="74" spans="1:243" x14ac:dyDescent="0.3">
      <c r="A74">
        <v>1813033</v>
      </c>
      <c r="B74" s="8" t="s">
        <v>1286</v>
      </c>
      <c r="D74">
        <v>1</v>
      </c>
      <c r="E74" t="s">
        <v>1497</v>
      </c>
      <c r="F74">
        <v>2</v>
      </c>
      <c r="G74">
        <v>0</v>
      </c>
      <c r="H74">
        <v>0</v>
      </c>
      <c r="I74">
        <v>2018</v>
      </c>
      <c r="J74" s="3">
        <v>2.73</v>
      </c>
      <c r="K74">
        <v>3</v>
      </c>
      <c r="L74">
        <f>M74-I74</f>
        <v>4</v>
      </c>
      <c r="M74">
        <v>2022</v>
      </c>
      <c r="N74">
        <f>COUNTIFS(CR74:EV74,"=university")</f>
        <v>0</v>
      </c>
      <c r="O74">
        <v>0</v>
      </c>
      <c r="P74">
        <f>COUNTIFS(CR74:EV74,"=*government**")</f>
        <v>0</v>
      </c>
      <c r="Q74">
        <f>COUNTIFS(AM74:CQ74,"=*European Innovation Council*")</f>
        <v>0</v>
      </c>
      <c r="R74">
        <f>COUNTIF(CR74:EV74,"*angel*")</f>
        <v>3</v>
      </c>
      <c r="S74">
        <f>COUNTIF(CR74:EV74,"*family_office*")</f>
        <v>0</v>
      </c>
      <c r="T74">
        <v>3</v>
      </c>
      <c r="U74">
        <f>COUNTIF(CR74:EV74,"*accelerator*")</f>
        <v>1</v>
      </c>
      <c r="V74">
        <f>COUNTIF(CR74:EV74,"*corporate*")</f>
        <v>0</v>
      </c>
      <c r="W74">
        <f>COUNTIF(CQ74:EU74,"*investment_fund*")</f>
        <v>0</v>
      </c>
      <c r="X74">
        <f>COUNTIF(CR74:EV74,"*crowdfunding*")</f>
        <v>0</v>
      </c>
      <c r="Y74">
        <f>COUNTIF(CR74:EV74,"*venture_capital*")</f>
        <v>6</v>
      </c>
      <c r="Z74">
        <v>6</v>
      </c>
      <c r="AA74">
        <f>COUNTIFS(AI74:AL74,"=Venture Capital")</f>
        <v>1</v>
      </c>
      <c r="AB74">
        <f>COUNTIFS(AI74:AL74,"=accelerator")</f>
        <v>1</v>
      </c>
      <c r="AC74">
        <f>COUNTIFS(AI74:AL74,"=Angel")</f>
        <v>1</v>
      </c>
      <c r="AD74">
        <f>COUNTIFS(AI74:AL74,"=bootstrapped")</f>
        <v>0</v>
      </c>
      <c r="AE74">
        <f>COUNTIFS(AI74:AL74,"=Crowdfunded")</f>
        <v>0</v>
      </c>
      <c r="AF74">
        <f>COUNTIFS(AI74:AL74,"=Private Equity")</f>
        <v>0</v>
      </c>
      <c r="AG74">
        <f>COUNTIFS(AI74:AL74,"=Public")</f>
        <v>0</v>
      </c>
      <c r="AH74">
        <f>COUNTIFS(AI74:AL74,"=Subsidiary")</f>
        <v>0</v>
      </c>
      <c r="AI74" t="s">
        <v>331</v>
      </c>
      <c r="AJ74" t="s">
        <v>249</v>
      </c>
      <c r="AK74" t="s">
        <v>280</v>
      </c>
      <c r="AM74" t="s">
        <v>1287</v>
      </c>
      <c r="AN74" t="s">
        <v>525</v>
      </c>
      <c r="AO74" t="s">
        <v>302</v>
      </c>
      <c r="AP74" t="s">
        <v>1288</v>
      </c>
      <c r="AQ74" t="s">
        <v>1289</v>
      </c>
      <c r="AR74" t="s">
        <v>1290</v>
      </c>
      <c r="AS74" t="s">
        <v>1291</v>
      </c>
      <c r="AT74" t="s">
        <v>832</v>
      </c>
      <c r="AU74" t="s">
        <v>1292</v>
      </c>
      <c r="AV74" t="s">
        <v>1293</v>
      </c>
      <c r="AW74" t="s">
        <v>1294</v>
      </c>
      <c r="CR74" t="s">
        <v>267</v>
      </c>
      <c r="CS74" t="s">
        <v>332</v>
      </c>
      <c r="CT74" t="s">
        <v>280</v>
      </c>
      <c r="CU74" t="s">
        <v>267</v>
      </c>
      <c r="CV74" t="s">
        <v>267</v>
      </c>
      <c r="CW74" t="s">
        <v>333</v>
      </c>
      <c r="CX74" t="s">
        <v>267</v>
      </c>
      <c r="CY74" t="s">
        <v>333</v>
      </c>
      <c r="CZ74" t="s">
        <v>267</v>
      </c>
      <c r="DA74" t="s">
        <v>333</v>
      </c>
      <c r="DB74" t="s">
        <v>267</v>
      </c>
      <c r="EW74">
        <v>3</v>
      </c>
      <c r="EX74" t="s">
        <v>271</v>
      </c>
      <c r="EY74" t="s">
        <v>286</v>
      </c>
      <c r="EZ74" t="s">
        <v>256</v>
      </c>
      <c r="FR74">
        <v>0</v>
      </c>
      <c r="FS74" t="s">
        <v>257</v>
      </c>
      <c r="FT74">
        <v>3</v>
      </c>
      <c r="GL74" t="s">
        <v>261</v>
      </c>
      <c r="GM74" t="s">
        <v>257</v>
      </c>
      <c r="GN74" t="s">
        <v>260</v>
      </c>
      <c r="HF74" t="s">
        <v>369</v>
      </c>
      <c r="HG74" s="5">
        <v>44501</v>
      </c>
      <c r="HH74" t="s">
        <v>289</v>
      </c>
      <c r="HZ74" t="s">
        <v>257</v>
      </c>
      <c r="IA74" t="s">
        <v>302</v>
      </c>
      <c r="IB74" t="s">
        <v>1295</v>
      </c>
    </row>
    <row r="75" spans="1:243" x14ac:dyDescent="0.3">
      <c r="A75">
        <v>1659877</v>
      </c>
      <c r="B75" s="8" t="s">
        <v>1315</v>
      </c>
      <c r="D75">
        <v>1</v>
      </c>
      <c r="E75" t="s">
        <v>1498</v>
      </c>
      <c r="F75">
        <v>2</v>
      </c>
      <c r="G75">
        <v>1</v>
      </c>
      <c r="H75">
        <v>0</v>
      </c>
      <c r="I75">
        <v>2018</v>
      </c>
      <c r="J75" s="3">
        <v>1</v>
      </c>
      <c r="K75" s="3">
        <v>1.1000000000000001</v>
      </c>
      <c r="L75">
        <f>M75-I75</f>
        <v>3</v>
      </c>
      <c r="M75">
        <v>2021</v>
      </c>
      <c r="N75">
        <f>COUNTIFS(CX75:EV75,"=university")</f>
        <v>0</v>
      </c>
      <c r="O75">
        <v>1</v>
      </c>
      <c r="P75">
        <f>COUNTIFS(CX75:EV75,"=*government**")</f>
        <v>0</v>
      </c>
      <c r="Q75">
        <f>COUNTIFS(AS75:CQ75,"=*European Innovation Council*")</f>
        <v>0</v>
      </c>
      <c r="R75">
        <f>COUNTIF(CX75:EV75,"*angel*")</f>
        <v>0</v>
      </c>
      <c r="S75">
        <f>COUNTIF(CX75:EV75,"*family_office*")</f>
        <v>0</v>
      </c>
      <c r="T75">
        <v>0</v>
      </c>
      <c r="U75">
        <f>COUNTIF(CX75:EV75,"*accelerator*")</f>
        <v>0</v>
      </c>
      <c r="V75">
        <f>COUNTIF(CX75:EV75,"*corporate*")</f>
        <v>0</v>
      </c>
      <c r="W75">
        <f>COUNTIF(CQ75:EU75,"*investment_fund*")</f>
        <v>1</v>
      </c>
      <c r="X75">
        <f>COUNTIF(CX75:EV75,"*crowdfunding*")</f>
        <v>0</v>
      </c>
      <c r="Y75">
        <f>COUNTIF(CX75:EV75,"*venture_capital*")</f>
        <v>0</v>
      </c>
      <c r="Z75">
        <v>3</v>
      </c>
      <c r="AA75">
        <f>COUNTIFS(AI75:AL75,"=Venture Capital")</f>
        <v>1</v>
      </c>
      <c r="AB75">
        <f>COUNTIFS(AI75:AL75,"=accelerator")</f>
        <v>1</v>
      </c>
      <c r="AC75">
        <f>COUNTIFS(AI75:AL75,"=Angel")</f>
        <v>0</v>
      </c>
      <c r="AD75">
        <f>COUNTIFS(AI75:AL75,"=bootstrapped")</f>
        <v>0</v>
      </c>
      <c r="AE75">
        <f>COUNTIFS(AI75:AL75,"=Crowdfunded")</f>
        <v>0</v>
      </c>
      <c r="AF75">
        <f>COUNTIFS(AI75:AL75,"=Private Equity")</f>
        <v>0</v>
      </c>
      <c r="AG75">
        <f>COUNTIFS(AI75:AL75,"=Public")</f>
        <v>0</v>
      </c>
      <c r="AH75">
        <f>COUNTIFS(AI75:AL75,"=Subsidiary")</f>
        <v>0</v>
      </c>
      <c r="AI75" t="s">
        <v>249</v>
      </c>
      <c r="AJ75" t="s">
        <v>280</v>
      </c>
      <c r="AM75" t="s">
        <v>1004</v>
      </c>
      <c r="AN75" t="s">
        <v>800</v>
      </c>
      <c r="AO75" t="s">
        <v>412</v>
      </c>
      <c r="AP75" t="s">
        <v>918</v>
      </c>
      <c r="AQ75" t="s">
        <v>847</v>
      </c>
      <c r="AR75" t="s">
        <v>848</v>
      </c>
      <c r="CR75" t="s">
        <v>280</v>
      </c>
      <c r="CS75" t="s">
        <v>280</v>
      </c>
      <c r="CT75" t="s">
        <v>385</v>
      </c>
      <c r="CU75" t="s">
        <v>266</v>
      </c>
      <c r="CV75" t="s">
        <v>267</v>
      </c>
      <c r="CW75" t="s">
        <v>254</v>
      </c>
      <c r="EW75">
        <v>2</v>
      </c>
      <c r="EX75" t="s">
        <v>286</v>
      </c>
      <c r="EY75" t="s">
        <v>256</v>
      </c>
      <c r="FR75" t="s">
        <v>257</v>
      </c>
      <c r="FS75">
        <v>1</v>
      </c>
      <c r="GL75" t="s">
        <v>257</v>
      </c>
      <c r="GM75" t="s">
        <v>288</v>
      </c>
      <c r="HF75" s="5" t="s">
        <v>335</v>
      </c>
      <c r="HG75" s="5">
        <v>44228</v>
      </c>
      <c r="HZ75" t="s">
        <v>412</v>
      </c>
      <c r="IA75" t="s">
        <v>1316</v>
      </c>
    </row>
    <row r="76" spans="1:243" x14ac:dyDescent="0.3">
      <c r="A76">
        <v>4032350</v>
      </c>
      <c r="B76" s="8" t="s">
        <v>1344</v>
      </c>
      <c r="D76">
        <v>1</v>
      </c>
      <c r="E76" t="s">
        <v>1498</v>
      </c>
      <c r="F76">
        <v>1</v>
      </c>
      <c r="G76">
        <v>1</v>
      </c>
      <c r="H76">
        <v>0</v>
      </c>
      <c r="I76">
        <v>2018</v>
      </c>
      <c r="J76" s="3">
        <v>2</v>
      </c>
      <c r="K76" s="3">
        <v>2.2000000000000002</v>
      </c>
      <c r="L76">
        <f>M76-I76</f>
        <v>4</v>
      </c>
      <c r="M76">
        <v>2022</v>
      </c>
      <c r="N76">
        <f>COUNTIFS(CR76:EV76,"=university")</f>
        <v>0</v>
      </c>
      <c r="O76">
        <v>0</v>
      </c>
      <c r="P76">
        <f>COUNTIFS(CR76:EV76,"=*government**")</f>
        <v>1</v>
      </c>
      <c r="Q76">
        <f>COUNTIFS(AR76:CQ76,"=*European Innovation Council*")</f>
        <v>0</v>
      </c>
      <c r="R76">
        <f>COUNTIF(CR76:EV76,"*angel*")</f>
        <v>0</v>
      </c>
      <c r="S76">
        <f>COUNTIF(CR76:EV76,"*family_office*")</f>
        <v>0</v>
      </c>
      <c r="T76">
        <v>0</v>
      </c>
      <c r="U76">
        <f>COUNTIF(CR76:EV76,"*accelerator*")</f>
        <v>2</v>
      </c>
      <c r="V76">
        <f>COUNTIF(CR76:EV76,"*corporate*")</f>
        <v>0</v>
      </c>
      <c r="W76">
        <f>COUNTIF(CQ76:EU76,"*investment_fund*")</f>
        <v>0</v>
      </c>
      <c r="X76">
        <f>COUNTIF(CR76:EV76,"*crowdfunding*")</f>
        <v>0</v>
      </c>
      <c r="Y76">
        <f>COUNTIF(CR76:EV76,"*venture_capital*")</f>
        <v>4</v>
      </c>
      <c r="Z76">
        <v>4</v>
      </c>
      <c r="AA76">
        <f>COUNTIFS(AI76:AL76,"=Venture Capital")</f>
        <v>1</v>
      </c>
      <c r="AB76">
        <f>COUNTIFS(AI76:AL76,"=accelerator")</f>
        <v>1</v>
      </c>
      <c r="AC76">
        <f>COUNTIFS(AI76:AL76,"=Angel")</f>
        <v>0</v>
      </c>
      <c r="AD76">
        <f>COUNTIFS(AI76:AL76,"=bootstrapped")</f>
        <v>0</v>
      </c>
      <c r="AE76">
        <f>COUNTIFS(AI76:AL76,"=Crowdfunded")</f>
        <v>0</v>
      </c>
      <c r="AF76">
        <f>COUNTIFS(AI76:AL76,"=Private Equity")</f>
        <v>0</v>
      </c>
      <c r="AG76">
        <f>COUNTIFS(AI76:AL76,"=Public")</f>
        <v>0</v>
      </c>
      <c r="AH76">
        <f>COUNTIFS(AI76:AL76,"=Subsidiary")</f>
        <v>0</v>
      </c>
      <c r="AI76" t="s">
        <v>249</v>
      </c>
      <c r="AJ76" t="s">
        <v>280</v>
      </c>
      <c r="AM76" t="s">
        <v>797</v>
      </c>
      <c r="AN76" t="s">
        <v>798</v>
      </c>
      <c r="AO76" t="s">
        <v>540</v>
      </c>
      <c r="AP76" t="s">
        <v>631</v>
      </c>
      <c r="AQ76" t="s">
        <v>794</v>
      </c>
      <c r="AR76" t="s">
        <v>282</v>
      </c>
      <c r="AS76" t="s">
        <v>283</v>
      </c>
      <c r="CR76" t="s">
        <v>280</v>
      </c>
      <c r="CS76" t="s">
        <v>267</v>
      </c>
      <c r="CT76" t="s">
        <v>267</v>
      </c>
      <c r="CU76" t="s">
        <v>267</v>
      </c>
      <c r="CV76" t="s">
        <v>267</v>
      </c>
      <c r="CW76" t="s">
        <v>285</v>
      </c>
      <c r="CX76" t="s">
        <v>280</v>
      </c>
      <c r="EW76">
        <v>2</v>
      </c>
      <c r="EX76" t="s">
        <v>256</v>
      </c>
      <c r="EY76" t="s">
        <v>286</v>
      </c>
      <c r="FR76">
        <v>2</v>
      </c>
      <c r="FS76" t="s">
        <v>257</v>
      </c>
      <c r="GL76" t="s">
        <v>288</v>
      </c>
      <c r="GM76" t="s">
        <v>257</v>
      </c>
      <c r="HF76" t="s">
        <v>549</v>
      </c>
      <c r="HG76" t="s">
        <v>289</v>
      </c>
      <c r="HZ76" t="s">
        <v>1345</v>
      </c>
      <c r="IA76" t="s">
        <v>291</v>
      </c>
    </row>
    <row r="77" spans="1:243" x14ac:dyDescent="0.3">
      <c r="A77">
        <v>1660209</v>
      </c>
      <c r="B77" s="8" t="s">
        <v>1450</v>
      </c>
      <c r="D77">
        <v>1</v>
      </c>
      <c r="E77" t="s">
        <v>1498</v>
      </c>
      <c r="F77">
        <v>2</v>
      </c>
      <c r="G77">
        <v>1</v>
      </c>
      <c r="H77">
        <v>0</v>
      </c>
      <c r="I77">
        <v>2018</v>
      </c>
      <c r="J77" s="3">
        <v>3.5</v>
      </c>
      <c r="K77" s="3">
        <v>3.84</v>
      </c>
      <c r="L77">
        <f>M77-I77</f>
        <v>2</v>
      </c>
      <c r="M77">
        <v>2020</v>
      </c>
      <c r="N77">
        <f>COUNTIFS(CR77:EV77,"=university")</f>
        <v>0</v>
      </c>
      <c r="O77">
        <v>0</v>
      </c>
      <c r="P77">
        <f>COUNTIFS(CR77:EV77,"=*government**")</f>
        <v>1</v>
      </c>
      <c r="Q77">
        <f>COUNTIFS(AN77:CQ77,"=*European Innovation Council*")</f>
        <v>0</v>
      </c>
      <c r="R77">
        <f>COUNTIF(CR77:EV77,"*angel*")</f>
        <v>0</v>
      </c>
      <c r="S77">
        <f>COUNTIF(CR77:EV77,"*family_office*")</f>
        <v>0</v>
      </c>
      <c r="T77">
        <v>0</v>
      </c>
      <c r="U77">
        <f>COUNTIF(CR77:EV77,"*accelerator*")</f>
        <v>1</v>
      </c>
      <c r="V77">
        <f>COUNTIF(CR77:EV77,"*corporate*")</f>
        <v>0</v>
      </c>
      <c r="W77">
        <f>COUNTIF(CQ77:EU77,"*investment_fund*")</f>
        <v>0</v>
      </c>
      <c r="X77">
        <f>COUNTIF(CR77:EV77,"*crowdfunding*")</f>
        <v>0</v>
      </c>
      <c r="Y77">
        <f>COUNTIF(CR77:EV77,"*venture_capital*")</f>
        <v>4</v>
      </c>
      <c r="Z77">
        <v>4</v>
      </c>
      <c r="AA77">
        <f>COUNTIFS(AI77:AM77,"=Venture Capital")</f>
        <v>1</v>
      </c>
      <c r="AB77">
        <f>COUNTIFS(AI77:AM77,"=accelerator")</f>
        <v>0</v>
      </c>
      <c r="AC77">
        <f>COUNTIFS(AI77:AM77,"=Angel")</f>
        <v>0</v>
      </c>
      <c r="AD77">
        <f>COUNTIFS(AI77:AM77,"=bootstrapped")</f>
        <v>0</v>
      </c>
      <c r="AE77">
        <f>COUNTIFS(AI77:AM77,"=Crowdfunded")</f>
        <v>0</v>
      </c>
      <c r="AF77">
        <f>COUNTIFS(AI77:AM77,"=Private Equity")</f>
        <v>0</v>
      </c>
      <c r="AG77">
        <f>COUNTIFS(AI77:AM77,"=Public")</f>
        <v>0</v>
      </c>
      <c r="AH77">
        <f>COUNTIFS(AI77:AM77,"=Subsidiary")</f>
        <v>0</v>
      </c>
      <c r="AI77" t="s">
        <v>249</v>
      </c>
      <c r="AM77" t="s">
        <v>539</v>
      </c>
      <c r="AN77" t="s">
        <v>540</v>
      </c>
      <c r="AO77" t="s">
        <v>1451</v>
      </c>
      <c r="AP77" t="s">
        <v>745</v>
      </c>
      <c r="AQ77" t="s">
        <v>1436</v>
      </c>
      <c r="AR77" t="s">
        <v>1452</v>
      </c>
      <c r="CR77" t="s">
        <v>267</v>
      </c>
      <c r="CS77" t="s">
        <v>267</v>
      </c>
      <c r="CT77" t="s">
        <v>267</v>
      </c>
      <c r="CU77" t="s">
        <v>267</v>
      </c>
      <c r="CV77" t="s">
        <v>280</v>
      </c>
      <c r="CW77" t="s">
        <v>285</v>
      </c>
      <c r="EW77">
        <v>3</v>
      </c>
      <c r="EX77" t="s">
        <v>256</v>
      </c>
      <c r="EY77" t="s">
        <v>256</v>
      </c>
      <c r="EZ77" t="s">
        <v>271</v>
      </c>
      <c r="FR77" t="s">
        <v>259</v>
      </c>
      <c r="FS77" t="s">
        <v>259</v>
      </c>
      <c r="FT77" t="s">
        <v>392</v>
      </c>
      <c r="GL77" t="s">
        <v>288</v>
      </c>
      <c r="GM77" t="s">
        <v>288</v>
      </c>
      <c r="GN77" t="s">
        <v>288</v>
      </c>
      <c r="HF77" t="s">
        <v>328</v>
      </c>
      <c r="HG77" t="s">
        <v>330</v>
      </c>
      <c r="HH77" t="s">
        <v>330</v>
      </c>
      <c r="HZ77" t="s">
        <v>1453</v>
      </c>
      <c r="IA77" t="s">
        <v>1436</v>
      </c>
      <c r="IB77" t="s">
        <v>1452</v>
      </c>
    </row>
    <row r="78" spans="1:243" x14ac:dyDescent="0.3">
      <c r="A78">
        <v>2010416</v>
      </c>
      <c r="B78" s="8" t="s">
        <v>570</v>
      </c>
      <c r="D78">
        <v>1</v>
      </c>
      <c r="E78" t="s">
        <v>1498</v>
      </c>
      <c r="F78">
        <v>2</v>
      </c>
      <c r="G78">
        <v>1</v>
      </c>
      <c r="H78">
        <v>2</v>
      </c>
      <c r="I78">
        <v>2019</v>
      </c>
      <c r="J78" s="3">
        <v>1</v>
      </c>
      <c r="K78" s="3">
        <v>1.1000000000000001</v>
      </c>
      <c r="L78">
        <f>M78-I78</f>
        <v>1</v>
      </c>
      <c r="M78">
        <v>2020</v>
      </c>
      <c r="N78">
        <f>COUNTIFS(CR78:EV78,"=university")</f>
        <v>0</v>
      </c>
      <c r="O78">
        <v>1</v>
      </c>
      <c r="P78">
        <f>COUNTIFS(CR78:EV78,"=*government**")</f>
        <v>0</v>
      </c>
      <c r="Q78">
        <f>COUNTIFS(AN78:CQ78,"=*European Innovation Council*")</f>
        <v>0</v>
      </c>
      <c r="R78">
        <f>COUNTIF(CR78:EV78,"*angel*")</f>
        <v>0</v>
      </c>
      <c r="S78">
        <f>COUNTIF(CR78:EV78,"*family_office*")</f>
        <v>0</v>
      </c>
      <c r="T78">
        <v>0</v>
      </c>
      <c r="U78">
        <f>COUNTIF(CR78:EV78,"*accelerator*")</f>
        <v>6</v>
      </c>
      <c r="V78">
        <f>COUNTIF(CR78:EV78,"*corporate*")</f>
        <v>1</v>
      </c>
      <c r="W78">
        <f>COUNTIF(CQ78:EU78,"*investment_fund*")</f>
        <v>0</v>
      </c>
      <c r="X78">
        <f>COUNTIF(CR78:EV78,"*crowdfunding*")</f>
        <v>0</v>
      </c>
      <c r="Y78">
        <f>COUNTIF(CR78:EV78,"*venture_capital*")</f>
        <v>6</v>
      </c>
      <c r="Z78">
        <v>6</v>
      </c>
      <c r="AA78">
        <f>COUNTIFS(AI78:AL78,"=Venture Capital")</f>
        <v>1</v>
      </c>
      <c r="AB78">
        <f>COUNTIFS(AI78:AL78,"=accelerator")</f>
        <v>1</v>
      </c>
      <c r="AC78">
        <f>COUNTIFS(AI78:AL78,"=Angel")</f>
        <v>0</v>
      </c>
      <c r="AD78">
        <f>COUNTIFS(AI78:AL78,"=bootstrapped")</f>
        <v>0</v>
      </c>
      <c r="AE78">
        <f>COUNTIFS(AI78:AL78,"=Crowdfunded")</f>
        <v>0</v>
      </c>
      <c r="AF78">
        <f>COUNTIFS(AI78:AL78,"=Private Equity")</f>
        <v>0</v>
      </c>
      <c r="AG78">
        <f>COUNTIFS(AI78:AL78,"=Public")</f>
        <v>0</v>
      </c>
      <c r="AH78">
        <f>COUNTIFS(AI78:AL78,"=Subsidiary")</f>
        <v>0</v>
      </c>
      <c r="AI78" t="s">
        <v>249</v>
      </c>
      <c r="AJ78" t="s">
        <v>280</v>
      </c>
      <c r="AM78" t="s">
        <v>571</v>
      </c>
      <c r="AN78" t="s">
        <v>572</v>
      </c>
      <c r="AO78" t="s">
        <v>573</v>
      </c>
      <c r="AP78" t="s">
        <v>574</v>
      </c>
      <c r="AQ78" t="s">
        <v>575</v>
      </c>
      <c r="AR78" t="s">
        <v>576</v>
      </c>
      <c r="AS78" t="s">
        <v>412</v>
      </c>
      <c r="AT78" t="s">
        <v>577</v>
      </c>
      <c r="AU78" t="s">
        <v>414</v>
      </c>
      <c r="AV78" t="s">
        <v>578</v>
      </c>
      <c r="AW78" t="s">
        <v>579</v>
      </c>
      <c r="AX78" t="s">
        <v>580</v>
      </c>
      <c r="AY78" t="s">
        <v>581</v>
      </c>
      <c r="AZ78" t="s">
        <v>582</v>
      </c>
      <c r="CR78" t="s">
        <v>267</v>
      </c>
      <c r="CS78" t="s">
        <v>267</v>
      </c>
      <c r="CT78" t="s">
        <v>280</v>
      </c>
      <c r="CU78" t="s">
        <v>280</v>
      </c>
      <c r="CV78" t="s">
        <v>280</v>
      </c>
      <c r="CW78" t="s">
        <v>280</v>
      </c>
      <c r="CX78" t="s">
        <v>385</v>
      </c>
      <c r="CY78" t="s">
        <v>280</v>
      </c>
      <c r="CZ78" t="s">
        <v>583</v>
      </c>
      <c r="DA78" t="s">
        <v>267</v>
      </c>
      <c r="DB78" t="s">
        <v>267</v>
      </c>
      <c r="DC78" t="s">
        <v>267</v>
      </c>
      <c r="DD78" t="s">
        <v>280</v>
      </c>
      <c r="DE78" t="s">
        <v>308</v>
      </c>
      <c r="EW78">
        <v>6</v>
      </c>
      <c r="EX78" t="s">
        <v>286</v>
      </c>
      <c r="EY78" t="s">
        <v>478</v>
      </c>
      <c r="EZ78" t="s">
        <v>256</v>
      </c>
      <c r="FA78" t="s">
        <v>256</v>
      </c>
      <c r="FB78" t="s">
        <v>286</v>
      </c>
      <c r="FC78" t="s">
        <v>584</v>
      </c>
      <c r="FR78" t="s">
        <v>257</v>
      </c>
      <c r="FS78">
        <v>1</v>
      </c>
      <c r="FT78" t="s">
        <v>257</v>
      </c>
      <c r="FU78" t="s">
        <v>257</v>
      </c>
      <c r="FV78" t="s">
        <v>257</v>
      </c>
      <c r="FW78" t="s">
        <v>257</v>
      </c>
      <c r="GL78" t="s">
        <v>257</v>
      </c>
      <c r="GM78" t="s">
        <v>288</v>
      </c>
      <c r="GN78" t="s">
        <v>257</v>
      </c>
      <c r="GO78" t="s">
        <v>257</v>
      </c>
      <c r="GP78" t="s">
        <v>257</v>
      </c>
      <c r="GQ78" t="s">
        <v>257</v>
      </c>
      <c r="HF78" s="5" t="s">
        <v>327</v>
      </c>
      <c r="HG78" t="s">
        <v>401</v>
      </c>
      <c r="HH78" t="s">
        <v>390</v>
      </c>
      <c r="HI78" s="5">
        <v>44866</v>
      </c>
      <c r="HJ78" t="s">
        <v>330</v>
      </c>
      <c r="HK78" s="5">
        <v>45383</v>
      </c>
      <c r="HZ78" t="s">
        <v>577</v>
      </c>
      <c r="IA78" t="s">
        <v>585</v>
      </c>
      <c r="IB78" t="s">
        <v>580</v>
      </c>
      <c r="IC78" t="s">
        <v>580</v>
      </c>
      <c r="ID78" t="s">
        <v>581</v>
      </c>
      <c r="IE78" t="s">
        <v>582</v>
      </c>
    </row>
    <row r="79" spans="1:243" x14ac:dyDescent="0.3">
      <c r="A79">
        <v>1683428</v>
      </c>
      <c r="B79" s="8" t="s">
        <v>796</v>
      </c>
      <c r="C79">
        <v>1</v>
      </c>
      <c r="E79" t="s">
        <v>1498</v>
      </c>
      <c r="F79">
        <v>2</v>
      </c>
      <c r="G79">
        <v>2</v>
      </c>
      <c r="H79">
        <v>0</v>
      </c>
      <c r="I79">
        <v>2019</v>
      </c>
      <c r="J79" s="3">
        <v>4.25</v>
      </c>
      <c r="K79" s="3">
        <v>4.7</v>
      </c>
      <c r="L79">
        <f>M79-I79</f>
        <v>2</v>
      </c>
      <c r="M79">
        <v>2021</v>
      </c>
      <c r="N79">
        <f>COUNTIFS(CR79:EV79,"=university")</f>
        <v>0</v>
      </c>
      <c r="O79">
        <v>1</v>
      </c>
      <c r="P79">
        <f>COUNTIFS(CR79:EV79,"=*government**")</f>
        <v>0</v>
      </c>
      <c r="Q79">
        <f>COUNTIFS(AU79:CQ79,"=*European Innovation Council*")</f>
        <v>0</v>
      </c>
      <c r="R79">
        <f>COUNTIF(CR79:EV79,"*angel*")</f>
        <v>0</v>
      </c>
      <c r="S79">
        <f>COUNTIF(CR79:EV79,"*family_office*")</f>
        <v>0</v>
      </c>
      <c r="T79">
        <v>0</v>
      </c>
      <c r="U79">
        <f>COUNTIF(CR79:EV79,"*accelerator*")</f>
        <v>3</v>
      </c>
      <c r="V79">
        <f>COUNTIF(CR79:EV79,"*corporate*")</f>
        <v>0</v>
      </c>
      <c r="W79">
        <f>COUNTIF(CQ79:EU79,"*investment_fund*")</f>
        <v>1</v>
      </c>
      <c r="X79">
        <f>COUNTIF(CR79:EV79,"*crowdfunding*")</f>
        <v>0</v>
      </c>
      <c r="Y79">
        <f>COUNTIF(CR79:EV79,"*venture_capital*")</f>
        <v>4</v>
      </c>
      <c r="Z79">
        <v>2</v>
      </c>
      <c r="AA79">
        <f>COUNTIFS(AI79:AL79,"=Venture Capital")</f>
        <v>1</v>
      </c>
      <c r="AB79">
        <f>COUNTIFS(AI79:AL79,"=accelerator")</f>
        <v>1</v>
      </c>
      <c r="AC79">
        <f>COUNTIFS(AI79:AL79,"=Angel")</f>
        <v>0</v>
      </c>
      <c r="AD79">
        <f>COUNTIFS(AI79:AL79,"=bootstrapped")</f>
        <v>0</v>
      </c>
      <c r="AE79">
        <f>COUNTIFS(AI79:AL79,"=Crowdfunded")</f>
        <v>0</v>
      </c>
      <c r="AF79">
        <f>COUNTIFS(AI79:AL79,"=Private Equity")</f>
        <v>0</v>
      </c>
      <c r="AG79">
        <f>COUNTIFS(AI79:AL79,"=Public")</f>
        <v>0</v>
      </c>
      <c r="AH79">
        <f>COUNTIFS(AI79:AL79,"=Subsidiary")</f>
        <v>0</v>
      </c>
      <c r="AI79" t="s">
        <v>249</v>
      </c>
      <c r="AJ79" t="s">
        <v>280</v>
      </c>
      <c r="AM79" t="s">
        <v>797</v>
      </c>
      <c r="AN79" t="s">
        <v>798</v>
      </c>
      <c r="AO79" t="s">
        <v>574</v>
      </c>
      <c r="AP79" t="s">
        <v>799</v>
      </c>
      <c r="AQ79" t="s">
        <v>800</v>
      </c>
      <c r="AR79" t="s">
        <v>414</v>
      </c>
      <c r="AS79" t="s">
        <v>801</v>
      </c>
      <c r="AT79" t="s">
        <v>802</v>
      </c>
      <c r="CR79" t="s">
        <v>280</v>
      </c>
      <c r="CS79" t="s">
        <v>267</v>
      </c>
      <c r="CT79" t="s">
        <v>280</v>
      </c>
      <c r="CU79" t="s">
        <v>266</v>
      </c>
      <c r="CV79" t="s">
        <v>280</v>
      </c>
      <c r="CW79" t="s">
        <v>267</v>
      </c>
      <c r="CX79" t="s">
        <v>267</v>
      </c>
      <c r="CY79" t="s">
        <v>254</v>
      </c>
      <c r="EW79">
        <v>5</v>
      </c>
      <c r="EX79" t="s">
        <v>256</v>
      </c>
      <c r="EY79" t="s">
        <v>256</v>
      </c>
      <c r="EZ79" t="s">
        <v>256</v>
      </c>
      <c r="FA79" t="s">
        <v>431</v>
      </c>
      <c r="FB79" t="s">
        <v>803</v>
      </c>
      <c r="FR79">
        <v>1</v>
      </c>
      <c r="FS79" t="s">
        <v>480</v>
      </c>
      <c r="FT79" t="s">
        <v>778</v>
      </c>
      <c r="FU79" t="s">
        <v>275</v>
      </c>
      <c r="FV79">
        <v>35</v>
      </c>
      <c r="GL79" t="s">
        <v>288</v>
      </c>
      <c r="GM79" t="s">
        <v>288</v>
      </c>
      <c r="GN79" t="s">
        <v>288</v>
      </c>
      <c r="GO79" t="s">
        <v>288</v>
      </c>
      <c r="GP79" t="s">
        <v>288</v>
      </c>
      <c r="HF79" t="s">
        <v>279</v>
      </c>
      <c r="HG79" s="5">
        <v>44652</v>
      </c>
      <c r="HH79" t="s">
        <v>500</v>
      </c>
      <c r="HI79" t="s">
        <v>387</v>
      </c>
      <c r="HJ79" t="s">
        <v>360</v>
      </c>
      <c r="HZ79" t="s">
        <v>257</v>
      </c>
      <c r="IA79" t="s">
        <v>804</v>
      </c>
      <c r="IB79" t="s">
        <v>257</v>
      </c>
      <c r="IC79" t="s">
        <v>257</v>
      </c>
      <c r="ID79" t="s">
        <v>802</v>
      </c>
    </row>
    <row r="80" spans="1:243" x14ac:dyDescent="0.3">
      <c r="A80">
        <v>922993</v>
      </c>
      <c r="B80" t="s">
        <v>1306</v>
      </c>
      <c r="D80">
        <v>1</v>
      </c>
      <c r="E80" t="s">
        <v>1497</v>
      </c>
      <c r="F80">
        <v>5</v>
      </c>
      <c r="G80">
        <v>0</v>
      </c>
      <c r="H80">
        <v>1</v>
      </c>
      <c r="I80">
        <v>2018</v>
      </c>
      <c r="J80" s="3">
        <v>59.09</v>
      </c>
      <c r="K80">
        <v>65</v>
      </c>
      <c r="L80">
        <f>M80-I80</f>
        <v>2</v>
      </c>
      <c r="M80">
        <v>2020</v>
      </c>
      <c r="N80">
        <f>COUNTIFS(CR80:EV80,"=university")</f>
        <v>0</v>
      </c>
      <c r="O80">
        <v>0</v>
      </c>
      <c r="P80">
        <f>COUNTIFS(CR80:EV80,"=*government**")</f>
        <v>0</v>
      </c>
      <c r="Q80">
        <f>COUNTIFS(AM80:CQ80,"=*European Innovation Council*")</f>
        <v>0</v>
      </c>
      <c r="R80">
        <f>COUNTIF(CR80:EV80,"*angel*")</f>
        <v>2</v>
      </c>
      <c r="S80">
        <f>COUNTIF(CR80:EV80,"*family_office*")</f>
        <v>0</v>
      </c>
      <c r="T80">
        <v>2</v>
      </c>
      <c r="U80">
        <f>COUNTIF(CR80:EV80,"*accelerator*")</f>
        <v>0</v>
      </c>
      <c r="V80">
        <f>COUNTIF(CR80:EV80,"*corporate*")</f>
        <v>0</v>
      </c>
      <c r="W80">
        <f>COUNTIF(CQ80:EU80,"*investment_fund*")</f>
        <v>0</v>
      </c>
      <c r="X80">
        <f>COUNTIF(CR80:EV80,"*crowdfunding*")</f>
        <v>0</v>
      </c>
      <c r="Y80">
        <f>COUNTIF(CR80:EV80,"*venture_capital*")</f>
        <v>7</v>
      </c>
      <c r="Z80">
        <v>6</v>
      </c>
      <c r="AA80">
        <f>COUNTIFS(AI80:AL80,"=Venture Capital")</f>
        <v>1</v>
      </c>
      <c r="AB80">
        <f>COUNTIFS(AI80:AL80,"=accelerator")</f>
        <v>0</v>
      </c>
      <c r="AC80">
        <f>COUNTIFS(AI80:AL80,"=Angel")</f>
        <v>1</v>
      </c>
      <c r="AD80">
        <f>COUNTIFS(AI80:AL80,"=bootstrapped")</f>
        <v>0</v>
      </c>
      <c r="AE80">
        <f>COUNTIFS(AI80:AL80,"=Crowdfunded")</f>
        <v>0</v>
      </c>
      <c r="AF80">
        <f>COUNTIFS(AI80:AL80,"=Private Equity")</f>
        <v>0</v>
      </c>
      <c r="AG80">
        <f>COUNTIFS(AI80:AL80,"=Public")</f>
        <v>0</v>
      </c>
      <c r="AH80">
        <f>COUNTIFS(AI80:AL80,"=Subsidiary")</f>
        <v>0</v>
      </c>
      <c r="AI80" t="s">
        <v>331</v>
      </c>
      <c r="AJ80" t="s">
        <v>249</v>
      </c>
      <c r="AM80" t="s">
        <v>667</v>
      </c>
      <c r="AN80" t="s">
        <v>1307</v>
      </c>
      <c r="AO80" t="s">
        <v>913</v>
      </c>
      <c r="AP80" t="s">
        <v>651</v>
      </c>
      <c r="AQ80" t="s">
        <v>1308</v>
      </c>
      <c r="AR80" t="s">
        <v>1309</v>
      </c>
      <c r="AS80" t="s">
        <v>1310</v>
      </c>
      <c r="AT80" t="s">
        <v>526</v>
      </c>
      <c r="AU80" t="s">
        <v>1311</v>
      </c>
      <c r="AV80" t="s">
        <v>1312</v>
      </c>
      <c r="CR80" t="s">
        <v>267</v>
      </c>
      <c r="CS80" t="s">
        <v>267</v>
      </c>
      <c r="CT80" t="s">
        <v>266</v>
      </c>
      <c r="CU80" t="s">
        <v>267</v>
      </c>
      <c r="CV80" t="s">
        <v>267</v>
      </c>
      <c r="CW80" t="s">
        <v>333</v>
      </c>
      <c r="CX80" t="s">
        <v>267</v>
      </c>
      <c r="CY80" t="s">
        <v>333</v>
      </c>
      <c r="CZ80" t="s">
        <v>398</v>
      </c>
      <c r="DA80" t="s">
        <v>267</v>
      </c>
      <c r="EW80">
        <v>3</v>
      </c>
      <c r="EX80" t="s">
        <v>256</v>
      </c>
      <c r="EY80" t="s">
        <v>322</v>
      </c>
      <c r="EZ80" t="s">
        <v>323</v>
      </c>
      <c r="FR80" t="s">
        <v>257</v>
      </c>
      <c r="FS80">
        <v>15</v>
      </c>
      <c r="FT80">
        <v>50</v>
      </c>
      <c r="GL80" t="s">
        <v>257</v>
      </c>
      <c r="GM80" t="s">
        <v>260</v>
      </c>
      <c r="GN80" t="s">
        <v>260</v>
      </c>
      <c r="HF80" s="5">
        <v>43556</v>
      </c>
      <c r="HG80" t="s">
        <v>328</v>
      </c>
      <c r="HH80" s="5" t="s">
        <v>315</v>
      </c>
      <c r="HZ80" t="s">
        <v>257</v>
      </c>
      <c r="IA80" t="s">
        <v>1313</v>
      </c>
      <c r="IB80" t="s">
        <v>1314</v>
      </c>
    </row>
    <row r="81" spans="1:240" x14ac:dyDescent="0.3">
      <c r="A81">
        <v>2922720</v>
      </c>
      <c r="B81" s="8" t="s">
        <v>988</v>
      </c>
      <c r="C81">
        <v>1</v>
      </c>
      <c r="E81" t="s">
        <v>1498</v>
      </c>
      <c r="F81">
        <v>2</v>
      </c>
      <c r="G81">
        <v>0</v>
      </c>
      <c r="H81">
        <v>0</v>
      </c>
      <c r="I81">
        <v>2019</v>
      </c>
      <c r="J81" s="3">
        <v>38.5</v>
      </c>
      <c r="K81" s="3">
        <v>41.6</v>
      </c>
      <c r="L81">
        <f>M81-I81</f>
        <v>1</v>
      </c>
      <c r="M81">
        <v>2020</v>
      </c>
      <c r="N81">
        <f>COUNTIFS(CR81:EV81,"=university")</f>
        <v>0</v>
      </c>
      <c r="O81">
        <v>1</v>
      </c>
      <c r="P81">
        <f>COUNTIFS(CR81:EV81,"=*government**")</f>
        <v>2</v>
      </c>
      <c r="Q81">
        <f>COUNTIFS(AM81:CQ81,"=*European Innovation Council*")</f>
        <v>1</v>
      </c>
      <c r="R81">
        <f>COUNTIF(CR81:EV81,"*angel*")</f>
        <v>0</v>
      </c>
      <c r="S81">
        <f>COUNTIF(CR81:EV81,"*family_office*")</f>
        <v>0</v>
      </c>
      <c r="T81">
        <v>0</v>
      </c>
      <c r="U81">
        <f>COUNTIF(CR81:EV81,"*accelerator*")</f>
        <v>5</v>
      </c>
      <c r="V81">
        <f>COUNTIF(CR81:EV81,"*corporate*")</f>
        <v>6</v>
      </c>
      <c r="W81">
        <f>COUNTIF(CQ81:EU81,"*investment_fund*")</f>
        <v>0</v>
      </c>
      <c r="X81">
        <f>COUNTIF(CR81:EV81,"*crowdfunding*")</f>
        <v>0</v>
      </c>
      <c r="Y81">
        <f>COUNTIF(CR81:EV81,"*venture_capital*")</f>
        <v>5</v>
      </c>
      <c r="Z81">
        <v>3</v>
      </c>
      <c r="AA81">
        <f>COUNTIFS(AI81:AL81,"=Venture Capital")</f>
        <v>1</v>
      </c>
      <c r="AB81">
        <f>COUNTIFS(AI81:AL81,"=accelerator")</f>
        <v>1</v>
      </c>
      <c r="AC81">
        <f>COUNTIFS(AI81:AL81,"=Angel")</f>
        <v>0</v>
      </c>
      <c r="AD81">
        <f>COUNTIFS(AI81:AL81,"=bootstrapped")</f>
        <v>0</v>
      </c>
      <c r="AE81">
        <f>COUNTIFS(AI81:AL81,"=Crowdfunded")</f>
        <v>0</v>
      </c>
      <c r="AF81">
        <f>COUNTIFS(AI81:AL81,"=Private Equity")</f>
        <v>0</v>
      </c>
      <c r="AG81">
        <f>COUNTIFS(AI81:AL81,"=Public")</f>
        <v>0</v>
      </c>
      <c r="AH81">
        <f>COUNTIFS(AI81:AL81,"=Subsidiary")</f>
        <v>0</v>
      </c>
      <c r="AI81" t="s">
        <v>249</v>
      </c>
      <c r="AJ81" t="s">
        <v>280</v>
      </c>
      <c r="AM81" t="s">
        <v>797</v>
      </c>
      <c r="AN81" t="s">
        <v>579</v>
      </c>
      <c r="AO81" t="s">
        <v>798</v>
      </c>
      <c r="AP81" t="s">
        <v>606</v>
      </c>
      <c r="AQ81" t="s">
        <v>989</v>
      </c>
      <c r="AR81" t="s">
        <v>577</v>
      </c>
      <c r="AS81" t="s">
        <v>990</v>
      </c>
      <c r="AT81" t="s">
        <v>414</v>
      </c>
      <c r="AU81" t="s">
        <v>991</v>
      </c>
      <c r="AV81" t="s">
        <v>992</v>
      </c>
      <c r="AW81" t="s">
        <v>993</v>
      </c>
      <c r="AX81" t="s">
        <v>994</v>
      </c>
      <c r="AY81" t="s">
        <v>995</v>
      </c>
      <c r="AZ81" t="s">
        <v>996</v>
      </c>
      <c r="BA81" t="s">
        <v>997</v>
      </c>
      <c r="BB81" t="s">
        <v>282</v>
      </c>
      <c r="BC81" t="s">
        <v>619</v>
      </c>
      <c r="BD81" t="s">
        <v>918</v>
      </c>
      <c r="BE81" t="s">
        <v>998</v>
      </c>
      <c r="BF81" t="s">
        <v>384</v>
      </c>
      <c r="BG81" t="s">
        <v>318</v>
      </c>
      <c r="CR81" t="s">
        <v>280</v>
      </c>
      <c r="CS81" t="s">
        <v>267</v>
      </c>
      <c r="CT81" t="s">
        <v>267</v>
      </c>
      <c r="CU81" t="s">
        <v>280</v>
      </c>
      <c r="CV81" t="s">
        <v>280</v>
      </c>
      <c r="CW81" t="s">
        <v>280</v>
      </c>
      <c r="CX81" t="s">
        <v>398</v>
      </c>
      <c r="CY81" t="s">
        <v>267</v>
      </c>
      <c r="CZ81" t="s">
        <v>308</v>
      </c>
      <c r="DA81" t="s">
        <v>308</v>
      </c>
      <c r="DB81" t="s">
        <v>285</v>
      </c>
      <c r="DC81" t="s">
        <v>308</v>
      </c>
      <c r="DD81" t="s">
        <v>398</v>
      </c>
      <c r="DE81" t="s">
        <v>308</v>
      </c>
      <c r="DF81" t="s">
        <v>307</v>
      </c>
      <c r="DG81" t="s">
        <v>285</v>
      </c>
      <c r="DH81" t="s">
        <v>280</v>
      </c>
      <c r="DI81" t="s">
        <v>266</v>
      </c>
      <c r="DJ81" t="s">
        <v>308</v>
      </c>
      <c r="DK81" t="s">
        <v>267</v>
      </c>
      <c r="DL81" t="s">
        <v>364</v>
      </c>
      <c r="EW81">
        <v>6</v>
      </c>
      <c r="EX81" t="s">
        <v>256</v>
      </c>
      <c r="EY81" t="s">
        <v>322</v>
      </c>
      <c r="EZ81" t="s">
        <v>286</v>
      </c>
      <c r="FA81" t="s">
        <v>323</v>
      </c>
      <c r="FB81" t="s">
        <v>270</v>
      </c>
      <c r="FC81" t="s">
        <v>271</v>
      </c>
      <c r="FR81" t="s">
        <v>258</v>
      </c>
      <c r="FS81">
        <v>10</v>
      </c>
      <c r="FT81" t="s">
        <v>621</v>
      </c>
      <c r="FU81">
        <v>27</v>
      </c>
      <c r="FV81" t="s">
        <v>257</v>
      </c>
      <c r="FW81" t="s">
        <v>257</v>
      </c>
      <c r="GL81" t="s">
        <v>288</v>
      </c>
      <c r="GM81" t="s">
        <v>288</v>
      </c>
      <c r="GN81" t="s">
        <v>288</v>
      </c>
      <c r="GO81" t="s">
        <v>288</v>
      </c>
      <c r="GP81" t="s">
        <v>257</v>
      </c>
      <c r="GQ81" t="s">
        <v>257</v>
      </c>
      <c r="HF81" t="s">
        <v>521</v>
      </c>
      <c r="HG81" t="s">
        <v>289</v>
      </c>
      <c r="HH81" t="s">
        <v>290</v>
      </c>
      <c r="HI81" t="s">
        <v>601</v>
      </c>
      <c r="HJ81" t="s">
        <v>617</v>
      </c>
      <c r="HK81" t="s">
        <v>617</v>
      </c>
      <c r="HZ81" t="s">
        <v>990</v>
      </c>
      <c r="IA81" t="s">
        <v>999</v>
      </c>
      <c r="IB81" t="s">
        <v>622</v>
      </c>
      <c r="IC81" t="s">
        <v>1000</v>
      </c>
      <c r="ID81" t="s">
        <v>384</v>
      </c>
      <c r="IE81" t="s">
        <v>318</v>
      </c>
    </row>
    <row r="82" spans="1:240" x14ac:dyDescent="0.3">
      <c r="A82">
        <v>1891273</v>
      </c>
      <c r="B82" s="8" t="s">
        <v>1358</v>
      </c>
      <c r="D82">
        <v>1</v>
      </c>
      <c r="E82" t="s">
        <v>1498</v>
      </c>
      <c r="F82">
        <v>3</v>
      </c>
      <c r="G82">
        <v>1</v>
      </c>
      <c r="H82">
        <v>0</v>
      </c>
      <c r="I82">
        <v>2019</v>
      </c>
      <c r="J82" s="3">
        <v>3</v>
      </c>
      <c r="K82" s="3">
        <v>3.3</v>
      </c>
      <c r="L82">
        <f>M82-I82</f>
        <v>3</v>
      </c>
      <c r="M82">
        <v>2022</v>
      </c>
      <c r="N82">
        <f>COUNTIFS(CR82:EV82,"=university")</f>
        <v>0</v>
      </c>
      <c r="O82">
        <v>1</v>
      </c>
      <c r="P82">
        <f>COUNTIFS(CR82:EV82,"=*government**")</f>
        <v>0</v>
      </c>
      <c r="Q82">
        <f>COUNTIFS(AM82:CQ82,"=*European Innovation Council*")</f>
        <v>0</v>
      </c>
      <c r="R82">
        <f>COUNTIF(CR82:EV82,"*angel*")</f>
        <v>0</v>
      </c>
      <c r="S82">
        <f>COUNTIF(CR82:EV82,"*family_office*")</f>
        <v>0</v>
      </c>
      <c r="T82">
        <v>0</v>
      </c>
      <c r="U82">
        <f>COUNTIF(CR82:EV82,"*accelerator*")</f>
        <v>3</v>
      </c>
      <c r="V82">
        <f>COUNTIF(CR82:EV82,"*corporate*")</f>
        <v>0</v>
      </c>
      <c r="W82">
        <f>COUNTIF(CQ82:EU82,"*investment_fund*")</f>
        <v>0</v>
      </c>
      <c r="X82">
        <f>COUNTIF(CR82:EV82,"*crowdfunding*")</f>
        <v>0</v>
      </c>
      <c r="Y82">
        <f>COUNTIF(CR82:EV82,"*venture_capital*")</f>
        <v>3</v>
      </c>
      <c r="Z82">
        <v>3</v>
      </c>
      <c r="AA82">
        <f>COUNTIFS(AI82:AL82,"=Venture Capital")</f>
        <v>1</v>
      </c>
      <c r="AB82">
        <f>COUNTIFS(AI82:AL82,"=accelerator")</f>
        <v>1</v>
      </c>
      <c r="AC82">
        <f>COUNTIFS(AI82:AL82,"=Angel")</f>
        <v>0</v>
      </c>
      <c r="AD82">
        <f>COUNTIFS(AI82:AL82,"=bootstrapped")</f>
        <v>0</v>
      </c>
      <c r="AE82">
        <f>COUNTIFS(AI82:AL82,"=Crowdfunded")</f>
        <v>0</v>
      </c>
      <c r="AF82">
        <f>COUNTIFS(AI82:AL82,"=Private Equity")</f>
        <v>0</v>
      </c>
      <c r="AG82">
        <f>COUNTIFS(AI82:AL82,"=Public")</f>
        <v>0</v>
      </c>
      <c r="AH82">
        <f>COUNTIFS(AI82:AL82,"=Subsidiary")</f>
        <v>0</v>
      </c>
      <c r="AI82" t="s">
        <v>249</v>
      </c>
      <c r="AJ82" t="s">
        <v>280</v>
      </c>
      <c r="AM82" t="s">
        <v>485</v>
      </c>
      <c r="AN82" t="s">
        <v>1359</v>
      </c>
      <c r="AO82" t="s">
        <v>412</v>
      </c>
      <c r="AP82" t="s">
        <v>395</v>
      </c>
      <c r="AQ82" t="s">
        <v>577</v>
      </c>
      <c r="AR82" t="s">
        <v>1360</v>
      </c>
      <c r="AS82" t="s">
        <v>777</v>
      </c>
      <c r="CR82" t="s">
        <v>280</v>
      </c>
      <c r="CS82" t="s">
        <v>266</v>
      </c>
      <c r="CT82" t="s">
        <v>385</v>
      </c>
      <c r="CU82" t="s">
        <v>280</v>
      </c>
      <c r="CV82" t="s">
        <v>280</v>
      </c>
      <c r="CW82" t="s">
        <v>267</v>
      </c>
      <c r="CX82" t="s">
        <v>266</v>
      </c>
      <c r="EW82">
        <v>4</v>
      </c>
      <c r="EX82" t="s">
        <v>271</v>
      </c>
      <c r="EY82" t="s">
        <v>286</v>
      </c>
      <c r="EZ82" t="s">
        <v>256</v>
      </c>
      <c r="FA82" t="s">
        <v>256</v>
      </c>
      <c r="FR82" t="s">
        <v>257</v>
      </c>
      <c r="FS82" t="s">
        <v>257</v>
      </c>
      <c r="FT82" t="s">
        <v>257</v>
      </c>
      <c r="FU82">
        <v>3</v>
      </c>
      <c r="GL82" t="s">
        <v>257</v>
      </c>
      <c r="GM82" t="s">
        <v>257</v>
      </c>
      <c r="GN82" t="s">
        <v>257</v>
      </c>
      <c r="GO82" t="s">
        <v>288</v>
      </c>
      <c r="HF82" s="5">
        <v>43770</v>
      </c>
      <c r="HG82" t="s">
        <v>327</v>
      </c>
      <c r="HH82" s="5" t="s">
        <v>386</v>
      </c>
      <c r="HI82" s="5">
        <v>44621</v>
      </c>
      <c r="HZ82" t="s">
        <v>395</v>
      </c>
      <c r="IA82" t="s">
        <v>577</v>
      </c>
      <c r="IB82" t="s">
        <v>1360</v>
      </c>
      <c r="IC82" t="s">
        <v>777</v>
      </c>
    </row>
    <row r="83" spans="1:240" x14ac:dyDescent="0.3">
      <c r="A83">
        <v>1987453</v>
      </c>
      <c r="B83" t="s">
        <v>1278</v>
      </c>
      <c r="C83">
        <v>1</v>
      </c>
      <c r="E83" t="s">
        <v>1497</v>
      </c>
      <c r="F83">
        <v>5</v>
      </c>
      <c r="G83">
        <v>5</v>
      </c>
      <c r="H83">
        <v>0</v>
      </c>
      <c r="I83">
        <v>2019</v>
      </c>
      <c r="J83" s="3">
        <v>6.68</v>
      </c>
      <c r="K83" s="3">
        <v>7.3</v>
      </c>
      <c r="L83">
        <f>M83-I83</f>
        <v>1</v>
      </c>
      <c r="M83">
        <v>2020</v>
      </c>
      <c r="N83">
        <f>COUNTIFS(CS83:EV83,"=university")</f>
        <v>1</v>
      </c>
      <c r="O83">
        <v>0</v>
      </c>
      <c r="P83">
        <f>COUNTIFS(CS83:EV83,"=*government**")</f>
        <v>1</v>
      </c>
      <c r="Q83">
        <f>COUNTIFS(AM83:CQ83,"=*European Innovation Council*")</f>
        <v>0</v>
      </c>
      <c r="R83">
        <f>COUNTIF(CS83:EV83,"*angel*")</f>
        <v>0</v>
      </c>
      <c r="S83">
        <f>COUNTIF(CS83:EV83,"*family_office*")</f>
        <v>0</v>
      </c>
      <c r="T83">
        <v>1</v>
      </c>
      <c r="U83">
        <f>COUNTIF(CS83:EV83,"*accelerator*")</f>
        <v>1</v>
      </c>
      <c r="V83">
        <f>COUNTIF(CS83:EV83,"*corporate*")</f>
        <v>0</v>
      </c>
      <c r="W83">
        <f>COUNTIF(CQ83:EU83,"*investment_fund*")</f>
        <v>1</v>
      </c>
      <c r="X83">
        <f>COUNTIF(CS83:EV83,"*crowdfunding*")</f>
        <v>0</v>
      </c>
      <c r="Y83">
        <f>COUNTIF(CS83:EV83,"*venture_capital*")</f>
        <v>3</v>
      </c>
      <c r="Z83">
        <v>3</v>
      </c>
      <c r="AA83">
        <f>COUNTIFS(AI83:AL83,"=Venture Capital")</f>
        <v>1</v>
      </c>
      <c r="AB83">
        <f>COUNTIFS(AI83:AL83,"=accelerator")</f>
        <v>1</v>
      </c>
      <c r="AC83">
        <f>COUNTIFS(AI83:AL83,"=Angel")</f>
        <v>1</v>
      </c>
      <c r="AD83">
        <f>COUNTIFS(AI83:AL83,"=bootstrapped")</f>
        <v>0</v>
      </c>
      <c r="AE83">
        <f>COUNTIFS(AI83:AL83,"=Crowdfunded")</f>
        <v>0</v>
      </c>
      <c r="AF83">
        <f>COUNTIFS(AI83:AL83,"=Private Equity")</f>
        <v>0</v>
      </c>
      <c r="AG83">
        <f>COUNTIFS(AI83:AL83,"=Public")</f>
        <v>0</v>
      </c>
      <c r="AH83">
        <f>COUNTIFS(AI83:AL83,"=Subsidiary")</f>
        <v>0</v>
      </c>
      <c r="AI83" t="s">
        <v>331</v>
      </c>
      <c r="AJ83" t="s">
        <v>249</v>
      </c>
      <c r="AK83" t="s">
        <v>280</v>
      </c>
      <c r="AM83" t="s">
        <v>1279</v>
      </c>
      <c r="AN83" t="s">
        <v>870</v>
      </c>
      <c r="AO83" t="s">
        <v>265</v>
      </c>
      <c r="AP83" t="s">
        <v>297</v>
      </c>
      <c r="AQ83" t="s">
        <v>790</v>
      </c>
      <c r="AR83" t="s">
        <v>670</v>
      </c>
      <c r="AS83" t="s">
        <v>974</v>
      </c>
      <c r="AT83" t="s">
        <v>1280</v>
      </c>
      <c r="CR83" t="s">
        <v>333</v>
      </c>
      <c r="CS83" t="s">
        <v>252</v>
      </c>
      <c r="CT83" t="s">
        <v>269</v>
      </c>
      <c r="CU83" t="s">
        <v>280</v>
      </c>
      <c r="CV83" t="s">
        <v>267</v>
      </c>
      <c r="CW83" t="s">
        <v>267</v>
      </c>
      <c r="CX83" t="s">
        <v>267</v>
      </c>
      <c r="CY83" t="s">
        <v>254</v>
      </c>
      <c r="EW83">
        <v>7</v>
      </c>
      <c r="EX83" t="s">
        <v>255</v>
      </c>
      <c r="EY83" t="s">
        <v>271</v>
      </c>
      <c r="EZ83" t="s">
        <v>256</v>
      </c>
      <c r="FA83" t="s">
        <v>257</v>
      </c>
      <c r="FB83" t="s">
        <v>256</v>
      </c>
      <c r="FC83" t="s">
        <v>270</v>
      </c>
      <c r="FD83" t="s">
        <v>271</v>
      </c>
      <c r="FR83" t="s">
        <v>257</v>
      </c>
      <c r="FS83" t="s">
        <v>1281</v>
      </c>
      <c r="FT83" t="s">
        <v>310</v>
      </c>
      <c r="FU83" t="s">
        <v>257</v>
      </c>
      <c r="FV83" t="s">
        <v>421</v>
      </c>
      <c r="FW83" t="s">
        <v>310</v>
      </c>
      <c r="FX83" t="s">
        <v>257</v>
      </c>
      <c r="GL83" t="s">
        <v>257</v>
      </c>
      <c r="GM83" t="s">
        <v>261</v>
      </c>
      <c r="GN83" t="s">
        <v>261</v>
      </c>
      <c r="GO83" t="s">
        <v>257</v>
      </c>
      <c r="GP83" t="s">
        <v>261</v>
      </c>
      <c r="GQ83" t="s">
        <v>261</v>
      </c>
      <c r="GR83" t="s">
        <v>257</v>
      </c>
      <c r="HF83" t="s">
        <v>312</v>
      </c>
      <c r="HG83" t="s">
        <v>327</v>
      </c>
      <c r="HH83" t="s">
        <v>314</v>
      </c>
      <c r="HI83" t="s">
        <v>329</v>
      </c>
      <c r="HJ83" t="s">
        <v>381</v>
      </c>
      <c r="HK83" t="s">
        <v>549</v>
      </c>
      <c r="HL83" t="s">
        <v>614</v>
      </c>
      <c r="HZ83" t="s">
        <v>870</v>
      </c>
      <c r="IA83" t="s">
        <v>265</v>
      </c>
      <c r="IB83" t="s">
        <v>265</v>
      </c>
      <c r="IC83" t="s">
        <v>297</v>
      </c>
      <c r="ID83" t="s">
        <v>1282</v>
      </c>
      <c r="IE83" t="s">
        <v>1283</v>
      </c>
      <c r="IF83" t="s">
        <v>265</v>
      </c>
    </row>
    <row r="84" spans="1:240" x14ac:dyDescent="0.3">
      <c r="A84">
        <v>2905636</v>
      </c>
      <c r="B84" t="s">
        <v>1302</v>
      </c>
      <c r="D84">
        <v>1</v>
      </c>
      <c r="E84" t="s">
        <v>1497</v>
      </c>
      <c r="F84">
        <v>4</v>
      </c>
      <c r="G84">
        <v>0</v>
      </c>
      <c r="H84">
        <v>0</v>
      </c>
      <c r="I84">
        <v>2019</v>
      </c>
      <c r="J84" s="3">
        <v>4.3</v>
      </c>
      <c r="K84" s="3">
        <v>4.7</v>
      </c>
      <c r="L84">
        <f>M84-I84</f>
        <v>2</v>
      </c>
      <c r="M84">
        <v>2021</v>
      </c>
      <c r="N84">
        <f>COUNTIFS(CR84:EV84,"=university")</f>
        <v>0</v>
      </c>
      <c r="O84">
        <v>0</v>
      </c>
      <c r="P84">
        <f>COUNTIFS(CR84:EV84,"=*government**")</f>
        <v>0</v>
      </c>
      <c r="Q84">
        <f>COUNTIFS(AM84:CQ84,"=*European Innovation Council*")</f>
        <v>0</v>
      </c>
      <c r="R84">
        <f>COUNTIF(CR84:EV84,"*angel*")</f>
        <v>0</v>
      </c>
      <c r="S84">
        <f>COUNTIF(CR84:EV84,"*family_office*")</f>
        <v>0</v>
      </c>
      <c r="T84">
        <v>0</v>
      </c>
      <c r="U84">
        <f>COUNTIF(CR84:EV84,"*accelerator*")</f>
        <v>0</v>
      </c>
      <c r="V84">
        <f>COUNTIF(CR84:EV84,"*corporate*")</f>
        <v>0</v>
      </c>
      <c r="W84">
        <f>COUNTIF(CQ84:EU84,"*investment_fund*")</f>
        <v>0</v>
      </c>
      <c r="X84">
        <f>COUNTIF(CR84:EV84,"*crowdfunding*")</f>
        <v>0</v>
      </c>
      <c r="Y84">
        <f>COUNTIF(CR84:EV84,"*venture_capital*")</f>
        <v>5</v>
      </c>
      <c r="Z84">
        <v>5</v>
      </c>
      <c r="AA84">
        <f>COUNTIFS(AI84:AL84,"=Venture Capital")</f>
        <v>1</v>
      </c>
      <c r="AB84">
        <f>COUNTIFS(AI84:AL84,"=accelerator")</f>
        <v>0</v>
      </c>
      <c r="AC84">
        <f>COUNTIFS(AI84:AL84,"=Angel")</f>
        <v>0</v>
      </c>
      <c r="AD84">
        <f>COUNTIFS(AI84:AL84,"=bootstrapped")</f>
        <v>0</v>
      </c>
      <c r="AE84">
        <f>COUNTIFS(AI84:AL84,"=Crowdfunded")</f>
        <v>0</v>
      </c>
      <c r="AF84">
        <f>COUNTIFS(AI84:AL84,"=Private Equity")</f>
        <v>0</v>
      </c>
      <c r="AG84">
        <f>COUNTIFS(AI84:AL84,"=Public")</f>
        <v>0</v>
      </c>
      <c r="AH84">
        <f>COUNTIFS(AI84:AL84,"=Subsidiary")</f>
        <v>0</v>
      </c>
      <c r="AI84" t="s">
        <v>249</v>
      </c>
      <c r="AM84" t="s">
        <v>342</v>
      </c>
      <c r="AN84" t="s">
        <v>1131</v>
      </c>
      <c r="AO84" t="s">
        <v>1303</v>
      </c>
      <c r="AP84" t="s">
        <v>1284</v>
      </c>
      <c r="AQ84" t="s">
        <v>1304</v>
      </c>
      <c r="CR84" t="s">
        <v>267</v>
      </c>
      <c r="CS84" t="s">
        <v>267</v>
      </c>
      <c r="CT84" t="s">
        <v>267</v>
      </c>
      <c r="CU84" t="s">
        <v>267</v>
      </c>
      <c r="CV84" t="s">
        <v>267</v>
      </c>
      <c r="EW84">
        <v>4</v>
      </c>
      <c r="EX84" t="s">
        <v>257</v>
      </c>
      <c r="EY84" t="s">
        <v>256</v>
      </c>
      <c r="EZ84" t="s">
        <v>256</v>
      </c>
      <c r="FA84" t="s">
        <v>270</v>
      </c>
      <c r="FR84" t="s">
        <v>257</v>
      </c>
      <c r="FS84" t="s">
        <v>257</v>
      </c>
      <c r="FT84" t="s">
        <v>259</v>
      </c>
      <c r="FU84" t="s">
        <v>435</v>
      </c>
      <c r="GL84" t="s">
        <v>257</v>
      </c>
      <c r="GM84" t="s">
        <v>257</v>
      </c>
      <c r="GN84" t="s">
        <v>260</v>
      </c>
      <c r="GO84" t="s">
        <v>260</v>
      </c>
      <c r="HF84" t="s">
        <v>401</v>
      </c>
      <c r="HG84" s="5" t="s">
        <v>315</v>
      </c>
      <c r="HH84" s="5">
        <v>44501</v>
      </c>
      <c r="HI84" t="s">
        <v>387</v>
      </c>
      <c r="HZ84" t="s">
        <v>342</v>
      </c>
      <c r="IA84" t="s">
        <v>1131</v>
      </c>
      <c r="IB84" t="s">
        <v>1305</v>
      </c>
      <c r="IC84" t="s">
        <v>257</v>
      </c>
    </row>
    <row r="85" spans="1:240" x14ac:dyDescent="0.3">
      <c r="A85">
        <v>3030287</v>
      </c>
      <c r="B85" s="8" t="s">
        <v>791</v>
      </c>
      <c r="C85">
        <v>1</v>
      </c>
      <c r="E85" t="s">
        <v>1498</v>
      </c>
      <c r="F85">
        <v>2</v>
      </c>
      <c r="G85">
        <v>1</v>
      </c>
      <c r="H85">
        <v>0</v>
      </c>
      <c r="I85">
        <v>2020</v>
      </c>
      <c r="J85" s="3">
        <v>8</v>
      </c>
      <c r="K85" s="3">
        <v>8.8000000000000007</v>
      </c>
      <c r="L85">
        <f>M85-I85</f>
        <v>1</v>
      </c>
      <c r="M85">
        <v>2021</v>
      </c>
      <c r="N85">
        <f>COUNTIFS(CR85:EV85,"=university")</f>
        <v>0</v>
      </c>
      <c r="O85">
        <v>0</v>
      </c>
      <c r="P85">
        <f>COUNTIFS(CR85:EV85,"=*government**")</f>
        <v>0</v>
      </c>
      <c r="Q85">
        <f>COUNTIFS(AU85:CQ85,"=*European Innovation Council*")</f>
        <v>0</v>
      </c>
      <c r="R85">
        <f>COUNTIF(CR85:EV85,"*angel*")</f>
        <v>1</v>
      </c>
      <c r="S85">
        <f>COUNTIF(CR85:EV85,"*family_office*")</f>
        <v>0</v>
      </c>
      <c r="T85">
        <v>1</v>
      </c>
      <c r="U85">
        <f>COUNTIF(CR85:EV85,"*accelerator*")</f>
        <v>2</v>
      </c>
      <c r="V85">
        <f>COUNTIF(CR85:EV85,"*corporate*")</f>
        <v>0</v>
      </c>
      <c r="W85">
        <f>COUNTIF(CQ85:EU85,"*investment_fund*")</f>
        <v>0</v>
      </c>
      <c r="X85">
        <f>COUNTIF(CR85:EV85,"*crowdfunding*")</f>
        <v>0</v>
      </c>
      <c r="Y85">
        <f>COUNTIF(CR85:EV85,"*venture_capital*")</f>
        <v>5</v>
      </c>
      <c r="Z85">
        <v>5</v>
      </c>
      <c r="AA85">
        <f>COUNTIFS(AI85:AL85,"=Venture Capital")</f>
        <v>1</v>
      </c>
      <c r="AB85">
        <f>COUNTIFS(AI85:AL85,"=accelerator")</f>
        <v>1</v>
      </c>
      <c r="AC85">
        <f>COUNTIFS(AI85:AL85,"=Angel")</f>
        <v>0</v>
      </c>
      <c r="AD85">
        <f>COUNTIFS(AI85:AL85,"=bootstrapped")</f>
        <v>0</v>
      </c>
      <c r="AE85">
        <f>COUNTIFS(AI85:AL85,"=Crowdfunded")</f>
        <v>0</v>
      </c>
      <c r="AF85">
        <f>COUNTIFS(AI85:AL85,"=Private Equity")</f>
        <v>0</v>
      </c>
      <c r="AG85">
        <f>COUNTIFS(AI85:AL85,"=Public")</f>
        <v>0</v>
      </c>
      <c r="AH85">
        <f>COUNTIFS(AI85:AL85,"=Subsidiary")</f>
        <v>0</v>
      </c>
      <c r="AI85" t="s">
        <v>249</v>
      </c>
      <c r="AJ85" t="s">
        <v>280</v>
      </c>
      <c r="AM85" t="s">
        <v>297</v>
      </c>
      <c r="AN85" t="s">
        <v>545</v>
      </c>
      <c r="AO85" t="s">
        <v>792</v>
      </c>
      <c r="AP85" t="s">
        <v>414</v>
      </c>
      <c r="AQ85" t="s">
        <v>342</v>
      </c>
      <c r="AR85" t="s">
        <v>793</v>
      </c>
      <c r="AS85" t="s">
        <v>794</v>
      </c>
      <c r="AT85" t="s">
        <v>780</v>
      </c>
      <c r="CR85" t="s">
        <v>280</v>
      </c>
      <c r="CS85" t="s">
        <v>268</v>
      </c>
      <c r="CT85" t="s">
        <v>280</v>
      </c>
      <c r="CU85" t="s">
        <v>267</v>
      </c>
      <c r="CV85" t="s">
        <v>267</v>
      </c>
      <c r="CW85" t="s">
        <v>267</v>
      </c>
      <c r="CX85" t="s">
        <v>267</v>
      </c>
      <c r="CY85" t="s">
        <v>267</v>
      </c>
      <c r="EW85">
        <v>2</v>
      </c>
      <c r="EX85" t="s">
        <v>256</v>
      </c>
      <c r="EY85" t="s">
        <v>256</v>
      </c>
      <c r="FR85">
        <v>2</v>
      </c>
      <c r="FS85">
        <v>6</v>
      </c>
      <c r="GL85" t="s">
        <v>288</v>
      </c>
      <c r="GM85" t="s">
        <v>288</v>
      </c>
      <c r="HF85" s="5">
        <v>44501</v>
      </c>
      <c r="HG85" s="5" t="s">
        <v>289</v>
      </c>
      <c r="HZ85" t="s">
        <v>257</v>
      </c>
      <c r="IA85" t="s">
        <v>795</v>
      </c>
    </row>
    <row r="86" spans="1:240" x14ac:dyDescent="0.3">
      <c r="A86">
        <v>1761813</v>
      </c>
      <c r="B86" t="s">
        <v>1399</v>
      </c>
      <c r="C86">
        <v>1</v>
      </c>
      <c r="E86" t="s">
        <v>1497</v>
      </c>
      <c r="F86">
        <v>1</v>
      </c>
      <c r="G86">
        <v>0</v>
      </c>
      <c r="H86">
        <v>0</v>
      </c>
      <c r="I86">
        <v>2019</v>
      </c>
      <c r="J86" s="3">
        <v>21.67</v>
      </c>
      <c r="K86" s="3">
        <v>23.8</v>
      </c>
      <c r="L86">
        <f>M86-I86</f>
        <v>0</v>
      </c>
      <c r="M86">
        <v>2019</v>
      </c>
      <c r="N86">
        <f>COUNTIFS(CR86:EV86,"=university")</f>
        <v>0</v>
      </c>
      <c r="O86">
        <v>0</v>
      </c>
      <c r="P86">
        <f>COUNTIFS(CR86:EV86,"=*government**")</f>
        <v>1</v>
      </c>
      <c r="Q86">
        <f>COUNTIFS(AM86:CQ86,"=*European Innovation Council*")</f>
        <v>0</v>
      </c>
      <c r="R86">
        <f>COUNTIF(CR86:EV86,"*angel*")</f>
        <v>1</v>
      </c>
      <c r="S86">
        <f>COUNTIF(CR86:EV86,"*family_office*")</f>
        <v>0</v>
      </c>
      <c r="T86">
        <v>0</v>
      </c>
      <c r="U86">
        <f>COUNTIF(CR86:EV86,"*accelerator*")</f>
        <v>0</v>
      </c>
      <c r="V86">
        <f>COUNTIF(CR86:EV86,"*corporate*")</f>
        <v>0</v>
      </c>
      <c r="W86">
        <f>COUNTIF(CQ86:EU86,"*investment_fund*")</f>
        <v>0</v>
      </c>
      <c r="X86">
        <f>COUNTIF(CR86:EV86,"*crowdfunding*")</f>
        <v>0</v>
      </c>
      <c r="Y86">
        <f>COUNTIF(CR86:EV86,"*venture_capital*")</f>
        <v>5</v>
      </c>
      <c r="Z86">
        <v>5</v>
      </c>
      <c r="AA86">
        <f>COUNTIFS(AI86:AL86,"=Venture Capital")</f>
        <v>1</v>
      </c>
      <c r="AB86">
        <f>COUNTIFS(AI86:AL86,"=accelerator")</f>
        <v>0</v>
      </c>
      <c r="AC86">
        <f>COUNTIFS(AI86:AL86,"=Angel")</f>
        <v>0</v>
      </c>
      <c r="AD86">
        <f>COUNTIFS(AI86:AL86,"=bootstrapped")</f>
        <v>0</v>
      </c>
      <c r="AE86">
        <f>COUNTIFS(AI86:AL86,"=Crowdfunded")</f>
        <v>0</v>
      </c>
      <c r="AF86">
        <f>COUNTIFS(AI86:AL86,"=Private Equity")</f>
        <v>0</v>
      </c>
      <c r="AG86">
        <f>COUNTIFS(AI86:AL86,"=Public")</f>
        <v>0</v>
      </c>
      <c r="AH86">
        <f>COUNTIFS(AI86:AL86,"=Subsidiary")</f>
        <v>0</v>
      </c>
      <c r="AI86" t="s">
        <v>249</v>
      </c>
      <c r="AM86" t="s">
        <v>444</v>
      </c>
      <c r="AN86" t="s">
        <v>373</v>
      </c>
      <c r="AO86" t="s">
        <v>375</v>
      </c>
      <c r="AP86" t="s">
        <v>265</v>
      </c>
      <c r="AQ86" t="s">
        <v>1039</v>
      </c>
      <c r="AR86" t="s">
        <v>443</v>
      </c>
      <c r="AS86" t="s">
        <v>1400</v>
      </c>
      <c r="CR86" t="s">
        <v>267</v>
      </c>
      <c r="CS86" t="s">
        <v>391</v>
      </c>
      <c r="CT86" t="s">
        <v>267</v>
      </c>
      <c r="CU86" t="s">
        <v>269</v>
      </c>
      <c r="CV86" t="s">
        <v>1024</v>
      </c>
      <c r="CW86" t="s">
        <v>266</v>
      </c>
      <c r="CX86" t="s">
        <v>267</v>
      </c>
      <c r="EW86">
        <v>6</v>
      </c>
      <c r="EX86" t="s">
        <v>322</v>
      </c>
      <c r="EY86" t="s">
        <v>271</v>
      </c>
      <c r="EZ86" t="s">
        <v>271</v>
      </c>
      <c r="FA86" t="s">
        <v>322</v>
      </c>
      <c r="FB86" t="s">
        <v>270</v>
      </c>
      <c r="FC86" t="s">
        <v>270</v>
      </c>
      <c r="FR86" t="s">
        <v>467</v>
      </c>
      <c r="FS86" t="s">
        <v>273</v>
      </c>
      <c r="FT86" t="s">
        <v>259</v>
      </c>
      <c r="FU86" t="s">
        <v>1401</v>
      </c>
      <c r="FV86" t="s">
        <v>1389</v>
      </c>
      <c r="FW86" t="s">
        <v>436</v>
      </c>
      <c r="GL86" t="s">
        <v>260</v>
      </c>
      <c r="GM86" t="s">
        <v>261</v>
      </c>
      <c r="GN86" t="s">
        <v>261</v>
      </c>
      <c r="GO86" t="s">
        <v>261</v>
      </c>
      <c r="GP86" t="s">
        <v>261</v>
      </c>
      <c r="GQ86" t="s">
        <v>261</v>
      </c>
      <c r="HF86" s="5" t="s">
        <v>369</v>
      </c>
      <c r="HG86">
        <v>2020</v>
      </c>
      <c r="HH86" t="s">
        <v>329</v>
      </c>
      <c r="HI86" s="5">
        <v>44501</v>
      </c>
      <c r="HJ86" s="5">
        <v>45017</v>
      </c>
      <c r="HK86" t="s">
        <v>601</v>
      </c>
      <c r="HZ86" t="s">
        <v>1402</v>
      </c>
      <c r="IA86" t="s">
        <v>257</v>
      </c>
      <c r="IB86" t="s">
        <v>265</v>
      </c>
      <c r="IC86" t="s">
        <v>1403</v>
      </c>
      <c r="ID86" t="s">
        <v>1404</v>
      </c>
      <c r="IE86" t="s">
        <v>443</v>
      </c>
    </row>
    <row r="87" spans="1:240" x14ac:dyDescent="0.3">
      <c r="A87">
        <v>3051308</v>
      </c>
      <c r="B87" t="s">
        <v>1422</v>
      </c>
      <c r="D87">
        <v>1</v>
      </c>
      <c r="E87" t="s">
        <v>1497</v>
      </c>
      <c r="F87">
        <v>3</v>
      </c>
      <c r="G87">
        <v>3</v>
      </c>
      <c r="H87">
        <v>2</v>
      </c>
      <c r="I87">
        <v>2019</v>
      </c>
      <c r="J87" s="3">
        <v>1.8</v>
      </c>
      <c r="K87" s="3">
        <v>1.98</v>
      </c>
      <c r="L87">
        <f>M87-I87</f>
        <v>3</v>
      </c>
      <c r="M87">
        <v>2022</v>
      </c>
      <c r="N87">
        <f>COUNTIFS(CR87:EV87,"=university")</f>
        <v>0</v>
      </c>
      <c r="O87">
        <v>0</v>
      </c>
      <c r="P87">
        <f>COUNTIFS(CR87:EV87,"=*government**")</f>
        <v>0</v>
      </c>
      <c r="Q87">
        <f>COUNTIFS(AM87:CQ87,"=*European Innovation Council*")</f>
        <v>0</v>
      </c>
      <c r="R87">
        <f>COUNTIF(CR87:EV87,"*angel*")</f>
        <v>0</v>
      </c>
      <c r="S87">
        <f>COUNTIF(CR87:EV87,"*family_office*")</f>
        <v>0</v>
      </c>
      <c r="T87">
        <v>0</v>
      </c>
      <c r="U87">
        <f>COUNTIF(CR87:EV87,"*accelerator*")</f>
        <v>1</v>
      </c>
      <c r="V87">
        <f>COUNTIF(CR87:EV87,"*corporate*")</f>
        <v>0</v>
      </c>
      <c r="W87">
        <f>COUNTIF(CQ87:EU87,"*investment_fund*")</f>
        <v>0</v>
      </c>
      <c r="X87">
        <f>COUNTIF(CR87:EV87,"*crowdfunding*")</f>
        <v>0</v>
      </c>
      <c r="Y87">
        <f>COUNTIF(CR87:EV87,"*venture_capital*")</f>
        <v>1</v>
      </c>
      <c r="Z87">
        <v>1</v>
      </c>
      <c r="AA87">
        <f>COUNTIFS(AI87:AL87,"=Venture Capital")</f>
        <v>1</v>
      </c>
      <c r="AB87">
        <f>COUNTIFS(AI87:AL87,"=accelerator")</f>
        <v>0</v>
      </c>
      <c r="AC87">
        <f>COUNTIFS(AI87:AL87,"=Angel")</f>
        <v>0</v>
      </c>
      <c r="AD87">
        <f>COUNTIFS(AI87:AL87,"=bootstrapped")</f>
        <v>0</v>
      </c>
      <c r="AE87">
        <f>COUNTIFS(AI87:AL87,"=Crowdfunded")</f>
        <v>0</v>
      </c>
      <c r="AF87">
        <f>COUNTIFS(AI87:AL87,"=Private Equity")</f>
        <v>0</v>
      </c>
      <c r="AG87">
        <f>COUNTIFS(AI87:AL87,"=Public")</f>
        <v>0</v>
      </c>
      <c r="AH87">
        <f>COUNTIFS(AI87:AL87,"=Subsidiary")</f>
        <v>0</v>
      </c>
      <c r="AI87" t="s">
        <v>249</v>
      </c>
      <c r="AM87" t="s">
        <v>1423</v>
      </c>
      <c r="AN87" t="s">
        <v>458</v>
      </c>
      <c r="CR87" t="s">
        <v>267</v>
      </c>
      <c r="CS87" t="s">
        <v>280</v>
      </c>
      <c r="EW87">
        <v>1</v>
      </c>
      <c r="EX87" t="s">
        <v>256</v>
      </c>
      <c r="FR87" t="s">
        <v>259</v>
      </c>
      <c r="GL87" t="s">
        <v>261</v>
      </c>
      <c r="HF87" t="s">
        <v>289</v>
      </c>
      <c r="HZ87" t="s">
        <v>1423</v>
      </c>
    </row>
    <row r="88" spans="1:240" x14ac:dyDescent="0.3">
      <c r="A88">
        <v>2433212</v>
      </c>
      <c r="B88" t="s">
        <v>1437</v>
      </c>
      <c r="C88">
        <v>1</v>
      </c>
      <c r="E88" t="s">
        <v>1497</v>
      </c>
      <c r="F88">
        <v>1</v>
      </c>
      <c r="G88">
        <v>1</v>
      </c>
      <c r="H88">
        <v>1</v>
      </c>
      <c r="I88">
        <v>2019</v>
      </c>
      <c r="J88" s="3">
        <v>4.17</v>
      </c>
      <c r="K88" s="3">
        <v>4.59</v>
      </c>
      <c r="L88">
        <f>M88-I88</f>
        <v>1</v>
      </c>
      <c r="M88">
        <v>2020</v>
      </c>
      <c r="N88">
        <f>COUNTIFS(CR88:EV88,"=university")</f>
        <v>0</v>
      </c>
      <c r="O88">
        <v>0</v>
      </c>
      <c r="P88">
        <f>COUNTIFS(CR88:EV88,"=*government**")</f>
        <v>1</v>
      </c>
      <c r="Q88">
        <f>COUNTIFS(AM88:CQ88,"=*European Innovation Council*")</f>
        <v>1</v>
      </c>
      <c r="R88">
        <f>COUNTIF(CR88:EV88,"*angel*")</f>
        <v>1</v>
      </c>
      <c r="S88">
        <f>COUNTIF(CR88:EV88,"*family_office*")</f>
        <v>0</v>
      </c>
      <c r="T88">
        <v>0</v>
      </c>
      <c r="U88">
        <f>COUNTIF(CR88:EV88,"*accelerator*")</f>
        <v>2</v>
      </c>
      <c r="V88">
        <f>COUNTIF(CR88:EV88,"*corporate*")</f>
        <v>0</v>
      </c>
      <c r="W88">
        <f>COUNTIF(CQ88:EU88,"*investment_fund*")</f>
        <v>0</v>
      </c>
      <c r="X88">
        <f>COUNTIF(CR88:EV88,"*crowdfunding*")</f>
        <v>0</v>
      </c>
      <c r="Y88">
        <f>COUNTIF(CR88:EV88,"*venture_capital*")</f>
        <v>5</v>
      </c>
      <c r="Z88">
        <v>5</v>
      </c>
      <c r="AA88">
        <f>COUNTIFS(AI88:AL88,"=Venture Capital")</f>
        <v>1</v>
      </c>
      <c r="AB88">
        <f>COUNTIFS(AI88:AL88,"=accelerator")</f>
        <v>1</v>
      </c>
      <c r="AC88">
        <f>COUNTIFS(AI88:AL88,"=Angel")</f>
        <v>0</v>
      </c>
      <c r="AD88">
        <f>COUNTIFS(AI88:AL88,"=bootstrapped")</f>
        <v>0</v>
      </c>
      <c r="AE88">
        <f>COUNTIFS(AI88:AL88,"=Crowdfunded")</f>
        <v>0</v>
      </c>
      <c r="AF88">
        <f>COUNTIFS(AI88:AL88,"=Private Equity")</f>
        <v>0</v>
      </c>
      <c r="AG88">
        <f>COUNTIFS(AI88:AL88,"=Public")</f>
        <v>0</v>
      </c>
      <c r="AH88">
        <f>COUNTIFS(AI88:AL88,"=Subsidiary")</f>
        <v>0</v>
      </c>
      <c r="AI88" t="s">
        <v>249</v>
      </c>
      <c r="AJ88" t="s">
        <v>280</v>
      </c>
      <c r="AM88" t="s">
        <v>1438</v>
      </c>
      <c r="AN88" t="s">
        <v>371</v>
      </c>
      <c r="AO88" t="s">
        <v>676</v>
      </c>
      <c r="AP88" t="s">
        <v>301</v>
      </c>
      <c r="AQ88" t="s">
        <v>833</v>
      </c>
      <c r="AR88" t="s">
        <v>1439</v>
      </c>
      <c r="AS88" t="s">
        <v>318</v>
      </c>
      <c r="AT88" t="s">
        <v>297</v>
      </c>
      <c r="CR88" t="s">
        <v>267</v>
      </c>
      <c r="CS88" t="s">
        <v>280</v>
      </c>
      <c r="CT88" t="s">
        <v>267</v>
      </c>
      <c r="CU88" t="s">
        <v>391</v>
      </c>
      <c r="CV88" t="s">
        <v>267</v>
      </c>
      <c r="CW88" t="s">
        <v>267</v>
      </c>
      <c r="CX88" t="s">
        <v>285</v>
      </c>
      <c r="CY88" t="s">
        <v>280</v>
      </c>
      <c r="EW88">
        <v>4</v>
      </c>
      <c r="EX88" t="s">
        <v>286</v>
      </c>
      <c r="EY88" t="s">
        <v>256</v>
      </c>
      <c r="EZ88" t="s">
        <v>271</v>
      </c>
      <c r="FA88" t="s">
        <v>257</v>
      </c>
      <c r="FR88" t="s">
        <v>257</v>
      </c>
      <c r="FS88" t="s">
        <v>310</v>
      </c>
      <c r="FT88" t="s">
        <v>1099</v>
      </c>
      <c r="FU88" t="s">
        <v>257</v>
      </c>
      <c r="GL88" t="s">
        <v>257</v>
      </c>
      <c r="GM88" t="s">
        <v>261</v>
      </c>
      <c r="GN88" t="s">
        <v>288</v>
      </c>
      <c r="GO88" t="s">
        <v>257</v>
      </c>
      <c r="HF88" t="s">
        <v>327</v>
      </c>
      <c r="HG88" t="s">
        <v>521</v>
      </c>
      <c r="HH88" t="s">
        <v>315</v>
      </c>
      <c r="HI88" t="s">
        <v>508</v>
      </c>
      <c r="HZ88" t="s">
        <v>371</v>
      </c>
      <c r="IA88" t="s">
        <v>1440</v>
      </c>
      <c r="IB88" t="s">
        <v>318</v>
      </c>
      <c r="IC88" t="s">
        <v>297</v>
      </c>
    </row>
    <row r="89" spans="1:240" x14ac:dyDescent="0.3">
      <c r="A89">
        <v>3881023</v>
      </c>
      <c r="B89" s="8" t="s">
        <v>1062</v>
      </c>
      <c r="C89">
        <v>1</v>
      </c>
      <c r="E89" t="s">
        <v>1498</v>
      </c>
      <c r="F89">
        <v>2</v>
      </c>
      <c r="G89">
        <v>1</v>
      </c>
      <c r="H89">
        <v>1</v>
      </c>
      <c r="I89">
        <v>2020</v>
      </c>
      <c r="J89" s="3">
        <v>2</v>
      </c>
      <c r="K89" s="3">
        <v>2.2000000000000002</v>
      </c>
      <c r="L89">
        <f>M89-I89</f>
        <v>2</v>
      </c>
      <c r="M89">
        <v>2022</v>
      </c>
      <c r="N89">
        <f>COUNTIFS(CR89:EV89,"=university")</f>
        <v>0</v>
      </c>
      <c r="O89">
        <v>0</v>
      </c>
      <c r="P89">
        <f>COUNTIFS(CR89:EV89,"=*government**")</f>
        <v>1</v>
      </c>
      <c r="Q89">
        <f>COUNTIFS(AM89:CQ89,"=*European Innovation Council*")</f>
        <v>0</v>
      </c>
      <c r="R89">
        <f>COUNTIF(CR89:EV89,"*angel*")</f>
        <v>0</v>
      </c>
      <c r="S89">
        <f>COUNTIF(CR89:EV89,"*family_office*")</f>
        <v>1</v>
      </c>
      <c r="T89">
        <v>1</v>
      </c>
      <c r="U89">
        <f>COUNTIF(CR89:EV89,"*accelerator*")</f>
        <v>0</v>
      </c>
      <c r="V89">
        <f>COUNTIF(CR89:EV89,"*corporate*")</f>
        <v>0</v>
      </c>
      <c r="W89">
        <f>COUNTIF(CQ89:EU89,"*investment_fund*")</f>
        <v>1</v>
      </c>
      <c r="X89">
        <f>COUNTIF(CR89:EV89,"*crowdfunding*")</f>
        <v>0</v>
      </c>
      <c r="Y89">
        <f>COUNTIF(CR89:EV89,"*venture_capital*")</f>
        <v>4</v>
      </c>
      <c r="Z89">
        <v>4</v>
      </c>
      <c r="AA89">
        <f>COUNTIFS(AI89:AL89,"=Venture Capital")</f>
        <v>1</v>
      </c>
      <c r="AB89">
        <f>COUNTIFS(AI89:AL89,"=accelerator")</f>
        <v>0</v>
      </c>
      <c r="AC89">
        <f>COUNTIFS(AI89:AL89,"=Angel")</f>
        <v>0</v>
      </c>
      <c r="AD89">
        <f>COUNTIFS(AI89:AL89,"=bootstrapped")</f>
        <v>0</v>
      </c>
      <c r="AE89">
        <f>COUNTIFS(AI89:AL89,"=Crowdfunded")</f>
        <v>0</v>
      </c>
      <c r="AF89">
        <f>COUNTIFS(AI89:AL89,"=Private Equity")</f>
        <v>0</v>
      </c>
      <c r="AG89">
        <f>COUNTIFS(AI89:AL89,"=Public")</f>
        <v>0</v>
      </c>
      <c r="AH89">
        <f>COUNTIFS(AI89:AL89,"=Subsidiary")</f>
        <v>0</v>
      </c>
      <c r="AI89" t="s">
        <v>249</v>
      </c>
      <c r="AM89" t="s">
        <v>543</v>
      </c>
      <c r="AN89" t="s">
        <v>916</v>
      </c>
      <c r="AO89" t="s">
        <v>918</v>
      </c>
      <c r="AP89" t="s">
        <v>414</v>
      </c>
      <c r="AQ89" t="s">
        <v>1046</v>
      </c>
      <c r="AR89" t="s">
        <v>543</v>
      </c>
      <c r="AS89" t="s">
        <v>1063</v>
      </c>
      <c r="CR89" t="s">
        <v>267</v>
      </c>
      <c r="CS89" t="s">
        <v>365</v>
      </c>
      <c r="CT89" t="s">
        <v>266</v>
      </c>
      <c r="CU89" t="s">
        <v>284</v>
      </c>
      <c r="CV89" t="s">
        <v>285</v>
      </c>
      <c r="CW89" t="s">
        <v>267</v>
      </c>
      <c r="CX89" t="s">
        <v>254</v>
      </c>
      <c r="EW89">
        <v>3</v>
      </c>
      <c r="EX89" t="s">
        <v>256</v>
      </c>
      <c r="EY89" t="s">
        <v>256</v>
      </c>
      <c r="EZ89" t="s">
        <v>256</v>
      </c>
      <c r="FR89" t="s">
        <v>257</v>
      </c>
      <c r="FS89">
        <v>2</v>
      </c>
      <c r="FT89" t="s">
        <v>257</v>
      </c>
      <c r="GL89" t="s">
        <v>257</v>
      </c>
      <c r="GM89" t="s">
        <v>288</v>
      </c>
      <c r="GN89" t="s">
        <v>257</v>
      </c>
      <c r="HF89" t="s">
        <v>315</v>
      </c>
      <c r="HG89" s="5">
        <v>44621</v>
      </c>
      <c r="HH89" t="s">
        <v>410</v>
      </c>
      <c r="HZ89" t="s">
        <v>257</v>
      </c>
      <c r="IA89" t="s">
        <v>1064</v>
      </c>
      <c r="IB89" t="s">
        <v>1063</v>
      </c>
    </row>
    <row r="90" spans="1:240" x14ac:dyDescent="0.3">
      <c r="A90">
        <v>2486352</v>
      </c>
      <c r="B90" t="s">
        <v>869</v>
      </c>
      <c r="C90">
        <v>1</v>
      </c>
      <c r="E90" t="s">
        <v>1497</v>
      </c>
      <c r="F90">
        <v>2</v>
      </c>
      <c r="G90">
        <v>2</v>
      </c>
      <c r="H90">
        <v>0</v>
      </c>
      <c r="I90">
        <v>2020</v>
      </c>
      <c r="J90" s="3">
        <v>13.43</v>
      </c>
      <c r="K90" s="3">
        <v>14.77</v>
      </c>
      <c r="L90">
        <f>M90-I90</f>
        <v>0</v>
      </c>
      <c r="M90">
        <v>2020</v>
      </c>
      <c r="N90">
        <f>COUNTIFS(CT90:EV90,"=university")</f>
        <v>1</v>
      </c>
      <c r="O90">
        <v>0</v>
      </c>
      <c r="P90">
        <f>COUNTIFS(CT90:EV90,"=*government**")</f>
        <v>0</v>
      </c>
      <c r="Q90">
        <f>COUNTIFS(AO90:CS90,"=*European Innovation Council*")</f>
        <v>0</v>
      </c>
      <c r="R90">
        <f>COUNTIF(CT90:EV90,"*angel*")</f>
        <v>0</v>
      </c>
      <c r="S90">
        <f>COUNTIF(CT90:EV90,"*family_office*")</f>
        <v>0</v>
      </c>
      <c r="T90">
        <v>1</v>
      </c>
      <c r="U90">
        <f>COUNTIF(CT90:EV90,"*accelerator*")</f>
        <v>0</v>
      </c>
      <c r="V90">
        <f>COUNTIF(CT90:EV90,"*corporate*")</f>
        <v>0</v>
      </c>
      <c r="W90">
        <f>COUNTIF(CQ90:EU90,"*investment_fund*")</f>
        <v>1</v>
      </c>
      <c r="X90">
        <f>COUNTIF(CT90:EV90,"*crowdfunding*")</f>
        <v>0</v>
      </c>
      <c r="Y90">
        <f>COUNTIF(CT90:EV90,"*venture_capital*")</f>
        <v>5</v>
      </c>
      <c r="Z90">
        <v>5</v>
      </c>
      <c r="AA90">
        <f>COUNTIFS(AI90:AL90,"=Venture Capital")</f>
        <v>1</v>
      </c>
      <c r="AB90">
        <f>COUNTIFS(AI90:AL90,"=accelerator")</f>
        <v>1</v>
      </c>
      <c r="AC90">
        <f>COUNTIFS(AI90:AL90,"=Angel")</f>
        <v>0</v>
      </c>
      <c r="AD90">
        <f>COUNTIFS(AI90:AL90,"=bootstrapped")</f>
        <v>0</v>
      </c>
      <c r="AE90">
        <f>COUNTIFS(AI90:AL90,"=Crowdfunded")</f>
        <v>0</v>
      </c>
      <c r="AF90">
        <f>COUNTIFS(AI90:AL90,"=Private Equity")</f>
        <v>0</v>
      </c>
      <c r="AG90">
        <f>COUNTIFS(AI90:AL90,"=Public")</f>
        <v>0</v>
      </c>
      <c r="AH90">
        <f>COUNTIFS(AI90:AL90,"=Subsidiary")</f>
        <v>0</v>
      </c>
      <c r="AI90" t="s">
        <v>249</v>
      </c>
      <c r="AJ90" t="s">
        <v>280</v>
      </c>
      <c r="AM90" t="s">
        <v>545</v>
      </c>
      <c r="AN90" t="s">
        <v>388</v>
      </c>
      <c r="AO90" t="s">
        <v>870</v>
      </c>
      <c r="AP90" t="s">
        <v>871</v>
      </c>
      <c r="AQ90" t="s">
        <v>344</v>
      </c>
      <c r="AR90" t="s">
        <v>342</v>
      </c>
      <c r="AS90" t="s">
        <v>872</v>
      </c>
      <c r="AT90" t="s">
        <v>873</v>
      </c>
      <c r="AU90" t="s">
        <v>874</v>
      </c>
      <c r="CR90" t="s">
        <v>268</v>
      </c>
      <c r="CS90" t="s">
        <v>280</v>
      </c>
      <c r="CT90" t="s">
        <v>252</v>
      </c>
      <c r="CU90" t="s">
        <v>267</v>
      </c>
      <c r="CV90" t="s">
        <v>267</v>
      </c>
      <c r="CW90" t="s">
        <v>267</v>
      </c>
      <c r="CX90" t="s">
        <v>267</v>
      </c>
      <c r="CY90" t="s">
        <v>254</v>
      </c>
      <c r="CZ90" t="s">
        <v>267</v>
      </c>
      <c r="EW90">
        <v>3</v>
      </c>
      <c r="EX90" t="s">
        <v>255</v>
      </c>
      <c r="EY90" t="s">
        <v>256</v>
      </c>
      <c r="EZ90" t="s">
        <v>270</v>
      </c>
      <c r="FR90" t="s">
        <v>257</v>
      </c>
      <c r="FS90" t="s">
        <v>354</v>
      </c>
      <c r="FT90">
        <v>12</v>
      </c>
      <c r="GL90" t="s">
        <v>257</v>
      </c>
      <c r="GM90" t="s">
        <v>261</v>
      </c>
      <c r="GN90" t="s">
        <v>260</v>
      </c>
      <c r="HF90" s="5">
        <v>43891</v>
      </c>
      <c r="HG90" s="5">
        <v>44136</v>
      </c>
      <c r="HH90" t="s">
        <v>289</v>
      </c>
      <c r="HZ90" t="s">
        <v>870</v>
      </c>
      <c r="IA90" t="s">
        <v>875</v>
      </c>
      <c r="IB90" t="s">
        <v>876</v>
      </c>
    </row>
    <row r="91" spans="1:240" x14ac:dyDescent="0.3">
      <c r="A91">
        <v>3735895</v>
      </c>
      <c r="B91" s="8" t="s">
        <v>1346</v>
      </c>
      <c r="D91">
        <v>1</v>
      </c>
      <c r="E91" t="s">
        <v>1498</v>
      </c>
      <c r="F91">
        <v>1</v>
      </c>
      <c r="G91">
        <v>1</v>
      </c>
      <c r="H91">
        <v>0</v>
      </c>
      <c r="I91">
        <v>2020</v>
      </c>
      <c r="J91" s="3">
        <v>5.0199999999999996</v>
      </c>
      <c r="K91" s="3">
        <v>5.52</v>
      </c>
      <c r="L91">
        <f>M91-I91</f>
        <v>1</v>
      </c>
      <c r="M91">
        <v>2021</v>
      </c>
      <c r="N91">
        <f>COUNTIFS(CR91:EV91,"=university")</f>
        <v>0</v>
      </c>
      <c r="O91">
        <v>1</v>
      </c>
      <c r="P91">
        <f>COUNTIFS(CR91:EV91,"=*government**")</f>
        <v>1</v>
      </c>
      <c r="Q91">
        <f>COUNTIFS(AM91:CQ91,"=*European Innovation Council*")</f>
        <v>0</v>
      </c>
      <c r="R91">
        <f>COUNTIF(CR91:EV91,"*angel*")</f>
        <v>0</v>
      </c>
      <c r="S91">
        <f>COUNTIF(CR91:EV91,"*family_office*")</f>
        <v>0</v>
      </c>
      <c r="T91">
        <v>0</v>
      </c>
      <c r="U91">
        <f>COUNTIF(CR91:EV91,"*accelerator*")</f>
        <v>2</v>
      </c>
      <c r="V91">
        <f>COUNTIF(CR91:EV91,"*corporate*")</f>
        <v>1</v>
      </c>
      <c r="W91">
        <f>COUNTIF(CQ91:EU91,"*investment_fund*")</f>
        <v>0</v>
      </c>
      <c r="X91">
        <f>COUNTIF(CR91:EV91,"*crowdfunding*")</f>
        <v>0</v>
      </c>
      <c r="Y91">
        <f>COUNTIF(CR91:EV91,"*venture_capital*")</f>
        <v>2</v>
      </c>
      <c r="Z91">
        <v>2</v>
      </c>
      <c r="AA91">
        <f>COUNTIFS(AI91:AL91,"=Venture Capital")</f>
        <v>1</v>
      </c>
      <c r="AB91">
        <f>COUNTIFS(AI91:AL91,"=accelerator")</f>
        <v>1</v>
      </c>
      <c r="AC91">
        <f>COUNTIFS(AI91:AL91,"=Angel")</f>
        <v>0</v>
      </c>
      <c r="AD91">
        <f>COUNTIFS(AI91:AL91,"=bootstrapped")</f>
        <v>0</v>
      </c>
      <c r="AE91">
        <f>COUNTIFS(AI91:AL91,"=Crowdfunded")</f>
        <v>0</v>
      </c>
      <c r="AF91">
        <f>COUNTIFS(AI91:AL91,"=Private Equity")</f>
        <v>0</v>
      </c>
      <c r="AG91">
        <f>COUNTIFS(AI91:AL91,"=Public")</f>
        <v>0</v>
      </c>
      <c r="AH91">
        <f>COUNTIFS(AI91:AL91,"=Subsidiary")</f>
        <v>0</v>
      </c>
      <c r="AI91" t="s">
        <v>249</v>
      </c>
      <c r="AJ91" t="s">
        <v>280</v>
      </c>
      <c r="AM91" t="s">
        <v>577</v>
      </c>
      <c r="AN91" t="s">
        <v>282</v>
      </c>
      <c r="AO91" t="s">
        <v>283</v>
      </c>
      <c r="AP91" t="s">
        <v>1347</v>
      </c>
      <c r="AQ91" t="s">
        <v>863</v>
      </c>
      <c r="AR91" t="s">
        <v>559</v>
      </c>
      <c r="CR91" t="s">
        <v>280</v>
      </c>
      <c r="CS91" t="s">
        <v>285</v>
      </c>
      <c r="CT91" t="s">
        <v>280</v>
      </c>
      <c r="CU91" t="s">
        <v>308</v>
      </c>
      <c r="CV91" t="s">
        <v>267</v>
      </c>
      <c r="CW91" t="s">
        <v>267</v>
      </c>
      <c r="EW91">
        <v>3</v>
      </c>
      <c r="EX91" t="s">
        <v>286</v>
      </c>
      <c r="EY91" t="s">
        <v>256</v>
      </c>
      <c r="EZ91" t="s">
        <v>256</v>
      </c>
      <c r="FR91" t="s">
        <v>433</v>
      </c>
      <c r="FS91" t="s">
        <v>257</v>
      </c>
      <c r="FT91">
        <v>5</v>
      </c>
      <c r="GL91" t="s">
        <v>288</v>
      </c>
      <c r="GM91" t="s">
        <v>257</v>
      </c>
      <c r="GN91" t="s">
        <v>288</v>
      </c>
      <c r="HF91" s="5" t="s">
        <v>329</v>
      </c>
      <c r="HG91" s="5">
        <v>44256</v>
      </c>
      <c r="HH91" s="5">
        <v>44986</v>
      </c>
      <c r="HZ91" t="s">
        <v>291</v>
      </c>
      <c r="IA91" t="s">
        <v>1348</v>
      </c>
      <c r="IB91" t="s">
        <v>559</v>
      </c>
    </row>
    <row r="92" spans="1:240" x14ac:dyDescent="0.3">
      <c r="A92">
        <v>1755845</v>
      </c>
      <c r="B92" s="8" t="s">
        <v>1349</v>
      </c>
      <c r="C92">
        <v>1</v>
      </c>
      <c r="E92" t="s">
        <v>1498</v>
      </c>
      <c r="F92">
        <v>1</v>
      </c>
      <c r="G92">
        <v>1</v>
      </c>
      <c r="H92">
        <v>0</v>
      </c>
      <c r="I92">
        <v>2020</v>
      </c>
      <c r="J92" s="3">
        <v>6.14</v>
      </c>
      <c r="K92">
        <v>6.75</v>
      </c>
      <c r="L92">
        <f>M92-I92</f>
        <v>0</v>
      </c>
      <c r="M92">
        <v>2020</v>
      </c>
      <c r="N92">
        <f>COUNTIFS(CR92:EV92,"=university")</f>
        <v>0</v>
      </c>
      <c r="O92">
        <v>0</v>
      </c>
      <c r="P92">
        <f>COUNTIFS(CR92:EV92,"=*government**")</f>
        <v>0</v>
      </c>
      <c r="Q92">
        <f>COUNTIFS(AM92:CQ92,"=*European Innovation Council*")</f>
        <v>0</v>
      </c>
      <c r="R92">
        <f>COUNTIF(CR92:EV92,"*angel*")</f>
        <v>3</v>
      </c>
      <c r="S92">
        <f>COUNTIF(CR92:EV92,"*family_office*")</f>
        <v>1</v>
      </c>
      <c r="T92">
        <v>2</v>
      </c>
      <c r="U92">
        <f>COUNTIF(CR92:EV92,"*accelerator*")</f>
        <v>1</v>
      </c>
      <c r="V92">
        <f>COUNTIF(CR92:EV92,"*corporate*")</f>
        <v>1</v>
      </c>
      <c r="W92">
        <f>COUNTIF(CQ92:EU92,"*investment_fund*")</f>
        <v>2</v>
      </c>
      <c r="X92">
        <f>COUNTIF(CR92:EV92,"*crowdfunding*")</f>
        <v>0</v>
      </c>
      <c r="Y92">
        <f>COUNTIF(CR92:EV92,"*venture_capital*")</f>
        <v>8</v>
      </c>
      <c r="Z92">
        <v>8</v>
      </c>
      <c r="AA92">
        <f>COUNTIFS(AI92:AL92,"=Venture Capital")</f>
        <v>1</v>
      </c>
      <c r="AB92">
        <f>COUNTIFS(AI92:AL92,"=accelerator")</f>
        <v>1</v>
      </c>
      <c r="AC92">
        <f>COUNTIFS(AI92:AL92,"=Angel")</f>
        <v>1</v>
      </c>
      <c r="AD92">
        <f>COUNTIFS(AI92:AL92,"=bootstrapped")</f>
        <v>0</v>
      </c>
      <c r="AE92">
        <f>COUNTIFS(AI92:AL92,"=Crowdfunded")</f>
        <v>0</v>
      </c>
      <c r="AF92">
        <f>COUNTIFS(AI92:AL92,"=Private Equity")</f>
        <v>0</v>
      </c>
      <c r="AG92">
        <f>COUNTIFS(AI92:AL92,"=Public")</f>
        <v>0</v>
      </c>
      <c r="AH92">
        <f>COUNTIFS(AI92:AL92,"=Subsidiary")</f>
        <v>0</v>
      </c>
      <c r="AI92" t="s">
        <v>331</v>
      </c>
      <c r="AJ92" t="s">
        <v>249</v>
      </c>
      <c r="AK92" t="s">
        <v>280</v>
      </c>
      <c r="AM92" t="s">
        <v>573</v>
      </c>
      <c r="AN92" t="s">
        <v>1350</v>
      </c>
      <c r="AO92" t="s">
        <v>640</v>
      </c>
      <c r="AP92" t="s">
        <v>1351</v>
      </c>
      <c r="AQ92" t="s">
        <v>1227</v>
      </c>
      <c r="AR92" t="s">
        <v>1352</v>
      </c>
      <c r="AS92" t="s">
        <v>1353</v>
      </c>
      <c r="AT92" t="s">
        <v>301</v>
      </c>
      <c r="AU92" t="s">
        <v>1354</v>
      </c>
      <c r="AV92" t="s">
        <v>918</v>
      </c>
      <c r="AW92" t="s">
        <v>414</v>
      </c>
      <c r="AX92" t="s">
        <v>1355</v>
      </c>
      <c r="AY92" t="s">
        <v>648</v>
      </c>
      <c r="AZ92" t="s">
        <v>1236</v>
      </c>
      <c r="CR92" t="s">
        <v>280</v>
      </c>
      <c r="CS92" t="s">
        <v>308</v>
      </c>
      <c r="CT92" t="s">
        <v>254</v>
      </c>
      <c r="CU92" t="s">
        <v>267</v>
      </c>
      <c r="CV92" t="s">
        <v>333</v>
      </c>
      <c r="CW92" t="s">
        <v>333</v>
      </c>
      <c r="CX92" t="s">
        <v>267</v>
      </c>
      <c r="CY92" t="s">
        <v>391</v>
      </c>
      <c r="CZ92" t="s">
        <v>254</v>
      </c>
      <c r="DA92" t="s">
        <v>266</v>
      </c>
      <c r="DB92" t="s">
        <v>284</v>
      </c>
      <c r="DC92" t="s">
        <v>267</v>
      </c>
      <c r="DD92" t="s">
        <v>267</v>
      </c>
      <c r="DE92" t="s">
        <v>623</v>
      </c>
      <c r="EW92">
        <v>4</v>
      </c>
      <c r="EX92" t="s">
        <v>256</v>
      </c>
      <c r="EY92" t="s">
        <v>256</v>
      </c>
      <c r="EZ92" t="s">
        <v>257</v>
      </c>
      <c r="FA92" t="s">
        <v>256</v>
      </c>
      <c r="FR92" t="s">
        <v>257</v>
      </c>
      <c r="FS92">
        <v>1</v>
      </c>
      <c r="FT92" t="s">
        <v>257</v>
      </c>
      <c r="FU92">
        <v>5</v>
      </c>
      <c r="GL92" t="s">
        <v>257</v>
      </c>
      <c r="GM92" t="s">
        <v>260</v>
      </c>
      <c r="GN92" t="s">
        <v>257</v>
      </c>
      <c r="GO92" t="s">
        <v>260</v>
      </c>
      <c r="HF92" s="5" t="s">
        <v>498</v>
      </c>
      <c r="HG92" t="s">
        <v>521</v>
      </c>
      <c r="HH92" t="s">
        <v>390</v>
      </c>
      <c r="HI92" s="5">
        <v>44621</v>
      </c>
      <c r="HZ92" t="s">
        <v>257</v>
      </c>
      <c r="IA92" t="s">
        <v>1353</v>
      </c>
      <c r="IB92" t="s">
        <v>1356</v>
      </c>
      <c r="IC92" t="s">
        <v>1357</v>
      </c>
    </row>
    <row r="93" spans="1:240" x14ac:dyDescent="0.3">
      <c r="A93">
        <v>4126600</v>
      </c>
      <c r="B93" s="8" t="s">
        <v>858</v>
      </c>
      <c r="C93">
        <v>1</v>
      </c>
      <c r="E93" t="s">
        <v>1498</v>
      </c>
      <c r="F93">
        <v>1</v>
      </c>
      <c r="G93">
        <v>0</v>
      </c>
      <c r="H93">
        <v>0</v>
      </c>
      <c r="I93">
        <v>2021</v>
      </c>
      <c r="J93" s="3">
        <v>8</v>
      </c>
      <c r="K93" s="3">
        <v>8.8000000000000007</v>
      </c>
      <c r="L93">
        <f>M93-I93</f>
        <v>1</v>
      </c>
      <c r="M93">
        <v>2022</v>
      </c>
      <c r="N93">
        <f>COUNTIFS(CR93:EV93,"=university")</f>
        <v>0</v>
      </c>
      <c r="O93">
        <v>0</v>
      </c>
      <c r="P93">
        <f>COUNTIFS(CR93:EV93,"=*government**")</f>
        <v>0</v>
      </c>
      <c r="Q93">
        <f>COUNTIFS(AM93:CQ93,"=*European Innovation Council*")</f>
        <v>0</v>
      </c>
      <c r="R93">
        <f>COUNTIF(CR93:EV93,"*angel*")</f>
        <v>2</v>
      </c>
      <c r="S93">
        <f>COUNTIF(CR93:EV93,"*family_office*")</f>
        <v>0</v>
      </c>
      <c r="T93">
        <v>0</v>
      </c>
      <c r="U93">
        <f>COUNTIF(CR93:EV93,"*accelerator*")</f>
        <v>4</v>
      </c>
      <c r="V93">
        <f>COUNTIF(CR93:EV93,"*corporate*")</f>
        <v>0</v>
      </c>
      <c r="W93">
        <f>COUNTIF(CQ93:EU93,"*investment_fund*")</f>
        <v>0</v>
      </c>
      <c r="X93">
        <f>COUNTIF(CR93:EV93,"*crowdfunding*")</f>
        <v>0</v>
      </c>
      <c r="Y93">
        <f>COUNTIF(CR93:EV93,"*venture_capital*")</f>
        <v>5</v>
      </c>
      <c r="Z93">
        <v>3</v>
      </c>
      <c r="AA93">
        <f>COUNTIFS(AI93:AL93,"=Venture Capital")</f>
        <v>1</v>
      </c>
      <c r="AB93">
        <f>COUNTIFS(AI93:AL93,"=accelerator")</f>
        <v>1</v>
      </c>
      <c r="AC93">
        <f>COUNTIFS(AI93:AL93,"=Angel")</f>
        <v>0</v>
      </c>
      <c r="AD93">
        <f>COUNTIFS(AI93:AL93,"=bootstrapped")</f>
        <v>0</v>
      </c>
      <c r="AE93">
        <f>COUNTIFS(AI93:AL93,"=Crowdfunded")</f>
        <v>0</v>
      </c>
      <c r="AF93">
        <f>COUNTIFS(AI93:AL93,"=Private Equity")</f>
        <v>0</v>
      </c>
      <c r="AG93">
        <f>COUNTIFS(AI93:AL93,"=Public")</f>
        <v>0</v>
      </c>
      <c r="AH93">
        <f>COUNTIFS(AI93:AL93,"=Subsidiary")</f>
        <v>0</v>
      </c>
      <c r="AI93" t="s">
        <v>249</v>
      </c>
      <c r="AJ93" t="s">
        <v>280</v>
      </c>
      <c r="AM93" t="s">
        <v>859</v>
      </c>
      <c r="AN93" t="s">
        <v>396</v>
      </c>
      <c r="AO93" t="s">
        <v>860</v>
      </c>
      <c r="AP93" t="s">
        <v>483</v>
      </c>
      <c r="AQ93" t="s">
        <v>395</v>
      </c>
      <c r="AR93" t="s">
        <v>861</v>
      </c>
      <c r="AS93" t="s">
        <v>862</v>
      </c>
      <c r="AT93" t="s">
        <v>863</v>
      </c>
      <c r="AU93" t="s">
        <v>864</v>
      </c>
      <c r="AV93" t="s">
        <v>865</v>
      </c>
      <c r="AW93" t="s">
        <v>866</v>
      </c>
      <c r="CR93" t="s">
        <v>280</v>
      </c>
      <c r="CS93" t="s">
        <v>280</v>
      </c>
      <c r="CT93" t="s">
        <v>267</v>
      </c>
      <c r="CU93" t="s">
        <v>280</v>
      </c>
      <c r="CV93" t="s">
        <v>280</v>
      </c>
      <c r="CW93" t="s">
        <v>266</v>
      </c>
      <c r="CX93" t="s">
        <v>267</v>
      </c>
      <c r="CY93" t="s">
        <v>267</v>
      </c>
      <c r="CZ93" t="s">
        <v>267</v>
      </c>
      <c r="DA93" t="s">
        <v>333</v>
      </c>
      <c r="DB93" t="s">
        <v>333</v>
      </c>
      <c r="EW93">
        <v>3</v>
      </c>
      <c r="EX93" t="s">
        <v>286</v>
      </c>
      <c r="EY93" t="s">
        <v>256</v>
      </c>
      <c r="EZ93" t="s">
        <v>478</v>
      </c>
      <c r="FR93" t="s">
        <v>257</v>
      </c>
      <c r="FS93">
        <v>4</v>
      </c>
      <c r="FT93">
        <v>4</v>
      </c>
      <c r="GL93" t="s">
        <v>257</v>
      </c>
      <c r="GM93" t="s">
        <v>288</v>
      </c>
      <c r="GN93" t="s">
        <v>288</v>
      </c>
      <c r="HF93" s="5">
        <v>44621</v>
      </c>
      <c r="HG93" s="5" t="s">
        <v>500</v>
      </c>
      <c r="HH93" t="s">
        <v>410</v>
      </c>
      <c r="HZ93" t="s">
        <v>395</v>
      </c>
      <c r="IA93" t="s">
        <v>867</v>
      </c>
      <c r="IB93" t="s">
        <v>868</v>
      </c>
    </row>
    <row r="94" spans="1:240" x14ac:dyDescent="0.3">
      <c r="A94">
        <v>3850449</v>
      </c>
      <c r="B94" s="8" t="s">
        <v>1187</v>
      </c>
      <c r="C94">
        <v>1</v>
      </c>
      <c r="E94" t="s">
        <v>1498</v>
      </c>
      <c r="F94">
        <v>2</v>
      </c>
      <c r="G94">
        <v>0</v>
      </c>
      <c r="H94">
        <v>0</v>
      </c>
      <c r="I94">
        <v>2021</v>
      </c>
      <c r="J94" s="3">
        <v>45.45</v>
      </c>
      <c r="K94">
        <v>50</v>
      </c>
      <c r="L94">
        <f>M94-I94</f>
        <v>1</v>
      </c>
      <c r="M94">
        <v>2022</v>
      </c>
      <c r="N94">
        <f>COUNTIFS(CR94:EV94,"=university")</f>
        <v>0</v>
      </c>
      <c r="O94">
        <v>0</v>
      </c>
      <c r="P94">
        <f>COUNTIFS(CR94:EV94,"=*government**")</f>
        <v>0</v>
      </c>
      <c r="Q94">
        <f>COUNTIFS(AM94:CQ94,"=*European Innovation Council*")</f>
        <v>0</v>
      </c>
      <c r="R94">
        <f>COUNTIF(CR94:EV94,"*angel*")</f>
        <v>0</v>
      </c>
      <c r="S94">
        <f>COUNTIF(CR94:EV94,"*family_office*")</f>
        <v>0</v>
      </c>
      <c r="T94">
        <v>0</v>
      </c>
      <c r="U94">
        <f>COUNTIF(CR94:EV94,"*accelerator*")</f>
        <v>0</v>
      </c>
      <c r="V94">
        <f>COUNTIF(CR94:EV94,"*corporate*")</f>
        <v>0</v>
      </c>
      <c r="W94">
        <f>COUNTIF(CQ94:EU94,"*investment_fund*")</f>
        <v>0</v>
      </c>
      <c r="X94">
        <f>COUNTIF(CR94:EV94,"*crowdfunding*")</f>
        <v>0</v>
      </c>
      <c r="Y94">
        <f>COUNTIF(CR94:EV94,"*venture_capital*")</f>
        <v>1</v>
      </c>
      <c r="Z94">
        <v>1</v>
      </c>
      <c r="AA94">
        <f>COUNTIFS(AI94:AL94,"=Venture Capital")</f>
        <v>1</v>
      </c>
      <c r="AB94">
        <f>COUNTIFS(AI94:AL94,"=accelerator")</f>
        <v>0</v>
      </c>
      <c r="AC94">
        <f>COUNTIFS(AI94:AL94,"=Angel")</f>
        <v>0</v>
      </c>
      <c r="AD94">
        <f>COUNTIFS(AI94:AL94,"=bootstrapped")</f>
        <v>0</v>
      </c>
      <c r="AE94">
        <f>COUNTIFS(AI94:AL94,"=Crowdfunded")</f>
        <v>0</v>
      </c>
      <c r="AF94">
        <f>COUNTIFS(AI94:AL94,"=Private Equity")</f>
        <v>0</v>
      </c>
      <c r="AG94">
        <f>COUNTIFS(AI94:AL94,"=Public")</f>
        <v>0</v>
      </c>
      <c r="AH94">
        <f>COUNTIFS(AI94:AL94,"=Subsidiary")</f>
        <v>0</v>
      </c>
      <c r="AI94" t="s">
        <v>249</v>
      </c>
      <c r="AM94" t="s">
        <v>1188</v>
      </c>
      <c r="CR94" t="s">
        <v>267</v>
      </c>
      <c r="EW94">
        <v>1</v>
      </c>
      <c r="EX94" t="s">
        <v>256</v>
      </c>
      <c r="FR94">
        <v>50</v>
      </c>
      <c r="GL94" t="s">
        <v>260</v>
      </c>
      <c r="HF94" s="5">
        <v>44593</v>
      </c>
      <c r="HZ94" t="s">
        <v>1188</v>
      </c>
    </row>
    <row r="95" spans="1:240" x14ac:dyDescent="0.3">
      <c r="A95">
        <v>4163103</v>
      </c>
      <c r="B95" s="8" t="s">
        <v>1431</v>
      </c>
      <c r="D95">
        <v>1</v>
      </c>
      <c r="E95" t="s">
        <v>1498</v>
      </c>
      <c r="F95">
        <v>1</v>
      </c>
      <c r="G95">
        <v>1</v>
      </c>
      <c r="H95">
        <v>0</v>
      </c>
      <c r="I95">
        <v>2021</v>
      </c>
      <c r="J95" s="3">
        <v>4.0999999999999996</v>
      </c>
      <c r="K95" s="3">
        <v>4.51</v>
      </c>
      <c r="L95">
        <f>M95-I95</f>
        <v>2</v>
      </c>
      <c r="M95">
        <v>2023</v>
      </c>
      <c r="N95">
        <f>COUNTIFS(CU95:EV95,"=university")</f>
        <v>0</v>
      </c>
      <c r="O95">
        <v>1</v>
      </c>
      <c r="P95">
        <f>COUNTIFS(CU95:EV95,"=*government**")</f>
        <v>0</v>
      </c>
      <c r="Q95">
        <f>COUNTIFS(AP95:CT95,"=*European Innovation Council*")</f>
        <v>0</v>
      </c>
      <c r="R95">
        <f>COUNTIF(CU95:EV95,"*angel*")</f>
        <v>0</v>
      </c>
      <c r="S95">
        <f>COUNTIF(CU95:EV95,"*family_office*")</f>
        <v>0</v>
      </c>
      <c r="T95">
        <v>0</v>
      </c>
      <c r="U95">
        <f>COUNTIF(CU95:EV95,"*accelerator*")</f>
        <v>1</v>
      </c>
      <c r="V95">
        <f>COUNTIF(CU95:EV95,"*corporate*")</f>
        <v>2</v>
      </c>
      <c r="W95">
        <f>COUNTIF(CQ95:EU95,"*investment_fund*")</f>
        <v>0</v>
      </c>
      <c r="X95">
        <f>COUNTIF(CU95:EV95,"*crowdfunding*")</f>
        <v>0</v>
      </c>
      <c r="Y95">
        <f>COUNTIF(CU95:EV95,"*venture_capital*")</f>
        <v>4</v>
      </c>
      <c r="Z95">
        <v>5</v>
      </c>
      <c r="AA95">
        <f>COUNTIFS(AI95:AL95,"=Venture Capital")</f>
        <v>1</v>
      </c>
      <c r="AB95">
        <f>COUNTIFS(AI95:AL95,"=accelerator")</f>
        <v>1</v>
      </c>
      <c r="AC95">
        <f>COUNTIFS(AI95:AL95,"=Angel")</f>
        <v>0</v>
      </c>
      <c r="AD95">
        <f>COUNTIFS(AI95:AL95,"=bootstrapped")</f>
        <v>0</v>
      </c>
      <c r="AE95">
        <f>COUNTIFS(AI95:AL95,"=Crowdfunded")</f>
        <v>0</v>
      </c>
      <c r="AF95">
        <f>COUNTIFS(AI95:AL95,"=Private Equity")</f>
        <v>0</v>
      </c>
      <c r="AG95">
        <f>COUNTIFS(AI95:AL95,"=Public")</f>
        <v>0</v>
      </c>
      <c r="AH95">
        <f>COUNTIFS(AI95:AL95,"=Subsidiary")</f>
        <v>0</v>
      </c>
      <c r="AI95" t="s">
        <v>249</v>
      </c>
      <c r="AJ95" t="s">
        <v>280</v>
      </c>
      <c r="AM95" t="s">
        <v>572</v>
      </c>
      <c r="AN95" t="s">
        <v>576</v>
      </c>
      <c r="AO95" t="s">
        <v>412</v>
      </c>
      <c r="AP95" t="s">
        <v>800</v>
      </c>
      <c r="AQ95" t="s">
        <v>861</v>
      </c>
      <c r="AR95" t="s">
        <v>1011</v>
      </c>
      <c r="AS95" t="s">
        <v>578</v>
      </c>
      <c r="AT95" t="s">
        <v>1432</v>
      </c>
      <c r="AU95" t="s">
        <v>1433</v>
      </c>
      <c r="AV95" t="s">
        <v>1434</v>
      </c>
      <c r="CR95" t="s">
        <v>267</v>
      </c>
      <c r="CS95" t="s">
        <v>280</v>
      </c>
      <c r="CT95" t="s">
        <v>385</v>
      </c>
      <c r="CU95" t="s">
        <v>280</v>
      </c>
      <c r="CV95" t="s">
        <v>266</v>
      </c>
      <c r="CW95" t="s">
        <v>308</v>
      </c>
      <c r="CX95" t="s">
        <v>267</v>
      </c>
      <c r="CY95" t="s">
        <v>267</v>
      </c>
      <c r="CZ95" t="s">
        <v>308</v>
      </c>
      <c r="DA95" t="s">
        <v>267</v>
      </c>
      <c r="EW95">
        <v>2</v>
      </c>
      <c r="EX95" t="s">
        <v>286</v>
      </c>
      <c r="EY95" t="s">
        <v>256</v>
      </c>
      <c r="FR95" t="s">
        <v>257</v>
      </c>
      <c r="FS95" t="s">
        <v>1013</v>
      </c>
      <c r="GL95" t="s">
        <v>257</v>
      </c>
      <c r="GM95" t="s">
        <v>288</v>
      </c>
      <c r="HF95" t="s">
        <v>329</v>
      </c>
      <c r="HG95" t="s">
        <v>737</v>
      </c>
      <c r="HZ95" t="s">
        <v>800</v>
      </c>
      <c r="IA95" t="s">
        <v>1435</v>
      </c>
    </row>
    <row r="96" spans="1:240" x14ac:dyDescent="0.3">
      <c r="A96">
        <v>1924459</v>
      </c>
      <c r="B96" t="s">
        <v>877</v>
      </c>
      <c r="D96">
        <v>1</v>
      </c>
      <c r="E96" t="s">
        <v>1497</v>
      </c>
      <c r="F96">
        <v>3</v>
      </c>
      <c r="G96">
        <v>0</v>
      </c>
      <c r="H96">
        <v>0</v>
      </c>
      <c r="I96">
        <v>2020</v>
      </c>
      <c r="J96" s="3">
        <v>90.13</v>
      </c>
      <c r="K96" s="3">
        <v>97.4</v>
      </c>
      <c r="L96">
        <f>M96-I96</f>
        <v>1</v>
      </c>
      <c r="M96">
        <v>2021</v>
      </c>
      <c r="N96">
        <f>COUNTIFS(CR96:EV96,"=university")</f>
        <v>0</v>
      </c>
      <c r="O96">
        <v>0</v>
      </c>
      <c r="P96">
        <f>COUNTIFS(CR96:EV96,"=*government**")</f>
        <v>1</v>
      </c>
      <c r="Q96">
        <f>COUNTIFS(AM96:CQ96,"=*European Innovation Council*")</f>
        <v>0</v>
      </c>
      <c r="R96">
        <f>COUNTIF(CR96:EV96,"*angel*")</f>
        <v>1</v>
      </c>
      <c r="S96">
        <f>COUNTIF(CR96:EV96,"*family_office*")</f>
        <v>0</v>
      </c>
      <c r="T96">
        <v>0</v>
      </c>
      <c r="U96">
        <f>COUNTIF(CR96:EV96,"*accelerator*")</f>
        <v>2</v>
      </c>
      <c r="V96">
        <f>COUNTIF(CR96:EV96,"*corporate*")</f>
        <v>3</v>
      </c>
      <c r="W96">
        <f>COUNTIF(CQ96:EU96,"*investment_fund*")</f>
        <v>0</v>
      </c>
      <c r="X96">
        <f>COUNTIF(CR96:EV96,"*crowdfunding*")</f>
        <v>0</v>
      </c>
      <c r="Y96">
        <f>COUNTIF(CR96:EV96,"*venture_capital*")</f>
        <v>11</v>
      </c>
      <c r="Z96">
        <v>10</v>
      </c>
      <c r="AA96">
        <f>COUNTIFS(AI96:AL96,"=Venture Capital")</f>
        <v>1</v>
      </c>
      <c r="AB96">
        <f>COUNTIFS(AI96:AL96,"=accelerator")</f>
        <v>1</v>
      </c>
      <c r="AC96">
        <f>COUNTIFS(AI96:AL96,"=Angel")</f>
        <v>0</v>
      </c>
      <c r="AD96">
        <f>COUNTIFS(AI96:AL96,"=bootstrapped")</f>
        <v>0</v>
      </c>
      <c r="AE96">
        <f>COUNTIFS(AI96:AL96,"=Crowdfunded")</f>
        <v>0</v>
      </c>
      <c r="AF96">
        <f>COUNTIFS(AI96:AL96,"=Private Equity")</f>
        <v>0</v>
      </c>
      <c r="AG96">
        <f>COUNTIFS(AI96:AL96,"=Public")</f>
        <v>0</v>
      </c>
      <c r="AH96">
        <f>COUNTIFS(AI96:AL96,"=Subsidiary")</f>
        <v>0</v>
      </c>
      <c r="AI96" t="s">
        <v>249</v>
      </c>
      <c r="AJ96" t="s">
        <v>280</v>
      </c>
      <c r="AM96" t="s">
        <v>296</v>
      </c>
      <c r="AN96" t="s">
        <v>878</v>
      </c>
      <c r="AO96" t="s">
        <v>879</v>
      </c>
      <c r="AP96" t="s">
        <v>299</v>
      </c>
      <c r="AQ96" t="s">
        <v>880</v>
      </c>
      <c r="AR96" t="s">
        <v>881</v>
      </c>
      <c r="AS96" t="s">
        <v>531</v>
      </c>
      <c r="AT96" t="s">
        <v>882</v>
      </c>
      <c r="AU96" t="s">
        <v>265</v>
      </c>
      <c r="AV96" t="s">
        <v>883</v>
      </c>
      <c r="AW96" t="s">
        <v>302</v>
      </c>
      <c r="AX96" t="s">
        <v>884</v>
      </c>
      <c r="AY96" t="s">
        <v>885</v>
      </c>
      <c r="AZ96" t="s">
        <v>559</v>
      </c>
      <c r="BA96" t="s">
        <v>886</v>
      </c>
      <c r="BB96" t="s">
        <v>887</v>
      </c>
      <c r="BC96" t="s">
        <v>888</v>
      </c>
      <c r="BD96" t="s">
        <v>889</v>
      </c>
      <c r="BE96" t="s">
        <v>890</v>
      </c>
      <c r="CR96" t="s">
        <v>267</v>
      </c>
      <c r="CS96" t="s">
        <v>267</v>
      </c>
      <c r="CT96" t="s">
        <v>267</v>
      </c>
      <c r="CU96" t="s">
        <v>280</v>
      </c>
      <c r="CV96" t="s">
        <v>333</v>
      </c>
      <c r="CW96" t="s">
        <v>267</v>
      </c>
      <c r="CX96" t="s">
        <v>267</v>
      </c>
      <c r="CY96" t="s">
        <v>267</v>
      </c>
      <c r="CZ96" t="s">
        <v>269</v>
      </c>
      <c r="DA96" t="s">
        <v>267</v>
      </c>
      <c r="DB96" t="s">
        <v>280</v>
      </c>
      <c r="DC96" t="s">
        <v>266</v>
      </c>
      <c r="DD96" t="s">
        <v>307</v>
      </c>
      <c r="DE96" t="s">
        <v>267</v>
      </c>
      <c r="DF96" t="s">
        <v>267</v>
      </c>
      <c r="DG96" t="s">
        <v>891</v>
      </c>
      <c r="DH96" t="s">
        <v>308</v>
      </c>
      <c r="DI96" t="s">
        <v>267</v>
      </c>
      <c r="DJ96" t="s">
        <v>307</v>
      </c>
      <c r="EW96">
        <v>6</v>
      </c>
      <c r="EX96" t="s">
        <v>256</v>
      </c>
      <c r="EY96" t="s">
        <v>256</v>
      </c>
      <c r="EZ96" t="s">
        <v>286</v>
      </c>
      <c r="FA96" t="s">
        <v>322</v>
      </c>
      <c r="FB96" t="s">
        <v>286</v>
      </c>
      <c r="FC96" t="s">
        <v>323</v>
      </c>
      <c r="FR96" t="s">
        <v>257</v>
      </c>
      <c r="FS96" t="s">
        <v>892</v>
      </c>
      <c r="FT96" t="s">
        <v>257</v>
      </c>
      <c r="FU96" t="s">
        <v>893</v>
      </c>
      <c r="FV96" t="s">
        <v>257</v>
      </c>
      <c r="FW96">
        <v>57</v>
      </c>
      <c r="GL96" t="s">
        <v>257</v>
      </c>
      <c r="GM96" t="s">
        <v>260</v>
      </c>
      <c r="GN96" t="s">
        <v>257</v>
      </c>
      <c r="GO96" t="s">
        <v>260</v>
      </c>
      <c r="GP96" t="s">
        <v>257</v>
      </c>
      <c r="GQ96" t="s">
        <v>260</v>
      </c>
      <c r="HF96" s="5">
        <v>44136</v>
      </c>
      <c r="HG96" t="s">
        <v>630</v>
      </c>
      <c r="HH96" t="s">
        <v>508</v>
      </c>
      <c r="HI96" t="s">
        <v>381</v>
      </c>
      <c r="HJ96" s="5" t="s">
        <v>614</v>
      </c>
      <c r="HK96" t="s">
        <v>330</v>
      </c>
      <c r="HZ96" t="s">
        <v>880</v>
      </c>
      <c r="IA96" t="s">
        <v>894</v>
      </c>
      <c r="IB96" t="s">
        <v>302</v>
      </c>
      <c r="IC96" t="s">
        <v>895</v>
      </c>
      <c r="ID96" t="s">
        <v>302</v>
      </c>
      <c r="IE96" t="s">
        <v>896</v>
      </c>
    </row>
    <row r="97" spans="1:234" x14ac:dyDescent="0.3">
      <c r="A97">
        <v>4448755</v>
      </c>
      <c r="B97" t="s">
        <v>1414</v>
      </c>
      <c r="D97">
        <v>1</v>
      </c>
      <c r="E97" t="s">
        <v>1497</v>
      </c>
      <c r="G97">
        <v>0</v>
      </c>
      <c r="H97">
        <v>0</v>
      </c>
      <c r="I97">
        <v>2022</v>
      </c>
      <c r="J97" s="3">
        <v>2.1</v>
      </c>
      <c r="K97" s="3">
        <v>2.31</v>
      </c>
      <c r="L97">
        <f>M97-I97</f>
        <v>1</v>
      </c>
      <c r="M97">
        <v>2023</v>
      </c>
      <c r="N97">
        <f>COUNTIFS(CR97:EV97,"=university")</f>
        <v>0</v>
      </c>
      <c r="O97">
        <v>0</v>
      </c>
      <c r="P97">
        <f>COUNTIFS(CR97:EV97,"=*government**")</f>
        <v>0</v>
      </c>
      <c r="Q97">
        <f>COUNTIFS(AM97:CQ97,"=*European Innovation Council*")</f>
        <v>0</v>
      </c>
      <c r="R97">
        <f>COUNTIF(CR97:EV97,"*angel*")</f>
        <v>2</v>
      </c>
      <c r="S97">
        <f>COUNTIF(CR97:EV97,"*family_office*")</f>
        <v>0</v>
      </c>
      <c r="T97">
        <v>2</v>
      </c>
      <c r="U97">
        <f>COUNTIF(CR97:EV97,"*accelerator*")</f>
        <v>0</v>
      </c>
      <c r="V97">
        <f>COUNTIF(CR97:EV97,"*corporate*")</f>
        <v>0</v>
      </c>
      <c r="W97">
        <f>COUNTIF(CQ97:EU97,"*investment_fund*")</f>
        <v>0</v>
      </c>
      <c r="X97">
        <f>COUNTIF(CR97:EV97,"*crowdfunding*")</f>
        <v>0</v>
      </c>
      <c r="Y97">
        <f>COUNTIF(CR97:EV97,"*venture_capital*")</f>
        <v>7</v>
      </c>
      <c r="Z97">
        <v>5</v>
      </c>
      <c r="AA97">
        <f>COUNTIFS(AI97:AL97,"=Venture Capital")</f>
        <v>1</v>
      </c>
      <c r="AB97">
        <f>COUNTIFS(AI97:AL97,"=accelerator")</f>
        <v>0</v>
      </c>
      <c r="AC97">
        <f>COUNTIFS(AI97:AL97,"=Angel")</f>
        <v>1</v>
      </c>
      <c r="AD97">
        <f>COUNTIFS(AI97:AL97,"=bootstrapped")</f>
        <v>0</v>
      </c>
      <c r="AE97">
        <f>COUNTIFS(AI97:AL97,"=Crowdfunded")</f>
        <v>0</v>
      </c>
      <c r="AF97">
        <f>COUNTIFS(AI97:AL97,"=Private Equity")</f>
        <v>0</v>
      </c>
      <c r="AG97">
        <f>COUNTIFS(AI97:AL97,"=Public")</f>
        <v>0</v>
      </c>
      <c r="AH97">
        <f>COUNTIFS(AI97:AL97,"=Subsidiary")</f>
        <v>0</v>
      </c>
      <c r="AI97" t="s">
        <v>331</v>
      </c>
      <c r="AJ97" t="s">
        <v>249</v>
      </c>
      <c r="AM97" t="s">
        <v>1415</v>
      </c>
      <c r="AN97" t="s">
        <v>1416</v>
      </c>
      <c r="AO97" t="s">
        <v>486</v>
      </c>
      <c r="AP97" t="s">
        <v>1417</v>
      </c>
      <c r="AQ97" t="s">
        <v>948</v>
      </c>
      <c r="AR97" t="s">
        <v>1418</v>
      </c>
      <c r="AS97" t="s">
        <v>1419</v>
      </c>
      <c r="AT97" t="s">
        <v>1420</v>
      </c>
      <c r="CR97" t="s">
        <v>267</v>
      </c>
      <c r="CS97" t="s">
        <v>267</v>
      </c>
      <c r="CT97" t="s">
        <v>267</v>
      </c>
      <c r="CU97" t="s">
        <v>267</v>
      </c>
      <c r="CV97" t="s">
        <v>267</v>
      </c>
      <c r="CW97" t="s">
        <v>267</v>
      </c>
      <c r="CX97" t="s">
        <v>391</v>
      </c>
      <c r="CY97" t="s">
        <v>333</v>
      </c>
      <c r="EW97">
        <v>1</v>
      </c>
      <c r="EX97" t="s">
        <v>256</v>
      </c>
      <c r="FR97" t="s">
        <v>354</v>
      </c>
      <c r="GL97" t="s">
        <v>288</v>
      </c>
      <c r="HF97" t="s">
        <v>316</v>
      </c>
      <c r="HZ97" t="s">
        <v>1421</v>
      </c>
    </row>
    <row r="98" spans="1:234" x14ac:dyDescent="0.3">
      <c r="J98" s="3"/>
      <c r="K98" s="3"/>
      <c r="HG98" s="5"/>
      <c r="HI98" s="5"/>
    </row>
    <row r="100" spans="1:234" x14ac:dyDescent="0.3">
      <c r="EX100">
        <f>COUNTIF(EX2:FQ97,"seed")</f>
        <v>170</v>
      </c>
      <c r="EY100">
        <f>COUNTIF(EX2:FQ97,"series a")</f>
        <v>50</v>
      </c>
      <c r="EZ100">
        <f>COUNTIF(EX2:FQ97,"series b")</f>
        <v>28</v>
      </c>
      <c r="FA100">
        <f>COUNTIF(EX2:FQ97,"series c")</f>
        <v>14</v>
      </c>
    </row>
    <row r="103" spans="1:234" x14ac:dyDescent="0.3">
      <c r="D103">
        <f>COUNTIF(E2:E97, "United Kingdom")</f>
        <v>55</v>
      </c>
    </row>
    <row r="104" spans="1:234" x14ac:dyDescent="0.3">
      <c r="D104">
        <f>COUNTIF(E2:E97, "France")</f>
        <v>41</v>
      </c>
    </row>
  </sheetData>
  <autoFilter ref="A1:IS97" xr:uid="{BC993CAA-0357-42D2-A1DF-4AF0C57B9026}">
    <sortState xmlns:xlrd2="http://schemas.microsoft.com/office/spreadsheetml/2017/richdata2" ref="A5:IS95">
      <sortCondition ref="I1:I97"/>
    </sortState>
  </autoFilter>
  <phoneticPr fontId="3" type="noConversion"/>
  <hyperlinks>
    <hyperlink ref="AN10" r:id="rId1" xr:uid="{666EA628-7B8A-4B25-A40F-C1447DDA337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A110E-121E-4FBF-BC16-F61A98A15521}">
  <dimension ref="A1:E5"/>
  <sheetViews>
    <sheetView tabSelected="1" workbookViewId="0">
      <selection activeCell="E10" sqref="E10"/>
    </sheetView>
  </sheetViews>
  <sheetFormatPr defaultRowHeight="14.4" x14ac:dyDescent="0.3"/>
  <cols>
    <col min="2" max="2" width="9" bestFit="1" customWidth="1"/>
    <col min="3" max="3" width="10.6640625" bestFit="1" customWidth="1"/>
    <col min="4" max="4" width="13.6640625" bestFit="1" customWidth="1"/>
    <col min="5" max="5" width="6.88671875" bestFit="1" customWidth="1"/>
  </cols>
  <sheetData>
    <row r="1" spans="1:5" x14ac:dyDescent="0.3">
      <c r="A1" s="10"/>
      <c r="B1" s="13" t="s">
        <v>1513</v>
      </c>
      <c r="C1" s="13" t="s">
        <v>1507</v>
      </c>
      <c r="D1" s="13" t="s">
        <v>1508</v>
      </c>
      <c r="E1" s="13" t="s">
        <v>257</v>
      </c>
    </row>
    <row r="2" spans="1:5" x14ac:dyDescent="0.3">
      <c r="A2" s="13" t="s">
        <v>1509</v>
      </c>
      <c r="B2" s="11">
        <v>170</v>
      </c>
      <c r="C2" s="12">
        <f>81/170</f>
        <v>0.47647058823529409</v>
      </c>
      <c r="D2" s="12">
        <f>54/170</f>
        <v>0.31764705882352939</v>
      </c>
      <c r="E2" s="12">
        <f>35/170</f>
        <v>0.20588235294117646</v>
      </c>
    </row>
    <row r="3" spans="1:5" x14ac:dyDescent="0.3">
      <c r="A3" s="13" t="s">
        <v>1510</v>
      </c>
      <c r="B3" s="11">
        <v>50</v>
      </c>
      <c r="C3" s="12">
        <f>41/50</f>
        <v>0.82</v>
      </c>
      <c r="D3" s="12">
        <f>5/50</f>
        <v>0.1</v>
      </c>
      <c r="E3" s="12">
        <f>4/50</f>
        <v>0.08</v>
      </c>
    </row>
    <row r="4" spans="1:5" x14ac:dyDescent="0.3">
      <c r="A4" s="13" t="s">
        <v>1511</v>
      </c>
      <c r="B4" s="11">
        <v>28</v>
      </c>
      <c r="C4" s="12">
        <f>24/28</f>
        <v>0.8571428571428571</v>
      </c>
      <c r="D4" s="12">
        <f>4/28</f>
        <v>0.14285714285714285</v>
      </c>
      <c r="E4" s="12">
        <v>0</v>
      </c>
    </row>
    <row r="5" spans="1:5" x14ac:dyDescent="0.3">
      <c r="A5" s="13" t="s">
        <v>1512</v>
      </c>
      <c r="B5" s="11">
        <v>14</v>
      </c>
      <c r="C5" s="12">
        <f>11/14</f>
        <v>0.7857142857142857</v>
      </c>
      <c r="D5" s="12">
        <f>3/14</f>
        <v>0.21428571428571427</v>
      </c>
      <c r="E5" s="1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26472-6E59-429F-9E16-C53AB9C73F10}">
  <dimension ref="A1:J52"/>
  <sheetViews>
    <sheetView topLeftCell="A35" workbookViewId="0">
      <selection activeCell="D62" sqref="D62"/>
    </sheetView>
  </sheetViews>
  <sheetFormatPr defaultRowHeight="14.4" x14ac:dyDescent="0.3"/>
  <cols>
    <col min="3" max="3" width="16" customWidth="1"/>
    <col min="6" max="6" width="10" customWidth="1"/>
  </cols>
  <sheetData>
    <row r="1" spans="1:10" x14ac:dyDescent="0.3">
      <c r="A1" t="s">
        <v>422</v>
      </c>
      <c r="B1" t="s">
        <v>301</v>
      </c>
      <c r="C1" t="s">
        <v>361</v>
      </c>
      <c r="D1" t="s">
        <v>317</v>
      </c>
      <c r="E1" t="s">
        <v>301</v>
      </c>
      <c r="F1" t="s">
        <v>257</v>
      </c>
      <c r="G1" t="s">
        <v>301</v>
      </c>
      <c r="H1" t="s">
        <v>1398</v>
      </c>
      <c r="I1" t="s">
        <v>446</v>
      </c>
      <c r="J1" t="s">
        <v>448</v>
      </c>
    </row>
    <row r="2" spans="1:10" x14ac:dyDescent="0.3">
      <c r="A2" t="s">
        <v>257</v>
      </c>
      <c r="B2" t="s">
        <v>342</v>
      </c>
      <c r="C2" t="s">
        <v>538</v>
      </c>
      <c r="D2" t="s">
        <v>362</v>
      </c>
      <c r="E2" t="s">
        <v>530</v>
      </c>
      <c r="F2" t="s">
        <v>363</v>
      </c>
      <c r="G2" t="s">
        <v>455</v>
      </c>
      <c r="J2" t="s">
        <v>257</v>
      </c>
    </row>
    <row r="3" spans="1:10" x14ac:dyDescent="0.3">
      <c r="A3" t="s">
        <v>473</v>
      </c>
      <c r="B3" t="s">
        <v>379</v>
      </c>
      <c r="C3" t="s">
        <v>566</v>
      </c>
      <c r="D3" t="s">
        <v>530</v>
      </c>
      <c r="E3" t="s">
        <v>568</v>
      </c>
      <c r="F3" t="s">
        <v>446</v>
      </c>
      <c r="G3" t="s">
        <v>675</v>
      </c>
    </row>
    <row r="4" spans="1:10" x14ac:dyDescent="0.3">
      <c r="A4" t="s">
        <v>530</v>
      </c>
      <c r="B4" t="s">
        <v>420</v>
      </c>
      <c r="C4" t="s">
        <v>580</v>
      </c>
      <c r="D4" t="s">
        <v>567</v>
      </c>
      <c r="E4" t="s">
        <v>547</v>
      </c>
      <c r="F4" t="s">
        <v>535</v>
      </c>
    </row>
    <row r="5" spans="1:10" x14ac:dyDescent="0.3">
      <c r="A5" t="s">
        <v>552</v>
      </c>
      <c r="B5" t="s">
        <v>469</v>
      </c>
      <c r="C5" t="s">
        <v>344</v>
      </c>
      <c r="D5" t="s">
        <v>580</v>
      </c>
      <c r="E5" t="s">
        <v>675</v>
      </c>
      <c r="F5" t="s">
        <v>627</v>
      </c>
    </row>
    <row r="6" spans="1:10" x14ac:dyDescent="0.3">
      <c r="A6" t="s">
        <v>257</v>
      </c>
      <c r="B6" t="s">
        <v>442</v>
      </c>
      <c r="C6" t="s">
        <v>666</v>
      </c>
      <c r="D6" t="s">
        <v>686</v>
      </c>
      <c r="E6" t="s">
        <v>955</v>
      </c>
      <c r="F6" t="s">
        <v>670</v>
      </c>
    </row>
    <row r="7" spans="1:10" x14ac:dyDescent="0.3">
      <c r="A7" t="s">
        <v>664</v>
      </c>
      <c r="B7" t="s">
        <v>615</v>
      </c>
      <c r="C7" t="s">
        <v>670</v>
      </c>
      <c r="D7" t="s">
        <v>257</v>
      </c>
      <c r="E7" t="s">
        <v>1282</v>
      </c>
      <c r="F7" t="s">
        <v>1058</v>
      </c>
    </row>
    <row r="8" spans="1:10" x14ac:dyDescent="0.3">
      <c r="A8" t="s">
        <v>651</v>
      </c>
      <c r="B8" t="s">
        <v>665</v>
      </c>
      <c r="C8" t="s">
        <v>257</v>
      </c>
      <c r="D8" t="s">
        <v>257</v>
      </c>
      <c r="E8" t="s">
        <v>1366</v>
      </c>
      <c r="F8" t="s">
        <v>1156</v>
      </c>
    </row>
    <row r="9" spans="1:10" x14ac:dyDescent="0.3">
      <c r="A9" t="s">
        <v>257</v>
      </c>
      <c r="B9" t="s">
        <v>257</v>
      </c>
      <c r="C9" t="s">
        <v>728</v>
      </c>
      <c r="D9" t="s">
        <v>1047</v>
      </c>
      <c r="E9" t="s">
        <v>1387</v>
      </c>
      <c r="F9" t="s">
        <v>1367</v>
      </c>
    </row>
    <row r="10" spans="1:10" x14ac:dyDescent="0.3">
      <c r="A10" t="s">
        <v>257</v>
      </c>
      <c r="B10" t="s">
        <v>698</v>
      </c>
      <c r="C10" t="s">
        <v>732</v>
      </c>
      <c r="D10" t="s">
        <v>636</v>
      </c>
      <c r="E10" t="s">
        <v>1448</v>
      </c>
    </row>
    <row r="11" spans="1:10" x14ac:dyDescent="0.3">
      <c r="A11" t="s">
        <v>257</v>
      </c>
      <c r="B11" t="s">
        <v>257</v>
      </c>
      <c r="C11" t="s">
        <v>786</v>
      </c>
      <c r="D11" t="s">
        <v>770</v>
      </c>
    </row>
    <row r="12" spans="1:10" x14ac:dyDescent="0.3">
      <c r="A12" t="s">
        <v>880</v>
      </c>
      <c r="B12" t="s">
        <v>257</v>
      </c>
      <c r="C12" t="s">
        <v>257</v>
      </c>
      <c r="D12" t="s">
        <v>1357</v>
      </c>
    </row>
    <row r="13" spans="1:10" x14ac:dyDescent="0.3">
      <c r="A13" t="s">
        <v>257</v>
      </c>
      <c r="B13" t="s">
        <v>773</v>
      </c>
      <c r="C13" t="s">
        <v>904</v>
      </c>
      <c r="D13" t="s">
        <v>777</v>
      </c>
    </row>
    <row r="14" spans="1:10" x14ac:dyDescent="0.3">
      <c r="A14" t="s">
        <v>257</v>
      </c>
      <c r="B14" t="s">
        <v>795</v>
      </c>
      <c r="C14" t="s">
        <v>945</v>
      </c>
      <c r="D14" t="s">
        <v>257</v>
      </c>
    </row>
    <row r="15" spans="1:10" x14ac:dyDescent="0.3">
      <c r="A15" t="s">
        <v>257</v>
      </c>
      <c r="B15" t="s">
        <v>804</v>
      </c>
      <c r="C15" t="s">
        <v>342</v>
      </c>
      <c r="D15" t="s">
        <v>257</v>
      </c>
    </row>
    <row r="16" spans="1:10" x14ac:dyDescent="0.3">
      <c r="A16" t="s">
        <v>961</v>
      </c>
      <c r="B16" t="s">
        <v>790</v>
      </c>
      <c r="C16" t="s">
        <v>1063</v>
      </c>
      <c r="D16" t="s">
        <v>1447</v>
      </c>
    </row>
    <row r="17" spans="1:4" x14ac:dyDescent="0.3">
      <c r="A17" t="s">
        <v>984</v>
      </c>
      <c r="B17" t="s">
        <v>812</v>
      </c>
      <c r="C17" t="s">
        <v>1089</v>
      </c>
      <c r="D17" t="s">
        <v>1466</v>
      </c>
    </row>
    <row r="18" spans="1:4" x14ac:dyDescent="0.3">
      <c r="A18" t="s">
        <v>990</v>
      </c>
      <c r="B18" t="s">
        <v>867</v>
      </c>
      <c r="C18" t="s">
        <v>744</v>
      </c>
      <c r="D18" t="s">
        <v>350</v>
      </c>
    </row>
    <row r="19" spans="1:4" x14ac:dyDescent="0.3">
      <c r="A19" t="s">
        <v>257</v>
      </c>
      <c r="B19" t="s">
        <v>875</v>
      </c>
      <c r="C19" t="s">
        <v>1156</v>
      </c>
    </row>
    <row r="20" spans="1:4" x14ac:dyDescent="0.3">
      <c r="A20" t="s">
        <v>257</v>
      </c>
      <c r="B20" t="s">
        <v>894</v>
      </c>
      <c r="C20" t="s">
        <v>1179</v>
      </c>
    </row>
    <row r="21" spans="1:4" x14ac:dyDescent="0.3">
      <c r="A21" t="s">
        <v>257</v>
      </c>
      <c r="B21" t="s">
        <v>904</v>
      </c>
      <c r="C21" t="s">
        <v>265</v>
      </c>
    </row>
    <row r="22" spans="1:4" x14ac:dyDescent="0.3">
      <c r="A22" t="s">
        <v>1078</v>
      </c>
      <c r="B22" t="s">
        <v>925</v>
      </c>
      <c r="C22" t="s">
        <v>1295</v>
      </c>
    </row>
    <row r="23" spans="1:4" x14ac:dyDescent="0.3">
      <c r="A23" t="s">
        <v>1084</v>
      </c>
      <c r="B23" t="s">
        <v>944</v>
      </c>
      <c r="C23" t="s">
        <v>1305</v>
      </c>
    </row>
    <row r="24" spans="1:4" x14ac:dyDescent="0.3">
      <c r="A24" t="s">
        <v>1097</v>
      </c>
      <c r="B24" t="s">
        <v>954</v>
      </c>
      <c r="C24" t="s">
        <v>1342</v>
      </c>
    </row>
    <row r="25" spans="1:4" x14ac:dyDescent="0.3">
      <c r="A25" t="s">
        <v>1129</v>
      </c>
      <c r="B25" t="s">
        <v>257</v>
      </c>
      <c r="C25" t="s">
        <v>559</v>
      </c>
    </row>
    <row r="26" spans="1:4" x14ac:dyDescent="0.3">
      <c r="A26" t="s">
        <v>1173</v>
      </c>
      <c r="B26" t="s">
        <v>1037</v>
      </c>
      <c r="C26" t="s">
        <v>1360</v>
      </c>
    </row>
    <row r="27" spans="1:4" x14ac:dyDescent="0.3">
      <c r="A27" t="s">
        <v>1178</v>
      </c>
      <c r="B27" t="s">
        <v>1064</v>
      </c>
      <c r="C27" t="s">
        <v>257</v>
      </c>
    </row>
    <row r="28" spans="1:4" x14ac:dyDescent="0.3">
      <c r="A28" t="s">
        <v>1188</v>
      </c>
      <c r="B28" t="s">
        <v>1079</v>
      </c>
      <c r="C28" t="s">
        <v>1372</v>
      </c>
    </row>
    <row r="29" spans="1:4" x14ac:dyDescent="0.3">
      <c r="A29" t="s">
        <v>257</v>
      </c>
      <c r="B29" t="s">
        <v>1088</v>
      </c>
      <c r="C29" t="s">
        <v>1397</v>
      </c>
    </row>
    <row r="30" spans="1:4" x14ac:dyDescent="0.3">
      <c r="A30" t="s">
        <v>1223</v>
      </c>
      <c r="B30" t="s">
        <v>1130</v>
      </c>
      <c r="C30" t="s">
        <v>1428</v>
      </c>
    </row>
    <row r="31" spans="1:4" x14ac:dyDescent="0.3">
      <c r="A31" t="s">
        <v>1235</v>
      </c>
      <c r="B31" t="s">
        <v>770</v>
      </c>
      <c r="C31" t="s">
        <v>1459</v>
      </c>
    </row>
    <row r="32" spans="1:4" x14ac:dyDescent="0.3">
      <c r="A32" t="s">
        <v>1249</v>
      </c>
      <c r="B32" t="s">
        <v>1270</v>
      </c>
      <c r="C32" t="s">
        <v>1465</v>
      </c>
    </row>
    <row r="33" spans="1:3" x14ac:dyDescent="0.3">
      <c r="A33" t="s">
        <v>257</v>
      </c>
      <c r="B33" t="s">
        <v>1131</v>
      </c>
      <c r="C33" t="s">
        <v>1495</v>
      </c>
    </row>
    <row r="34" spans="1:3" x14ac:dyDescent="0.3">
      <c r="A34" t="s">
        <v>1021</v>
      </c>
      <c r="B34" t="s">
        <v>1316</v>
      </c>
    </row>
    <row r="35" spans="1:3" x14ac:dyDescent="0.3">
      <c r="A35" t="s">
        <v>257</v>
      </c>
      <c r="B35" t="s">
        <v>257</v>
      </c>
    </row>
    <row r="36" spans="1:3" x14ac:dyDescent="0.3">
      <c r="A36" t="s">
        <v>257</v>
      </c>
      <c r="B36" t="s">
        <v>1348</v>
      </c>
    </row>
    <row r="37" spans="1:3" x14ac:dyDescent="0.3">
      <c r="A37" t="s">
        <v>1345</v>
      </c>
      <c r="B37" t="s">
        <v>1353</v>
      </c>
    </row>
    <row r="38" spans="1:3" x14ac:dyDescent="0.3">
      <c r="A38" t="s">
        <v>257</v>
      </c>
      <c r="B38" t="s">
        <v>257</v>
      </c>
    </row>
    <row r="39" spans="1:3" x14ac:dyDescent="0.3">
      <c r="A39" t="s">
        <v>257</v>
      </c>
      <c r="B39" t="s">
        <v>846</v>
      </c>
    </row>
    <row r="40" spans="1:3" x14ac:dyDescent="0.3">
      <c r="A40" t="s">
        <v>257</v>
      </c>
      <c r="B40" t="s">
        <v>1412</v>
      </c>
    </row>
    <row r="41" spans="1:3" x14ac:dyDescent="0.3">
      <c r="A41" t="s">
        <v>257</v>
      </c>
      <c r="B41" t="s">
        <v>705</v>
      </c>
    </row>
    <row r="42" spans="1:3" x14ac:dyDescent="0.3">
      <c r="A42" t="s">
        <v>257</v>
      </c>
      <c r="B42" t="s">
        <v>1435</v>
      </c>
    </row>
    <row r="43" spans="1:3" x14ac:dyDescent="0.3">
      <c r="A43" t="s">
        <v>1421</v>
      </c>
      <c r="B43" t="s">
        <v>1440</v>
      </c>
    </row>
    <row r="44" spans="1:3" x14ac:dyDescent="0.3">
      <c r="A44" t="s">
        <v>1423</v>
      </c>
      <c r="B44" t="s">
        <v>1436</v>
      </c>
    </row>
    <row r="45" spans="1:3" x14ac:dyDescent="0.3">
      <c r="A45" t="s">
        <v>1453</v>
      </c>
      <c r="B45" t="s">
        <v>1458</v>
      </c>
    </row>
    <row r="46" spans="1:3" x14ac:dyDescent="0.3">
      <c r="A46" t="s">
        <v>1488</v>
      </c>
      <c r="B46" t="s">
        <v>1495</v>
      </c>
    </row>
    <row r="47" spans="1:3" x14ac:dyDescent="0.3">
      <c r="A47" t="s">
        <v>1494</v>
      </c>
    </row>
    <row r="50" spans="3:7" x14ac:dyDescent="0.3">
      <c r="C50" t="s">
        <v>1502</v>
      </c>
      <c r="D50">
        <f>COUNTIF(A1:J47,"*++*")</f>
        <v>81</v>
      </c>
      <c r="F50" t="s">
        <v>1504</v>
      </c>
      <c r="G50">
        <f>COUNTIF(A1:J47,"n/a")</f>
        <v>35</v>
      </c>
    </row>
    <row r="52" spans="3:7" x14ac:dyDescent="0.3">
      <c r="C52" t="s">
        <v>1503</v>
      </c>
      <c r="D52">
        <v>170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82EF9-8D44-4F52-B27F-9EAAFF2C6B09}">
  <dimension ref="A1:I16"/>
  <sheetViews>
    <sheetView workbookViewId="0">
      <selection activeCell="C14" sqref="C14:G16"/>
    </sheetView>
  </sheetViews>
  <sheetFormatPr defaultRowHeight="14.4" x14ac:dyDescent="0.3"/>
  <cols>
    <col min="3" max="3" width="17.77734375" customWidth="1"/>
    <col min="6" max="6" width="10.5546875" customWidth="1"/>
  </cols>
  <sheetData>
    <row r="1" spans="1:9" x14ac:dyDescent="0.3">
      <c r="A1" t="s">
        <v>257</v>
      </c>
      <c r="B1" t="s">
        <v>714</v>
      </c>
      <c r="C1" t="s">
        <v>470</v>
      </c>
      <c r="D1" t="s">
        <v>257</v>
      </c>
      <c r="E1" t="s">
        <v>729</v>
      </c>
      <c r="F1" t="s">
        <v>569</v>
      </c>
      <c r="G1" t="s">
        <v>699</v>
      </c>
      <c r="H1" t="s">
        <v>730</v>
      </c>
      <c r="I1" t="s">
        <v>1059</v>
      </c>
    </row>
    <row r="2" spans="1:9" x14ac:dyDescent="0.3">
      <c r="A2" t="s">
        <v>1267</v>
      </c>
      <c r="B2" t="s">
        <v>985</v>
      </c>
      <c r="C2" t="s">
        <v>714</v>
      </c>
      <c r="D2" t="s">
        <v>895</v>
      </c>
      <c r="E2" t="s">
        <v>257</v>
      </c>
      <c r="F2" t="s">
        <v>603</v>
      </c>
      <c r="G2" t="s">
        <v>776</v>
      </c>
      <c r="H2" t="s">
        <v>257</v>
      </c>
    </row>
    <row r="3" spans="1:9" x14ac:dyDescent="0.3">
      <c r="A3" t="s">
        <v>1402</v>
      </c>
      <c r="B3" t="s">
        <v>999</v>
      </c>
      <c r="C3" t="s">
        <v>843</v>
      </c>
      <c r="D3" t="s">
        <v>970</v>
      </c>
      <c r="E3" t="s">
        <v>1104</v>
      </c>
      <c r="F3" t="s">
        <v>775</v>
      </c>
      <c r="G3" t="s">
        <v>443</v>
      </c>
      <c r="H3" t="s">
        <v>1336</v>
      </c>
    </row>
    <row r="4" spans="1:9" x14ac:dyDescent="0.3">
      <c r="B4" t="s">
        <v>1174</v>
      </c>
      <c r="C4" t="s">
        <v>926</v>
      </c>
      <c r="D4" t="s">
        <v>1080</v>
      </c>
      <c r="E4" t="s">
        <v>1244</v>
      </c>
      <c r="F4" t="s">
        <v>904</v>
      </c>
      <c r="G4" t="s">
        <v>515</v>
      </c>
    </row>
    <row r="5" spans="1:9" x14ac:dyDescent="0.3">
      <c r="B5" t="s">
        <v>881</v>
      </c>
      <c r="C5" t="s">
        <v>1025</v>
      </c>
      <c r="D5" t="s">
        <v>1157</v>
      </c>
      <c r="E5" t="s">
        <v>1429</v>
      </c>
      <c r="F5" t="s">
        <v>912</v>
      </c>
      <c r="G5" t="s">
        <v>1335</v>
      </c>
    </row>
    <row r="6" spans="1:9" x14ac:dyDescent="0.3">
      <c r="B6" t="s">
        <v>1224</v>
      </c>
      <c r="C6" t="s">
        <v>1251</v>
      </c>
      <c r="D6" t="s">
        <v>834</v>
      </c>
      <c r="F6" t="s">
        <v>1334</v>
      </c>
      <c r="G6" t="s">
        <v>1413</v>
      </c>
    </row>
    <row r="7" spans="1:9" x14ac:dyDescent="0.3">
      <c r="B7" t="s">
        <v>1261</v>
      </c>
      <c r="D7" t="s">
        <v>1276</v>
      </c>
    </row>
    <row r="8" spans="1:9" x14ac:dyDescent="0.3">
      <c r="B8" t="s">
        <v>1313</v>
      </c>
      <c r="D8" t="s">
        <v>1333</v>
      </c>
    </row>
    <row r="9" spans="1:9" x14ac:dyDescent="0.3">
      <c r="B9" t="s">
        <v>1489</v>
      </c>
      <c r="D9" t="s">
        <v>1343</v>
      </c>
    </row>
    <row r="10" spans="1:9" x14ac:dyDescent="0.3">
      <c r="D10" t="s">
        <v>1376</v>
      </c>
    </row>
    <row r="11" spans="1:9" x14ac:dyDescent="0.3">
      <c r="D11" t="s">
        <v>1403</v>
      </c>
    </row>
    <row r="14" spans="1:9" x14ac:dyDescent="0.3">
      <c r="C14" t="s">
        <v>1502</v>
      </c>
      <c r="D14">
        <f>COUNTIF(A1:I11,"*++*")</f>
        <v>41</v>
      </c>
      <c r="F14" t="s">
        <v>1504</v>
      </c>
      <c r="G14">
        <f>COUNTIF(A1:I11,"n/a")</f>
        <v>4</v>
      </c>
    </row>
    <row r="16" spans="1:9" x14ac:dyDescent="0.3">
      <c r="C16" t="s">
        <v>1505</v>
      </c>
      <c r="D16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65F17-9862-40FF-8F8B-4EF038465D3C}">
  <dimension ref="A1:G13"/>
  <sheetViews>
    <sheetView workbookViewId="0">
      <selection activeCell="F17" sqref="F17"/>
    </sheetView>
  </sheetViews>
  <sheetFormatPr defaultRowHeight="14.4" x14ac:dyDescent="0.3"/>
  <cols>
    <col min="3" max="3" width="20" customWidth="1"/>
    <col min="6" max="6" width="11.109375" customWidth="1"/>
  </cols>
  <sheetData>
    <row r="1" spans="1:7" x14ac:dyDescent="0.3">
      <c r="A1" t="s">
        <v>756</v>
      </c>
      <c r="B1" t="s">
        <v>715</v>
      </c>
      <c r="C1" t="s">
        <v>1016</v>
      </c>
      <c r="D1" t="s">
        <v>896</v>
      </c>
      <c r="E1" t="s">
        <v>844</v>
      </c>
      <c r="F1" t="s">
        <v>700</v>
      </c>
      <c r="G1" t="s">
        <v>905</v>
      </c>
    </row>
    <row r="2" spans="1:7" x14ac:dyDescent="0.3">
      <c r="A2" t="s">
        <v>857</v>
      </c>
      <c r="B2" t="s">
        <v>946</v>
      </c>
      <c r="C2" t="s">
        <v>1071</v>
      </c>
      <c r="D2" t="s">
        <v>1081</v>
      </c>
      <c r="E2" t="s">
        <v>972</v>
      </c>
      <c r="F2" t="s">
        <v>825</v>
      </c>
    </row>
    <row r="3" spans="1:7" x14ac:dyDescent="0.3">
      <c r="A3" t="s">
        <v>1225</v>
      </c>
      <c r="B3" t="s">
        <v>1000</v>
      </c>
      <c r="C3" t="s">
        <v>1158</v>
      </c>
      <c r="D3" t="s">
        <v>1175</v>
      </c>
      <c r="E3" t="s">
        <v>1139</v>
      </c>
    </row>
    <row r="4" spans="1:7" x14ac:dyDescent="0.3">
      <c r="A4" t="s">
        <v>1314</v>
      </c>
      <c r="B4" t="s">
        <v>1026</v>
      </c>
      <c r="C4" t="s">
        <v>1198</v>
      </c>
      <c r="D4" t="s">
        <v>1245</v>
      </c>
      <c r="E4" t="s">
        <v>1176</v>
      </c>
    </row>
    <row r="5" spans="1:7" x14ac:dyDescent="0.3">
      <c r="B5" t="s">
        <v>1482</v>
      </c>
      <c r="C5" t="s">
        <v>1212</v>
      </c>
      <c r="D5" t="s">
        <v>1257</v>
      </c>
    </row>
    <row r="6" spans="1:7" x14ac:dyDescent="0.3">
      <c r="C6" t="s">
        <v>1262</v>
      </c>
    </row>
    <row r="7" spans="1:7" x14ac:dyDescent="0.3">
      <c r="C7" t="s">
        <v>1490</v>
      </c>
    </row>
    <row r="11" spans="1:7" x14ac:dyDescent="0.3">
      <c r="C11" t="s">
        <v>1502</v>
      </c>
      <c r="D11">
        <f>COUNTIF(A1:G7,"*++*")</f>
        <v>24</v>
      </c>
      <c r="F11" t="s">
        <v>1504</v>
      </c>
      <c r="G11">
        <f>COUNTIF(A1:G7,"n/a")</f>
        <v>0</v>
      </c>
    </row>
    <row r="13" spans="1:7" x14ac:dyDescent="0.3">
      <c r="C13" t="s">
        <v>1506</v>
      </c>
      <c r="D13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B046B-1366-4A32-BDC2-F40072F8F533}">
  <dimension ref="A1:I9"/>
  <sheetViews>
    <sheetView workbookViewId="0">
      <selection activeCell="G8" sqref="G8"/>
    </sheetView>
  </sheetViews>
  <sheetFormatPr defaultRowHeight="14.4" x14ac:dyDescent="0.3"/>
  <cols>
    <col min="6" max="6" width="12" customWidth="1"/>
  </cols>
  <sheetData>
    <row r="1" spans="1:9" x14ac:dyDescent="0.3">
      <c r="A1" t="s">
        <v>716</v>
      </c>
      <c r="B1" t="s">
        <v>758</v>
      </c>
      <c r="C1" t="s">
        <v>1140</v>
      </c>
      <c r="D1" t="s">
        <v>1159</v>
      </c>
      <c r="E1" t="s">
        <v>1130</v>
      </c>
      <c r="F1" t="s">
        <v>826</v>
      </c>
      <c r="G1" t="s">
        <v>1161</v>
      </c>
      <c r="H1" t="s">
        <v>827</v>
      </c>
      <c r="I1" t="s">
        <v>1147</v>
      </c>
    </row>
    <row r="2" spans="1:9" x14ac:dyDescent="0.3">
      <c r="A2" t="s">
        <v>947</v>
      </c>
      <c r="C2" t="s">
        <v>1263</v>
      </c>
      <c r="F2" t="s">
        <v>1160</v>
      </c>
      <c r="H2" t="s">
        <v>1162</v>
      </c>
    </row>
    <row r="3" spans="1:9" x14ac:dyDescent="0.3">
      <c r="A3" t="s">
        <v>1213</v>
      </c>
    </row>
    <row r="7" spans="1:9" x14ac:dyDescent="0.3">
      <c r="C7" t="s">
        <v>1502</v>
      </c>
      <c r="D7">
        <f>COUNTIF(A1:I3,"*++*")</f>
        <v>11</v>
      </c>
      <c r="F7" t="s">
        <v>1504</v>
      </c>
      <c r="G7">
        <f>COUNTIF(A1:I3,"n/a")</f>
        <v>0</v>
      </c>
    </row>
    <row r="9" spans="1:9" x14ac:dyDescent="0.3">
      <c r="C9" t="s">
        <v>1505</v>
      </c>
      <c r="D9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space_companies_UK&amp;FR</vt:lpstr>
      <vt:lpstr>tabella tesi syn</vt:lpstr>
      <vt:lpstr>round seed syn count</vt:lpstr>
      <vt:lpstr>round series A syn count</vt:lpstr>
      <vt:lpstr>round series B syn count</vt:lpstr>
      <vt:lpstr>round series C syn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Elettra  D'Amico</dc:creator>
  <cp:lastModifiedBy>Domenico Sorrenti</cp:lastModifiedBy>
  <dcterms:created xsi:type="dcterms:W3CDTF">2024-09-17T13:44:26Z</dcterms:created>
  <dcterms:modified xsi:type="dcterms:W3CDTF">2024-11-11T17:04:46Z</dcterms:modified>
</cp:coreProperties>
</file>