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utente\Documents\MAGISTRALE\Tesi\"/>
    </mc:Choice>
  </mc:AlternateContent>
  <xr:revisionPtr revIDLastSave="0" documentId="13_ncr:1_{AA0B273E-451D-411A-99A6-E74C0EA572A6}" xr6:coauthVersionLast="44" xr6:coauthVersionMax="44" xr10:uidLastSave="{00000000-0000-0000-0000-000000000000}"/>
  <bookViews>
    <workbookView xWindow="-110" yWindow="-110" windowWidth="19420" windowHeight="10420" tabRatio="579" xr2:uid="{00000000-000D-0000-FFFF-FFFF00000000}"/>
  </bookViews>
  <sheets>
    <sheet name="Dataset" sheetId="1" r:id="rId1"/>
    <sheet name="Classificazione tecnologie" sheetId="3" r:id="rId2"/>
    <sheet name="note" sheetId="10" r:id="rId3"/>
  </sheets>
  <definedNames>
    <definedName name="_xlnm._FilterDatabase" localSheetId="0" hidden="1">Dataset!$B$4:$AI$4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6" i="1" l="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5" i="1"/>
  <c r="Z104" i="1" l="1"/>
  <c r="Z50" i="1"/>
  <c r="K128" i="1" l="1"/>
  <c r="K50" i="1" l="1"/>
  <c r="K104" i="1"/>
  <c r="P130" i="1" l="1"/>
  <c r="L131" i="1" s="1"/>
  <c r="P53" i="1"/>
  <c r="L55" i="1" s="1"/>
  <c r="P33" i="1"/>
  <c r="L34" i="1" s="1"/>
  <c r="P18" i="1"/>
  <c r="L19" i="1" s="1"/>
  <c r="L18" i="1" l="1"/>
  <c r="L28" i="1"/>
  <c r="L45" i="1"/>
  <c r="L27" i="1"/>
  <c r="L37" i="1"/>
  <c r="L24" i="1"/>
  <c r="L44" i="1"/>
  <c r="L36" i="1"/>
  <c r="L41" i="1"/>
  <c r="L40" i="1"/>
  <c r="L23" i="1"/>
  <c r="L22" i="1"/>
  <c r="L43" i="1"/>
  <c r="L39" i="1"/>
  <c r="L35" i="1"/>
  <c r="L130" i="1"/>
  <c r="L30" i="1"/>
  <c r="L26" i="1"/>
  <c r="L29" i="1"/>
  <c r="L25" i="1"/>
  <c r="L21" i="1"/>
  <c r="L33" i="1"/>
  <c r="L42" i="1"/>
  <c r="L38" i="1"/>
  <c r="L132" i="1"/>
  <c r="L20" i="1"/>
  <c r="L90" i="1"/>
  <c r="L86" i="1"/>
  <c r="L82" i="1"/>
  <c r="L78" i="1"/>
  <c r="L74" i="1"/>
  <c r="L70" i="1"/>
  <c r="L66" i="1"/>
  <c r="L62" i="1"/>
  <c r="L58" i="1"/>
  <c r="L54" i="1"/>
  <c r="L92" i="1"/>
  <c r="L88" i="1"/>
  <c r="L84" i="1"/>
  <c r="L80" i="1"/>
  <c r="L76" i="1"/>
  <c r="L72" i="1"/>
  <c r="L68" i="1"/>
  <c r="L64" i="1"/>
  <c r="L60" i="1"/>
  <c r="L56" i="1"/>
  <c r="L53" i="1"/>
  <c r="L89" i="1"/>
  <c r="L85" i="1"/>
  <c r="L81" i="1"/>
  <c r="L77" i="1"/>
  <c r="L73" i="1"/>
  <c r="L69" i="1"/>
  <c r="L65" i="1"/>
  <c r="L61" i="1"/>
  <c r="L57" i="1"/>
  <c r="L91" i="1"/>
  <c r="L87" i="1"/>
  <c r="L83" i="1"/>
  <c r="L79" i="1"/>
  <c r="L75" i="1"/>
  <c r="L71" i="1"/>
  <c r="L67" i="1"/>
  <c r="L63" i="1"/>
  <c r="L59" i="1"/>
  <c r="L124" i="1"/>
  <c r="K124" i="1" s="1"/>
  <c r="L125" i="1"/>
  <c r="L100" i="1"/>
  <c r="K100" i="1" s="1"/>
  <c r="L101" i="1"/>
  <c r="L9" i="1"/>
  <c r="K9" i="1" s="1"/>
  <c r="L8" i="1"/>
  <c r="K8" i="1" s="1"/>
  <c r="L7" i="1"/>
  <c r="L48" i="1"/>
  <c r="K48" i="1" s="1"/>
  <c r="L47" i="1"/>
  <c r="K47" i="1" s="1"/>
  <c r="L46" i="1"/>
  <c r="K46" i="1" s="1"/>
  <c r="L49" i="1"/>
  <c r="L116" i="1" l="1"/>
  <c r="L118" i="1"/>
  <c r="L115" i="1"/>
  <c r="L102" i="1"/>
  <c r="L51" i="1"/>
  <c r="L123" i="1"/>
  <c r="K127" i="1"/>
  <c r="K96" i="1"/>
  <c r="L96" i="1" s="1"/>
  <c r="K11" i="1"/>
  <c r="L11" i="1" s="1"/>
  <c r="K109" i="1"/>
  <c r="K106" i="1"/>
  <c r="K93" i="1"/>
  <c r="K138" i="1"/>
  <c r="K120" i="1"/>
  <c r="K137" i="1"/>
  <c r="K6" i="1"/>
  <c r="K10" i="1"/>
  <c r="K117" i="1"/>
  <c r="K129" i="1"/>
  <c r="K12" i="1"/>
  <c r="K94" i="1"/>
  <c r="K133" i="1"/>
  <c r="K125" i="1"/>
  <c r="K122" i="1"/>
  <c r="K114" i="1"/>
  <c r="K5" i="1"/>
  <c r="K107" i="1"/>
  <c r="K108" i="1"/>
  <c r="K135" i="1"/>
  <c r="K119" i="1"/>
  <c r="L119" i="1" s="1"/>
  <c r="K95" i="1"/>
  <c r="K15" i="1"/>
  <c r="K17" i="1"/>
  <c r="K113" i="1"/>
  <c r="K32" i="1"/>
  <c r="K103" i="1"/>
  <c r="K126" i="1"/>
  <c r="K49" i="1"/>
  <c r="K134" i="1"/>
  <c r="K121" i="1"/>
  <c r="K7" i="1"/>
  <c r="K31" i="1"/>
  <c r="K52" i="1"/>
  <c r="K16" i="1"/>
  <c r="K101" i="1"/>
  <c r="K105" i="1"/>
  <c r="K136" i="1"/>
  <c r="K98" i="1" l="1"/>
  <c r="L98" i="1" s="1"/>
  <c r="K97" i="1"/>
  <c r="L97" i="1" s="1"/>
  <c r="K99" i="1"/>
  <c r="L99" i="1" s="1"/>
  <c r="K27" i="1" l="1"/>
  <c r="K26" i="1"/>
  <c r="K91" i="1" l="1"/>
  <c r="K57" i="1"/>
  <c r="K53" i="1"/>
  <c r="K55" i="1"/>
  <c r="K69" i="1"/>
  <c r="K80" i="1"/>
  <c r="K92" i="1"/>
  <c r="K74" i="1"/>
  <c r="K81" i="1"/>
  <c r="K40" i="1"/>
  <c r="K34" i="1"/>
  <c r="K41" i="1"/>
  <c r="K43" i="1"/>
  <c r="K38" i="1"/>
  <c r="K36" i="1"/>
  <c r="K37" i="1"/>
  <c r="K44" i="1"/>
  <c r="K45" i="1"/>
  <c r="K39" i="1"/>
  <c r="K42" i="1"/>
  <c r="K33" i="1"/>
  <c r="K35" i="1"/>
  <c r="K25" i="1"/>
  <c r="K30" i="1"/>
  <c r="K77" i="1" l="1"/>
  <c r="K72" i="1"/>
  <c r="K90" i="1"/>
  <c r="K78" i="1"/>
  <c r="K87" i="1"/>
  <c r="K65" i="1"/>
  <c r="K70" i="1"/>
  <c r="K59" i="1"/>
  <c r="K64" i="1"/>
  <c r="K84" i="1"/>
  <c r="K79" i="1"/>
  <c r="K66" i="1"/>
  <c r="K85" i="1"/>
  <c r="K56" i="1"/>
  <c r="K88" i="1"/>
  <c r="K75" i="1"/>
  <c r="K68" i="1"/>
  <c r="K73" i="1"/>
  <c r="K82" i="1"/>
  <c r="K61" i="1"/>
  <c r="K83" i="1"/>
  <c r="K76" i="1"/>
  <c r="K60" i="1"/>
  <c r="K86" i="1"/>
  <c r="K71" i="1"/>
  <c r="K63" i="1"/>
  <c r="K89" i="1"/>
  <c r="K58" i="1"/>
  <c r="K67" i="1"/>
  <c r="K54" i="1"/>
  <c r="K62" i="1"/>
  <c r="K21" i="1"/>
  <c r="K19" i="1"/>
  <c r="K23" i="1"/>
  <c r="K29" i="1"/>
  <c r="K24" i="1"/>
  <c r="K18" i="1"/>
  <c r="K28" i="1"/>
  <c r="K20" i="1"/>
  <c r="K22" i="1"/>
  <c r="K132" i="1" l="1"/>
  <c r="L13" i="1"/>
  <c r="L14" i="1"/>
  <c r="L111" i="1"/>
  <c r="K111" i="1" s="1"/>
  <c r="L112" i="1"/>
  <c r="K112" i="1" s="1"/>
  <c r="L110" i="1"/>
  <c r="K110" i="1" s="1"/>
  <c r="K130" i="1" l="1"/>
  <c r="K14" i="1"/>
  <c r="K131" i="1"/>
  <c r="K13" i="1"/>
</calcChain>
</file>

<file path=xl/sharedStrings.xml><?xml version="1.0" encoding="utf-8"?>
<sst xmlns="http://schemas.openxmlformats.org/spreadsheetml/2006/main" count="910" uniqueCount="308">
  <si>
    <t>Fonte</t>
  </si>
  <si>
    <t>Applicazione</t>
  </si>
  <si>
    <t>Reale</t>
  </si>
  <si>
    <t>Proposta</t>
  </si>
  <si>
    <t>DHL Smart Truck</t>
  </si>
  <si>
    <t>India</t>
  </si>
  <si>
    <t>IoT</t>
  </si>
  <si>
    <t>x</t>
  </si>
  <si>
    <t>Anno</t>
  </si>
  <si>
    <t>Corea del Sud</t>
  </si>
  <si>
    <t>“INTERNET OF THINGS IN LOGISTICS. A collaborative report by DHL and Cisco on implications and use cases for the logistics industry”, James Macaulay, Lauren Buckalew, Gina Chung, 2015</t>
  </si>
  <si>
    <t>Cloud computing</t>
  </si>
  <si>
    <t>Italia</t>
  </si>
  <si>
    <t>Deliveroo</t>
  </si>
  <si>
    <t>Regno Unito</t>
  </si>
  <si>
    <t>Francia</t>
  </si>
  <si>
    <t>Belgio</t>
  </si>
  <si>
    <t>Irlanda</t>
  </si>
  <si>
    <t>Spagna</t>
  </si>
  <si>
    <t>Australia</t>
  </si>
  <si>
    <t>Singapore</t>
  </si>
  <si>
    <t>Emirati Arabi Uniti</t>
  </si>
  <si>
    <t>Hong Kong</t>
  </si>
  <si>
    <t>Kuwait</t>
  </si>
  <si>
    <t>Taiwan</t>
  </si>
  <si>
    <t>Nazione</t>
  </si>
  <si>
    <t>Just eat</t>
  </si>
  <si>
    <t>Canada</t>
  </si>
  <si>
    <t>Messico</t>
  </si>
  <si>
    <t>Brasile</t>
  </si>
  <si>
    <t>Norvegia</t>
  </si>
  <si>
    <t>Danimarca</t>
  </si>
  <si>
    <t>Svizzera</t>
  </si>
  <si>
    <t>Nuova Zelanda</t>
  </si>
  <si>
    <t>Foodpanda</t>
  </si>
  <si>
    <t>Romania</t>
  </si>
  <si>
    <t>Ungheria</t>
  </si>
  <si>
    <t>Bosnia ed Erzegovina</t>
  </si>
  <si>
    <t>Montenegro</t>
  </si>
  <si>
    <t>Serbia</t>
  </si>
  <si>
    <t>Croazia</t>
  </si>
  <si>
    <t>Marocco</t>
  </si>
  <si>
    <t>Ucraina</t>
  </si>
  <si>
    <t>Georgia</t>
  </si>
  <si>
    <t>Azerbaijan</t>
  </si>
  <si>
    <t>Russia</t>
  </si>
  <si>
    <t>Kazakistan</t>
  </si>
  <si>
    <t>Nigeria</t>
  </si>
  <si>
    <t>Ghana</t>
  </si>
  <si>
    <t>Costa d'Avorio</t>
  </si>
  <si>
    <t>Senegal</t>
  </si>
  <si>
    <t>Ruanda</t>
  </si>
  <si>
    <t>Arabia Saudita</t>
  </si>
  <si>
    <t>Tanzania</t>
  </si>
  <si>
    <t>Bangladesh</t>
  </si>
  <si>
    <t>Bulgaria</t>
  </si>
  <si>
    <t>Giordania</t>
  </si>
  <si>
    <t>Indonesia</t>
  </si>
  <si>
    <t>Pakistan</t>
  </si>
  <si>
    <t>Filippine</t>
  </si>
  <si>
    <t>Vietnam</t>
  </si>
  <si>
    <t>Tailandia</t>
  </si>
  <si>
    <t>Laos </t>
  </si>
  <si>
    <t>USA</t>
  </si>
  <si>
    <t>Postmates</t>
  </si>
  <si>
    <t xml:space="preserve">Deliv </t>
  </si>
  <si>
    <t>“ARTIFICIAL INTELLIGENCE IN LOGISTICS. A collaborative report by DHL and IBM on implications and use cases for the logistics industry”, Ben Gesing, Steve J. Peterson, Dirk Michelsen, DHL Customer Solutions &amp; Innovation, 2018</t>
  </si>
  <si>
    <t>Robby 2</t>
  </si>
  <si>
    <t>Israele</t>
  </si>
  <si>
    <t>Test</t>
  </si>
  <si>
    <t>TaskRabbit</t>
  </si>
  <si>
    <t>Makespace</t>
  </si>
  <si>
    <t>Tecnologie adottate</t>
  </si>
  <si>
    <t>Additive Manufacturing</t>
  </si>
  <si>
    <t>Sensori</t>
  </si>
  <si>
    <t>Blockchain</t>
  </si>
  <si>
    <t>Robotica avanzata</t>
  </si>
  <si>
    <t>Tecnologia 4.0</t>
  </si>
  <si>
    <t>Tecnologia di supporto</t>
  </si>
  <si>
    <t>Artificial Intelligence</t>
  </si>
  <si>
    <t>Categoria</t>
  </si>
  <si>
    <t>Investimento (M€)</t>
  </si>
  <si>
    <t>Investimento (M$)</t>
  </si>
  <si>
    <t>tasso cambio</t>
  </si>
  <si>
    <t>Seul smart city</t>
  </si>
  <si>
    <t>https://www.smartcitieslive.com/post/seoul-launches-1-2-billion-dollars-smart-city-plan</t>
  </si>
  <si>
    <t>Realtà aumentata/virtuale</t>
  </si>
  <si>
    <t>Malesia</t>
  </si>
  <si>
    <t>Postybell Smart Mailbox</t>
  </si>
  <si>
    <t>Smartbox</t>
  </si>
  <si>
    <t>Cina</t>
  </si>
  <si>
    <t>Paesi Bassi</t>
  </si>
  <si>
    <t>Shadowfax</t>
  </si>
  <si>
    <t>Moova</t>
  </si>
  <si>
    <t>Argentina</t>
  </si>
  <si>
    <t>Bond</t>
  </si>
  <si>
    <t>https://paganresearch.io/details/bond</t>
  </si>
  <si>
    <t>Usa</t>
  </si>
  <si>
    <t>Halan</t>
  </si>
  <si>
    <t>https://paganresearch.io/details/halan</t>
  </si>
  <si>
    <t>Egitto</t>
  </si>
  <si>
    <t>Birmania</t>
  </si>
  <si>
    <t>Cambogia</t>
  </si>
  <si>
    <t>Robot per consegne last-mile (memorizzano la strada, evitano gli ostacoli più facilmente, rilevano gli umani più velocemente e infine ottimizzano il processo di consegna dell'ultimo miglio)</t>
  </si>
  <si>
    <t>chatbot Jenny-Package.AI</t>
  </si>
  <si>
    <t>Drone Delivery Canada</t>
  </si>
  <si>
    <t>Zipline</t>
  </si>
  <si>
    <t>Qopius</t>
  </si>
  <si>
    <t>Fast Radius</t>
  </si>
  <si>
    <t>Savioke Relay</t>
  </si>
  <si>
    <t>Robot per consegna nell'edificio (hotel, ospedali)</t>
  </si>
  <si>
    <t>Aethon TUG</t>
  </si>
  <si>
    <t>Robot per consegna nelle stanze degli ospedali (cibo, biancheria..)</t>
  </si>
  <si>
    <t>CargoPods (Ocado)</t>
  </si>
  <si>
    <t>Nuro (Kroger)</t>
  </si>
  <si>
    <t>Loomo Go Segway</t>
  </si>
  <si>
    <t>Robot Starship Technologies</t>
  </si>
  <si>
    <t>Elroy Air</t>
  </si>
  <si>
    <t>Droni per consegne in aree urbane</t>
  </si>
  <si>
    <t>Marble</t>
  </si>
  <si>
    <t>https://techcrunch.com/2019/01/15/bringg-a-delivery-logistics-platform-used-by-walmart-mcds-and-more-raises-25m/</t>
  </si>
  <si>
    <t xml:space="preserve">PLAT.ONE </t>
  </si>
  <si>
    <t>https://postandparcel.info/72330/news/self-driving-delivery-vehicle-maker-dispatch-picks-up-2m-in-seed-funding/</t>
  </si>
  <si>
    <t>https://www.crunchbase.com/organization/marble#section-overview</t>
  </si>
  <si>
    <t>https://venturebeat.com/2020/03/07/amazon-go-grocery-will-deliver-a-food-revolution/</t>
  </si>
  <si>
    <t>TeleRetail</t>
  </si>
  <si>
    <t>https://www.crunchbase.com/organization/teleretail-corporation/funding_rounds/funding_rounds_list#section-funding-rounds</t>
  </si>
  <si>
    <t>https://www.indiegogo.com/projects/loomo-mini-transporter-meets-robot-sidekick#/</t>
  </si>
  <si>
    <t>Matternet</t>
  </si>
  <si>
    <t>https://tracxn.com/d/trending-themes/Startups-in-Delivery-Drones</t>
  </si>
  <si>
    <t>Volans-i</t>
  </si>
  <si>
    <t>Grubhub</t>
  </si>
  <si>
    <t>https://www.crunchbase.com/organization/grubhub#section-lists-featuring-this-company</t>
  </si>
  <si>
    <t>Manna</t>
  </si>
  <si>
    <t>https://thespoon.tech/manna-raises-additional-3m-in-funding-for-drone-food-delivery-in-ireland/</t>
  </si>
  <si>
    <t>Fling</t>
  </si>
  <si>
    <t>Zomato</t>
  </si>
  <si>
    <t>https://mailhaven.co/about/</t>
  </si>
  <si>
    <t>MailHaven</t>
  </si>
  <si>
    <t>Flirtey</t>
  </si>
  <si>
    <t>Kenya</t>
  </si>
  <si>
    <t>Perù</t>
  </si>
  <si>
    <t>Polonia</t>
  </si>
  <si>
    <t>Titolo di studio, almeno Laurea triennale o equivalente, popolazione 25+, totale (%) (cumulativo)</t>
  </si>
  <si>
    <t>Spese di ricerca e sviluppo (% del PIL)</t>
  </si>
  <si>
    <t>Densità di popolazione (persone per kmq di superficie)</t>
  </si>
  <si>
    <t>Popolazione urbana (% della popolazione totale)</t>
  </si>
  <si>
    <t>PIL (current US$)</t>
  </si>
  <si>
    <t>Popolazione nella città più grande (% della popolazione urbana)</t>
  </si>
  <si>
    <t>Tasso crescita PIL (% annuale)</t>
  </si>
  <si>
    <t>Esportazioni beni e servizi (% del PIL)</t>
  </si>
  <si>
    <t>Importazioni beni e servizi (% del PIL)</t>
  </si>
  <si>
    <t>PIL pro capite nominale (current US$)</t>
  </si>
  <si>
    <t>PetMate</t>
  </si>
  <si>
    <t>https://www.crunchbase.com/organization/knoxbox#section-overview</t>
  </si>
  <si>
    <t>Knoxbox</t>
  </si>
  <si>
    <t>Turchia</t>
  </si>
  <si>
    <t>https://www.crunchbase.com/organization/getir#section-overview</t>
  </si>
  <si>
    <t>Vuux</t>
  </si>
  <si>
    <t>https://www.crunchbase.com/organization/gadle#section-overview</t>
  </si>
  <si>
    <t>Urbaner</t>
  </si>
  <si>
    <t>99motos</t>
  </si>
  <si>
    <t>Oxipio</t>
  </si>
  <si>
    <t>euro-PLN</t>
  </si>
  <si>
    <t>euro-R$</t>
  </si>
  <si>
    <t>euro-SDG</t>
  </si>
  <si>
    <t>euro-dollaro</t>
  </si>
  <si>
    <t>euro-sterlina</t>
  </si>
  <si>
    <t>Papukurier</t>
  </si>
  <si>
    <t>NewEase China</t>
  </si>
  <si>
    <t>https://www.dhlsmartrucking.com/  &amp;  https://www.dhlsmartrucking.com/press-room-details/dhl-to-add-10-000-trucks</t>
  </si>
  <si>
    <t>https://smartbox.in/ &amp; https://www.thehindubusinessline.com/info-tech/smartbox-in-talks-to-raise-10-million/article8866576.ece#</t>
  </si>
  <si>
    <t>https://package.ai/about/  &amp; https://finder.startupnationcentral.org/company_page/package-ai</t>
  </si>
  <si>
    <t>https://dronedeliverycanada.com/investors/  &amp;  https://www.crunchbase.com/organization/drone-delivery-canada#section-overview</t>
  </si>
  <si>
    <t>https://www.crunchbase.com/organization/zipline-international  &amp; https://tracxn.com/d/trending-themes/Startups-in-Delivery-Drones</t>
  </si>
  <si>
    <t>“INTERNET OF THINGS IN LOGISTICS. A collaborative report by DHL and Cisco on implications and use cases for the logistics industry”, James Macaulay, Lauren Buckalew, Gina Chung, 2015  &amp; https://www.crunchbase.com/organization/shyp#section-overview</t>
  </si>
  <si>
    <t>“3D PRINTING AND THE FUTURE OF SUPPLY CHAINS. A DHL perspective on the state of 3D printing and implications for logistics”, Matthias Heutger, Markus Kückelhaus, DHL Customer Solutions &amp; Innovation, November 2016  &amp;   https://www.crunchbase.com/organization/fast-radius-inc#section-overview</t>
  </si>
  <si>
    <t>https://www.savioke.com/   &amp;   https://www.crunchbase.com/organization/savioke-2#section-overviewù</t>
  </si>
  <si>
    <t>https://aethon.com/products/  &amp;   https://www.crunchbase.com/organization/aethon#section-overview</t>
  </si>
  <si>
    <t>https://www.digitaltrends.com/cool-tech/ocado-cargopod-autonomous-delivery-vehicle-test/  &amp; https://internetofbusiness.com/ocado-trials-driverless-cargopod-last-mile-grocery-deliveries/</t>
  </si>
  <si>
    <t xml:space="preserve">https://www.forbes.com/sites/amyfeldman/2019/08/20/starship-technologies-raises-40m-to-expand-its-food-delivery-robots-on-college-campuses/#25388a661cec  &amp;  “ROBOTICS IN LOGISTICS. A DPDHL perspective on implications and use cases for the logistics industry”, Markus Kückelhaus, Dr. Clemens Beckmann, DHL Customer Solutions &amp; Innovation, March 2016 </t>
  </si>
  <si>
    <t>https://it.wikipedia.org/wiki/Deliveroo  &amp;  https://www.crunchbase.com/organization/deliveroo#section-overview  &amp;  https://www.geekwire.com/2019/amazon-leads-575m-funding-round-uber-eats-competitor-deliveroo/</t>
  </si>
  <si>
    <t>https://jeweb-11431-s3.s3.eu-west-2.amazonaws.com/application/files/6715/6700/0460/Just_Eat_Fact_Sheet_Aug_2019.pdf  &amp;  https://table.skift.com/2018/10/16/uber-eats-is-worth-as-much-as-20-billion-in-proposed-valuation/</t>
  </si>
  <si>
    <t>https://en.wikipedia.org/wiki/Foodpanda   &amp;   https://www.crunchbase.com/organization/foodpanda#section-lists-featuring-this-company</t>
  </si>
  <si>
    <t>https://thespoon.tech/manna-raises-additional-3m-in-funding-for-drone-food-delivery-in-ireland/   &amp;   https://www.crunchbase.com/organization/fling-e81e</t>
  </si>
  <si>
    <t>https://thespoon.tech/manna-raises-additional-3m-in-funding-for-drone-food-delivery-in-ireland/   &amp;  https://www.crunchbase.com/organization/zomato#section-lists-featuring-this-company</t>
  </si>
  <si>
    <t>https://postmates.com/   &amp;  https://www.crunchbase.com/organization/postmates</t>
  </si>
  <si>
    <t>https://www.deliv.co/small-business/    &amp;    https://www.crunchbase.com/organization/deliv</t>
  </si>
  <si>
    <t>“ARTIFICIAL INTELLIGENCE IN LOGISTICS. A collaborative report by DHL and IBM on implications and use cases for the logistics industry”, Ben Gesing, Steve J. Peterson, Dirk Michelsen, DHL Customer Solutions &amp; Innovation, 2018  &amp;  https://www.crunchbase.com/organization/robby-technologies#section-overview</t>
  </si>
  <si>
    <t>https://en.wikipedia.org/wiki/TaskRabbit  &amp;  https://www.crunchbase.com/organization/taskrabbit#section-m-a-details</t>
  </si>
  <si>
    <t>https://www.linkedin.com/company/petmate/about/    &amp;    https://www.crunchbase.com/organization/petmate#section-overview</t>
  </si>
  <si>
    <t>N</t>
  </si>
  <si>
    <t>Metodo disione investimento</t>
  </si>
  <si>
    <t>parti uguali</t>
  </si>
  <si>
    <t>https://paganresearch.io/details/moova e https://www.corrierecomunicazioni.it/digital-economy/la-nuova-era-della-mobilita-parte-con-moova/</t>
  </si>
  <si>
    <t>LivingPackets</t>
  </si>
  <si>
    <t>https://www.crunchbase.com/organization/urbaner</t>
  </si>
  <si>
    <t>https://www.crunchbase.com/organization/99motos</t>
  </si>
  <si>
    <t>https://www.crunchbase.com/organization/papukurier</t>
  </si>
  <si>
    <t>Descrizione</t>
  </si>
  <si>
    <t>Variabili di contesto</t>
  </si>
  <si>
    <t>https://www.indiegogo.com/projects/postybell-the-first-post-box-sensor-that-works-from-any-distance#/  e  https://www.smart-industry.net/bridging-last-mile-next-generation-tracing/</t>
  </si>
  <si>
    <t>https://paganresearch.io/details/shadowfax  e http://www.businessworld.in/article/Logical-Solutions-To-Logistics/10-10-2018-161907/</t>
  </si>
  <si>
    <t>suddiviso proporzionalmente al numero di città in cui opera</t>
  </si>
  <si>
    <t>Sistema operativo basato sulla tecnologia e i centri di nano-distribuzione (NDC): consente ai marchi D2C il controllo completo dell'ultimo miglio, incluso lo stoccaggio urbano, la consegna in giornata e i resi senza soluzione di continuità</t>
  </si>
  <si>
    <t>Applicazione che aiuta le aziende a misurare, automatizzare e massimizzare l'efficienza dei loro processi di gestione della logistica back-end con vari casi d'uso di consegna dell'ultimo miglio e reverse logistics</t>
  </si>
  <si>
    <t xml:space="preserve">Droni per consegna </t>
  </si>
  <si>
    <t>Droni per consegne alimentari</t>
  </si>
  <si>
    <t>Piattaforma che offre ai negozi e agli e-shop spazi di stoccaggio nel centro della città, nonché un servizio di consegna per un rapido rifornimento.</t>
  </si>
  <si>
    <t>Investimenti diretti esteri ($)</t>
  </si>
  <si>
    <t>Global Innovation Index</t>
  </si>
  <si>
    <t>Global Competitiveness Index</t>
  </si>
  <si>
    <t>Rapporto occupazione/popolazione, 15+, totale (%)</t>
  </si>
  <si>
    <t>Credito interno al settore privato (% del PIL)</t>
  </si>
  <si>
    <t>Qualità normativa</t>
  </si>
  <si>
    <t>Piattaforma IoT per connessione apparecchiature industriali: es. La Cimbali: Macchina del caffè connessa per rifornimento automatico just in time delle scorte di caffè</t>
  </si>
  <si>
    <t>Smart city: sistema di sensori che raccogliere dati e fornisce informazioni in tempo reale su trasporti pubblici, traffico urbano e incidenti, sulla qualità dell'aria e dell'illuminazione nelle varie aree, sulla necessità di taxi in diverse zone e sulla disponibilità di parcheggi pubblici</t>
  </si>
  <si>
    <t xml:space="preserve">Piattaforma che gestisce una rete logistica B2B dell'ultimo miglio: grazie alla tecnologia IoT, permette a commercianti urbani di utilizzare magazzini per l'inventario e liberi professionisti per le consegne multimodali (biciclette, moto, minivan, camion, aerei) </t>
  </si>
  <si>
    <t xml:space="preserve">Piattaforma che collega le attività di e-commerce e vendita al dettaglio con una flotta di "Moovers" indipendenti che completano le consegne su biciclette, moto, auto o furgoni. Inoltre, sfrutta un software di ottimizzazione del percorso, tracciabilità in tempo reale e monitoraggio di siti di stoccaggio, permettendo l’utilizzo di spazi inutilizzati </t>
  </si>
  <si>
    <t xml:space="preserve">Flotta di robot intelligenti per trasportare in modo affidabile e sicuro le merci </t>
  </si>
  <si>
    <r>
      <t>Veicoli di consegna a guida autonoma che completano l’ultimo miglio, i quali vengono riempiti con 8 pacchi e spediti per consegnare a domicilio.</t>
    </r>
    <r>
      <rPr>
        <sz val="11"/>
        <color theme="1"/>
        <rFont val="Calibri"/>
        <family val="2"/>
        <scheme val="minor"/>
      </rPr>
      <t> La tecnologia di visione artificiale di Oxbotica crea una mappa virtuale per il CargoPod da seguire, mentre gli scanner laser rilevano gli ostacoli</t>
    </r>
  </si>
  <si>
    <t>Veicolo autonomo di consegna merci che contiene due scomparti. Il cliente può ordinare dall’app e ricevere la merce a domicilio in giornata, aprendo lo scomparto con il codice di accesso fornito</t>
  </si>
  <si>
    <t>Robot di consegna urbana e suburbana, che possono essere prenotati dagli utenti per consegnare localmente prodotti in giornata. L’utente deve solo specificare i punti di ritiro e consegna sull’applicazione, il sistema informativo si occupa di tutti i seguenti passaggi e si assicura che la consegna sia completata come richiesto. 
La piattaforma sensor-fusion raccoglie i dati da diversi sensori sul robot come ricevitore GNSS, Lidar, Camera, ecc. E filtra i dati per verificare la posizione corrente del robot e per navigare il robot verso la destinazione. Tutti i dati vengono elaborati direttamente nel robot, consentendo una rapida reazione del robot in caso di ostacoli imprevisti.</t>
  </si>
  <si>
    <t>Robot che trasporta oggetti all’interno dei grandi uffici. I suoi spostamenti sono gestiti mediante un sistema nel cloud. Questi è in grado di migliorare la “guida autonoma” del robot di volta in volta, in base ai suoi spostamenti nell’edificio. È munito di schermo LCD da 4,3”, 5 microfoni, sensori per gli ostacoli e videocamera.</t>
  </si>
  <si>
    <t>Robot elettrici per consegne locali a corto raggio che possono essere controllati a distanza. Utilizzano il rilevamento delle caratteristiche dei bordi e tecniche di mappatura per determinare l'idoneità del terreno.  Sono dotati di telecamere, unità di misurazione inerziale GPS, sensori a ultrasuoni, radar e altoparlanti per comunicare con gli umani che incontrano.</t>
  </si>
  <si>
    <t xml:space="preserve">Droni VTOL ad ala fissa con un carico utile fino a 22 kg in grado di atterrare con precisione con 2,5 cm di precisione per applicazioni logistiche come la consegna di pezzi di ricambio e forniture mediche. Gli utenti possono richiedere e tracciare la consegna utilizzando l’apposita l’applicazione  </t>
  </si>
  <si>
    <t>Drone a batteria completamente autonomo, in grado di trasportare un carico utile (fino a 4,5 kg) tra due posizioni a velocità elevate (fino a 650 km/h), adatto a servizi di consegna su richiesta per spedizioni critiche sensibili al tempo, come gli organi umani, ma anche a servizi di trasporto high-tech, medici e industriali</t>
  </si>
  <si>
    <t>Smart mailbox che protegge e traccia i pacchi, grazie all'app consente di gestire gli acquisti online e monitorare le spedizioni ricevendo notifiche alla consegna</t>
  </si>
  <si>
    <t>Droni per consegne di medicinali e articoli di e-commerce</t>
  </si>
  <si>
    <t>The Global Competitiveness Report</t>
  </si>
  <si>
    <t>https://tcdata360.worldbank.org/indicators/entrp.household.inet?country=BRA&amp;indicator=3429&amp;viz=line_chart&amp;years=2012,2016</t>
  </si>
  <si>
    <t>https://data.worldbank.org/indicator/SL.EMP.TOTL.SP.ZS?view=chart</t>
  </si>
  <si>
    <t>Global innovation index</t>
  </si>
  <si>
    <t>https://data.worldbank.org/indicator/GB.XPD.RSDV.GD.ZS?view=chart</t>
  </si>
  <si>
    <t>https://data.worldbank.org/indicator/BM.KLT.DINV.CD.WD</t>
  </si>
  <si>
    <t>https://data.worldbank.org/indicator/EN.URB.LCTY.UR.ZS?view=chart</t>
  </si>
  <si>
    <t>https://data.worldbank.org/indicator/SP.URB.TOTL.IN.ZS?view=chart</t>
  </si>
  <si>
    <t>https://data.worldbank.org/indicator/EN.POP.DNST?view=chart</t>
  </si>
  <si>
    <t>https://data.worldbank.org/indicator/NY.GDP.MKTP.CD</t>
  </si>
  <si>
    <t>https://data.worldbank.org/indicator/NY.GDP.MKTP.KD.ZG</t>
  </si>
  <si>
    <t>https://data.worldbank.org/indicator/NY.GDP.PCAP.CD</t>
  </si>
  <si>
    <t>https://data.worldbank.org/indicator/NE.EXP.GNFS.ZS?view=chart</t>
  </si>
  <si>
    <t>The Global Innovation Index</t>
  </si>
  <si>
    <t>Piattaforma che permette agli utenti di prenotare servizi di stoccaggio urbano di oggetti. Gli utenti possono programmare i ritiri a domicilio della merce e vedere nel catalogo online gli oggetti archiviati, per poter prenotare in qualsiasi momento la riconsegna. Nel periodo di stoccaggio la merce viene monitorata costantemente</t>
  </si>
  <si>
    <t>Piattaforma che permette agli utenti di prenotare servizi di stoccaggio urbano di oggetti. Gli utenti possono programmare i ritiri a domicilio della merce e vedere nel catalogo online gli oggetti archiviati, per poter programmare in qualsiasi momento la riconsegna. Nel periodo di stoccaggio la merce viene monitorata costantemente</t>
  </si>
  <si>
    <t>https://data.worldbank.org/indicator/FS.AST.PRVT.GD.ZS</t>
  </si>
  <si>
    <t>Applicazione che permette agli utenti di acquistare online prodotti dei centri commerciali della città e ricevere la merce entro 10 minuti, monitorando la spedizione</t>
  </si>
  <si>
    <t>Vettore digitale che offre l'assunzione e la gestione di trasportatori di carichi autonomi o aggregati. Tramite il sito Web è possibile indirizzare rapidamente le consegne, stimare il costo del viaggio e richiedere il veicolo. L'intero processo di allocazione, consegna e gestione delle ricevute è monitorato in tempo reale</t>
  </si>
  <si>
    <t xml:space="preserve">Piattaforma che consente alle aziende di accedere a una rete logistica ondemand per ottimizzare la propria logistica e migliorare l'esperienza di consegna dei clienti. La piattaforma utilizza un modello crowdsource e una serie di algoritmi proprietari per ottimizzare il processo logistico </t>
  </si>
  <si>
    <t>Piattaforma di servizi complementari che consente ai ristoratori di avviare o migliorare il processo di consegna dei pasti al cliente. Consente di gestire il processo dall'accettazione dell'ordine alla consegna, grazie al modulo E-restaurant sul sito Web del ristorante e ad assistenti virtuali. Inoltre, fornisce la flotta di corrieri per distribuire in tutta la città e un'applicazione che ottimizza la consegna e facilita l'esecuzione degli ordini.</t>
  </si>
  <si>
    <t>Piattaforma di integrazione di infrastrutture logistiche urbane. Fornisce operazioni efficienti concentrando i suoi investimenti in hub aeroportuali e strutture urbane.</t>
  </si>
  <si>
    <t xml:space="preserve">https://www.crunchbase.com/organization/livingpackets </t>
  </si>
  <si>
    <t>https://www.crunchbase.com/organization/newease-china  &amp;   http://www.nechina.com.cn/vision/</t>
  </si>
  <si>
    <t>Piattaforma di packaging intelligente che offre servizi quali garanzia di transazione, grazie all’utilizzo della blockchain. Richiedendo il ritiro della merce da consegnare, l’utente riceverà il corriere a domicilio il quale gli fornirà un packaging riutilizzabile provvisto di tutti i sensori necessari a garantire la tracciabilità e il monitoraggio del contenuto.</t>
  </si>
  <si>
    <t>Applicazione che permette di richiedere il trasporto urbano di animali domestici basato su crowdshipping. L'utente può programmare l'orario di ritiro a domicilio e la destinazione finale, tenendo traccia dell'autista per tutto il tragitto</t>
  </si>
  <si>
    <t>LogiNext Mile</t>
  </si>
  <si>
    <t>https://paganresearch.io/details/loginext  &amp; https://www.loginextsolutions.com/products/mile</t>
  </si>
  <si>
    <t>BringgNow</t>
  </si>
  <si>
    <t>Shyp</t>
  </si>
  <si>
    <t>“INTERNET OF THINGS IN LOGISTICS. A collaborative report by DHL and Cisco on implications and use cases for the logistics industry”, James Macaulay, Lauren Buckalew, Gina Chung, 2016</t>
  </si>
  <si>
    <t>somma città</t>
  </si>
  <si>
    <t>https://www.crunchbase.com/organization/oxipio  &amp;  City Logistics 2: Modeling and Planning Initiatives, Volume 2</t>
  </si>
  <si>
    <t>https://makespace.com/   &amp;   https://www.crunchbase.com/organization/makespace   &amp;  https://www.networkworld.com/article/2838275/makespace-unveils-your-closet-in-the-cloud.html</t>
  </si>
  <si>
    <t>https://data.worldbank.org/indicator/SE.TER.CUAT.BA.ZS e sito unesco</t>
  </si>
  <si>
    <t>fonti:</t>
  </si>
  <si>
    <t>https://www.crunchbase.com/organization/simpliroute#section-overview</t>
  </si>
  <si>
    <t>SimpliRoute</t>
  </si>
  <si>
    <t>Software che ottimizza il routing in tempo reale</t>
  </si>
  <si>
    <t>Cile</t>
  </si>
  <si>
    <t>Loji Logistics</t>
  </si>
  <si>
    <t>https://www.crunchbase.com/organization/loji-logistics#section-overview</t>
  </si>
  <si>
    <t>https://www.crunchbase.com/organization/pikme#section-overview</t>
  </si>
  <si>
    <t>Pikme</t>
  </si>
  <si>
    <t xml:space="preserve">Piattaforma che permette di integrare le informazioni necessarie al monitoraggio e al controllo della flotta </t>
  </si>
  <si>
    <t>https://data.worldbank.org/indicator/NE.IMP.GNFS.ZS?view=chart</t>
  </si>
  <si>
    <t>Famiglie con accesso a internet (% famiglie)</t>
  </si>
  <si>
    <t>Fabbrica di stampa 3D a pochi minuti dall'hub aereoportuale UPS. Gli ordini possono essere prodotti fino all'orario di ritiro delle 1:00 ed essere consegnati ovunque negli Stati Uniti la mattina successiva</t>
  </si>
  <si>
    <t>Scaffali intelligenti per riordino automatico (logistica anticipatoria)</t>
  </si>
  <si>
    <t>Assistenza al cliente tramite SMS durante il processo di consegna dell'ultimo miglio, tra cui il cambio di orario della consegna, la modifica di dettagli, l'annullamento dell'ordine. La piattaforma utilizza algoritmi avanzati di predizione e ottimizzazione del percorso per informare i consumatori</t>
  </si>
  <si>
    <t>Carry (Dispatch)</t>
  </si>
  <si>
    <t>Robot di consegna in grado di viaggiare sul marciapiede alla velocità di camminata umana, trasportando fino a 50 kg di pacchi, generi alimentari, lavanderia e altri oggetti. I destinatari possono sbloccare i vani del veicolo utilizzando le app per smartphone. Ha scomparti "multipli", che consentono di completare diverse consegne per viaggio.</t>
  </si>
  <si>
    <t>ICT</t>
  </si>
  <si>
    <t>AHMI</t>
  </si>
  <si>
    <t>CPS</t>
  </si>
  <si>
    <t>Cyber security</t>
  </si>
  <si>
    <t>Strumenti di identificazione e 
altre tecnologie basate sull’informatica</t>
  </si>
  <si>
    <t>Big data &amp; Analitics</t>
  </si>
  <si>
    <t>Big data &amp; analitics</t>
  </si>
  <si>
    <t>1) L'anno di applicazione di tecnologie di food delivery è stato approssimato all'anno delle prime documentazioni presenti, che è stato utilizzato analogo per ogni nazione di applicazione</t>
  </si>
  <si>
    <t>2) Investimento applicazioni di food delivery: diviso proporzionalmente al numero di città, posto uguale a 1 per stati dove il servizio è stato ritirato</t>
  </si>
  <si>
    <t>3) Per gli anni per i quali non erano disponibili le variabili di supporto, sono state considerate quelle più vicine a quel dato anno</t>
  </si>
  <si>
    <t>4) Indice di competitivià: fino al 2017 era riportanto in valore 0-7---&gt; è stato trasformato in 100esimi</t>
  </si>
  <si>
    <t>5) Taiwan: per worldbank è incluso nella Cina--&gt; sono stati considerati i dati Cina</t>
  </si>
  <si>
    <t>6) Titolo di studio: mancano 12 valori--&gt;  sono stati stimati considerando area geografica e reddito</t>
  </si>
  <si>
    <t>Food delivery basato su crowdshipping: tutti gli stakeholders sono interconnessi. I venditori ricevono gli ordini in tempo reale già schedulati in base agli orari di consegna e al tempo di preparazione e consegna. Gli utenti possono tracciare la consegna e comunicare con i rider</t>
  </si>
  <si>
    <t>Tecnologia che permette ottimizzazione del routing in tempo reale, tracciabilità, controllo temperatura, affidabilità, efficienza</t>
  </si>
  <si>
    <t>Smart mailbox: sensore inserito nella buca delle lettere che rileva le condizioni della cassetta e la presenza di posta e invia notifiche allo smartphone dell'utente</t>
  </si>
  <si>
    <t>Droni per consegne</t>
  </si>
  <si>
    <t>Applicazione per spedizioni e reverse logistics con crowdshipping: gli utenti scattano una foto della merce da spedire e inseriscono le informazioni necessarie sull'app. i "corrieri" si recano al domicilio del cliente, imballano e ritirano il pacco, occupandosi della spedizione.</t>
  </si>
  <si>
    <t>Applicazione che permette ai corrieri di ottimizzare le opportunità di consegna costruendo una rete intelligente che individua i migliori corrieri per la corrispondenza della domanda, integrando la capacità inutilizzata della flotta e la capacità di ritorno e migliorando l'efficienza del vettore</t>
  </si>
  <si>
    <t>Piattaforma che interconnette persone della stessa regione geografica in modo che possano scambiarsi reciprocamente servizi quali quelli di consegna dell'ultimo miglio</t>
  </si>
  <si>
    <t>Getir</t>
  </si>
  <si>
    <t>Applicazione che consente di ricevere a casa in giornata la merce acquistata su internet o in negozi fisici, attraverso consegne basate su crowdshipping</t>
  </si>
  <si>
    <t>Piattaforma di logistica urbana on demand che fornisce un servizio di consegna in giornata per aziende e privati, in grado di massimizzare l'efficienza utilizzando una piattaforma SaaS basata su cloud e una rete di corrieri specializzata</t>
  </si>
  <si>
    <t>Piattaforma che permette di pianificare, ottimizzare, tracciare e analizzare il movimento delle risorse nell'ultimo miglio in tempo reale</t>
  </si>
  <si>
    <t>Parcel locker e iBox (per consegna assegni, carte credito..)</t>
  </si>
  <si>
    <t>Applicazione che offre servizi di consegna con biciclette e tuk-tuk basati su crowdshipping</t>
  </si>
  <si>
    <t>Droni per food 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</si>
</sst>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1"/>
      <color theme="1"/>
      <name val="Calibri"/>
      <family val="2"/>
      <scheme val="minor"/>
    </font>
    <font>
      <u/>
      <sz val="11"/>
      <color theme="10"/>
      <name val="Calibri"/>
      <family val="2"/>
      <scheme val="minor"/>
    </font>
    <font>
      <sz val="8"/>
      <name val="Calibri"/>
      <family val="2"/>
      <scheme val="minor"/>
    </font>
    <font>
      <sz val="10"/>
      <color theme="1"/>
      <name val="Arial"/>
      <family val="2"/>
    </font>
    <font>
      <sz val="11"/>
      <name val="Calibri"/>
      <family val="2"/>
      <scheme val="minor"/>
    </font>
    <font>
      <sz val="11"/>
      <color rgb="FF00000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rgb="FFFFFFCC"/>
      </patternFill>
    </fill>
    <fill>
      <patternFill patternType="solid">
        <fgColor theme="5"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rgb="FFB2B2B2"/>
      </left>
      <right style="thin">
        <color rgb="FFB2B2B2"/>
      </right>
      <top style="thin">
        <color rgb="FFB2B2B2"/>
      </top>
      <bottom style="thin">
        <color rgb="FFB2B2B2"/>
      </bottom>
      <diagonal/>
    </border>
    <border>
      <left style="thin">
        <color rgb="FFB2B2B2"/>
      </left>
      <right style="thin">
        <color rgb="FFB2B2B2"/>
      </right>
      <top/>
      <bottom style="thin">
        <color rgb="FFB2B2B2"/>
      </bottom>
      <diagonal/>
    </border>
  </borders>
  <cellStyleXfs count="4">
    <xf numFmtId="0" fontId="0" fillId="0" borderId="0"/>
    <xf numFmtId="0" fontId="2" fillId="0" borderId="0" applyNumberFormat="0" applyFill="0" applyBorder="0" applyAlignment="0" applyProtection="0"/>
    <xf numFmtId="49" fontId="1" fillId="0" borderId="0">
      <alignment vertical="center" wrapText="1"/>
    </xf>
    <xf numFmtId="0" fontId="1" fillId="4" borderId="3" applyNumberFormat="0" applyFont="0" applyAlignment="0" applyProtection="0"/>
  </cellStyleXfs>
  <cellXfs count="48">
    <xf numFmtId="0" fontId="0" fillId="0" borderId="0" xfId="0"/>
    <xf numFmtId="0" fontId="0" fillId="3" borderId="1" xfId="0" applyFill="1" applyBorder="1"/>
    <xf numFmtId="0" fontId="0" fillId="0" borderId="1" xfId="0" applyBorder="1"/>
    <xf numFmtId="0" fontId="0" fillId="0" borderId="0" xfId="0" applyFill="1" applyBorder="1" applyAlignment="1">
      <alignment vertical="center"/>
    </xf>
    <xf numFmtId="0" fontId="0" fillId="0" borderId="0" xfId="0" applyAlignment="1">
      <alignment vertical="center"/>
    </xf>
    <xf numFmtId="0" fontId="0" fillId="0" borderId="0" xfId="0" applyFill="1" applyAlignment="1">
      <alignment vertical="center"/>
    </xf>
    <xf numFmtId="164" fontId="0" fillId="0" borderId="0" xfId="0" applyNumberFormat="1" applyFill="1" applyBorder="1" applyAlignment="1">
      <alignment vertical="center"/>
    </xf>
    <xf numFmtId="164" fontId="0" fillId="0" borderId="0" xfId="0" applyNumberFormat="1" applyFill="1" applyAlignment="1">
      <alignment vertical="center"/>
    </xf>
    <xf numFmtId="0" fontId="0" fillId="0" borderId="3" xfId="3" applyFont="1" applyFill="1" applyBorder="1" applyAlignment="1">
      <alignment vertical="center"/>
    </xf>
    <xf numFmtId="49" fontId="0" fillId="0" borderId="0" xfId="2" applyFont="1" applyFill="1" applyAlignment="1">
      <alignment vertical="center"/>
    </xf>
    <xf numFmtId="0" fontId="0" fillId="0" borderId="0" xfId="0" applyFill="1" applyBorder="1" applyAlignment="1">
      <alignment horizontal="center" vertical="center"/>
    </xf>
    <xf numFmtId="0" fontId="0" fillId="0" borderId="0" xfId="0" applyAlignment="1"/>
    <xf numFmtId="0" fontId="0" fillId="0" borderId="4" xfId="3" applyFont="1" applyFill="1" applyBorder="1" applyAlignment="1">
      <alignment vertical="center"/>
    </xf>
    <xf numFmtId="0" fontId="0" fillId="0" borderId="0" xfId="0" applyFill="1" applyAlignment="1">
      <alignment horizontal="center" vertical="center"/>
    </xf>
    <xf numFmtId="0" fontId="0" fillId="0" borderId="0" xfId="0" applyFill="1" applyAlignment="1"/>
    <xf numFmtId="0" fontId="0" fillId="0" borderId="0" xfId="3" applyFont="1"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2" fillId="0" borderId="0" xfId="1" applyFill="1" applyBorder="1" applyAlignment="1">
      <alignment vertical="center"/>
    </xf>
    <xf numFmtId="0" fontId="0" fillId="0" borderId="0" xfId="0" applyFill="1" applyBorder="1" applyAlignment="1">
      <alignment horizontal="right" vertical="center"/>
    </xf>
    <xf numFmtId="49" fontId="1" fillId="0" borderId="0" xfId="2" applyFill="1" applyAlignment="1">
      <alignment vertical="center"/>
    </xf>
    <xf numFmtId="0" fontId="2" fillId="0" borderId="0" xfId="1" applyFill="1" applyAlignment="1">
      <alignment vertical="center"/>
    </xf>
    <xf numFmtId="0" fontId="5" fillId="0" borderId="0" xfId="0" applyFont="1" applyFill="1" applyAlignment="1">
      <alignment horizontal="right" vertical="center"/>
    </xf>
    <xf numFmtId="0" fontId="0" fillId="6" borderId="1" xfId="0" applyFill="1" applyBorder="1"/>
    <xf numFmtId="0" fontId="0" fillId="0" borderId="1" xfId="0" applyFill="1" applyBorder="1"/>
    <xf numFmtId="0" fontId="0" fillId="0" borderId="1" xfId="0" applyBorder="1"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164" fontId="0" fillId="0" borderId="0" xfId="0" applyNumberFormat="1" applyAlignment="1">
      <alignment vertical="center" wrapText="1"/>
    </xf>
    <xf numFmtId="0" fontId="0" fillId="0" borderId="0" xfId="0" applyAlignment="1">
      <alignment wrapText="1"/>
    </xf>
    <xf numFmtId="0" fontId="0" fillId="0" borderId="0" xfId="0" applyFill="1" applyAlignment="1">
      <alignment wrapText="1"/>
    </xf>
    <xf numFmtId="164" fontId="0" fillId="2" borderId="0" xfId="0" applyNumberFormat="1" applyFill="1" applyAlignment="1">
      <alignment vertical="center" wrapText="1"/>
    </xf>
    <xf numFmtId="0" fontId="0" fillId="2" borderId="0" xfId="0" applyFill="1" applyAlignment="1">
      <alignment horizontal="center" vertical="center" wrapText="1"/>
    </xf>
    <xf numFmtId="0" fontId="0" fillId="2" borderId="0" xfId="0" applyFill="1" applyAlignment="1">
      <alignment vertical="center" wrapText="1"/>
    </xf>
    <xf numFmtId="0" fontId="0" fillId="3" borderId="2" xfId="0" applyFill="1" applyBorder="1" applyAlignment="1">
      <alignment vertical="center" wrapText="1"/>
    </xf>
    <xf numFmtId="0" fontId="0" fillId="3" borderId="2" xfId="0" applyFill="1" applyBorder="1" applyAlignment="1">
      <alignment horizontal="left" vertical="center" wrapText="1"/>
    </xf>
    <xf numFmtId="164" fontId="0" fillId="3" borderId="2" xfId="0" applyNumberForma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vertical="center" wrapText="1"/>
    </xf>
    <xf numFmtId="0" fontId="2" fillId="0" borderId="0" xfId="1" applyFill="1" applyAlignment="1">
      <alignment vertical="center" wrapText="1"/>
    </xf>
    <xf numFmtId="49" fontId="1" fillId="0" borderId="0" xfId="2" applyFill="1" applyBorder="1" applyAlignment="1">
      <alignment vertical="center" wrapText="1"/>
    </xf>
    <xf numFmtId="0" fontId="6" fillId="0" borderId="0" xfId="0" applyFont="1" applyFill="1" applyAlignment="1">
      <alignment vertical="center" wrapText="1"/>
    </xf>
    <xf numFmtId="0" fontId="4" fillId="0" borderId="0" xfId="0" applyFont="1" applyAlignment="1">
      <alignment vertical="center" wrapText="1"/>
    </xf>
    <xf numFmtId="0" fontId="2" fillId="0" borderId="0" xfId="1" applyFill="1" applyAlignment="1"/>
    <xf numFmtId="0" fontId="2" fillId="0" borderId="0" xfId="1" applyAlignment="1">
      <alignment vertical="center"/>
    </xf>
    <xf numFmtId="2" fontId="0" fillId="0" borderId="0" xfId="0" applyNumberFormat="1" applyFill="1" applyAlignment="1">
      <alignment vertical="center"/>
    </xf>
    <xf numFmtId="0" fontId="0" fillId="5" borderId="2" xfId="0" applyFill="1" applyBorder="1" applyAlignment="1">
      <alignment vertical="center" wrapText="1"/>
    </xf>
  </cellXfs>
  <cellStyles count="4">
    <cellStyle name="Collegamento ipertestuale" xfId="1" builtinId="8"/>
    <cellStyle name="Normale" xfId="0" builtinId="0"/>
    <cellStyle name="Nota" xfId="3" builtinId="10"/>
    <cellStyle name="Stile 1" xfId="2" xr:uid="{00000000-0005-0000-0000-000006000000}"/>
  </cellStyles>
  <dxfs count="0"/>
  <tableStyles count="0" defaultTableStyle="TableStyleMedium2" defaultPivotStyle="PivotStyleLight16"/>
  <colors>
    <mruColors>
      <color rgb="FF99CCFF"/>
      <color rgb="FF33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about:blank" TargetMode="External"/><Relationship Id="rId18" Type="http://schemas.openxmlformats.org/officeDocument/2006/relationships/hyperlink" Target="about:blank" TargetMode="External"/><Relationship Id="rId26" Type="http://schemas.openxmlformats.org/officeDocument/2006/relationships/hyperlink" Target="about:blank" TargetMode="External"/><Relationship Id="rId39" Type="http://schemas.openxmlformats.org/officeDocument/2006/relationships/hyperlink" Target="about:blank" TargetMode="External"/><Relationship Id="rId21" Type="http://schemas.openxmlformats.org/officeDocument/2006/relationships/hyperlink" Target="about:blank" TargetMode="External"/><Relationship Id="rId34" Type="http://schemas.openxmlformats.org/officeDocument/2006/relationships/hyperlink" Target="about:blank" TargetMode="External"/><Relationship Id="rId42" Type="http://schemas.openxmlformats.org/officeDocument/2006/relationships/hyperlink" Target="https://www.crunchbase.com/organization/gadle" TargetMode="External"/><Relationship Id="rId47" Type="http://schemas.openxmlformats.org/officeDocument/2006/relationships/hyperlink" Target="https://www.crunchbase.com/organization/newease-china" TargetMode="External"/><Relationship Id="rId50" Type="http://schemas.openxmlformats.org/officeDocument/2006/relationships/hyperlink" Target="about:blank" TargetMode="External"/><Relationship Id="rId55" Type="http://schemas.openxmlformats.org/officeDocument/2006/relationships/hyperlink" Target="https://data.worldbank.org/indicator/GB.XPD.RSDV.GD.ZS?view=chart" TargetMode="External"/><Relationship Id="rId63" Type="http://schemas.openxmlformats.org/officeDocument/2006/relationships/hyperlink" Target="https://data.worldbank.org/indicator/NY.GDP.MKTP.KD.ZG" TargetMode="External"/><Relationship Id="rId68" Type="http://schemas.openxmlformats.org/officeDocument/2006/relationships/hyperlink" Target="https://data.worldbank.org/indicator/FS.AST.PRVT.GD.ZS" TargetMode="External"/><Relationship Id="rId76" Type="http://schemas.openxmlformats.org/officeDocument/2006/relationships/hyperlink" Target="about:blank" TargetMode="External"/><Relationship Id="rId7" Type="http://schemas.openxmlformats.org/officeDocument/2006/relationships/hyperlink" Target="about:blank" TargetMode="External"/><Relationship Id="rId71" Type="http://schemas.openxmlformats.org/officeDocument/2006/relationships/hyperlink" Target="about:blank" TargetMode="External"/><Relationship Id="rId2" Type="http://schemas.openxmlformats.org/officeDocument/2006/relationships/hyperlink" Target="about:blank" TargetMode="External"/><Relationship Id="rId16" Type="http://schemas.openxmlformats.org/officeDocument/2006/relationships/hyperlink" Target="about:blank" TargetMode="External"/><Relationship Id="rId29" Type="http://schemas.openxmlformats.org/officeDocument/2006/relationships/hyperlink" Target="about:blank" TargetMode="External"/><Relationship Id="rId11" Type="http://schemas.openxmlformats.org/officeDocument/2006/relationships/hyperlink" Target="about:blank" TargetMode="External"/><Relationship Id="rId24" Type="http://schemas.openxmlformats.org/officeDocument/2006/relationships/hyperlink" Target="about:blank" TargetMode="External"/><Relationship Id="rId32" Type="http://schemas.openxmlformats.org/officeDocument/2006/relationships/hyperlink" Target="https://tracxn.com/d/trending-themes/Startups-in-Delivery-Drones" TargetMode="External"/><Relationship Id="rId37" Type="http://schemas.openxmlformats.org/officeDocument/2006/relationships/hyperlink" Target="https://mailhaven.co/about/" TargetMode="External"/><Relationship Id="rId40" Type="http://schemas.openxmlformats.org/officeDocument/2006/relationships/hyperlink" Target="https://www.crunchbase.com/organization/knoxbox" TargetMode="External"/><Relationship Id="rId45" Type="http://schemas.openxmlformats.org/officeDocument/2006/relationships/hyperlink" Target="https://www.crunchbase.com/organization/oxipio%20%20&amp;%20%20City%20Logistics%202:%20Modeling%20and%20Planning%20Initiatives,%20Volume%202" TargetMode="External"/><Relationship Id="rId53" Type="http://schemas.openxmlformats.org/officeDocument/2006/relationships/hyperlink" Target="https://www.crunchbase.com/organization/livingpackets" TargetMode="External"/><Relationship Id="rId58" Type="http://schemas.openxmlformats.org/officeDocument/2006/relationships/hyperlink" Target="https://data.worldbank.org/indicator/SE.TER.CUAT.BA.ZS%20e%20sito%20unesco" TargetMode="External"/><Relationship Id="rId66" Type="http://schemas.openxmlformats.org/officeDocument/2006/relationships/hyperlink" Target="about:blank" TargetMode="External"/><Relationship Id="rId74" Type="http://schemas.openxmlformats.org/officeDocument/2006/relationships/hyperlink" Target="about:blank" TargetMode="External"/><Relationship Id="rId79" Type="http://schemas.openxmlformats.org/officeDocument/2006/relationships/hyperlink" Target="https://www.crunchbase.com/organization/pikme" TargetMode="External"/><Relationship Id="rId5" Type="http://schemas.openxmlformats.org/officeDocument/2006/relationships/hyperlink" Target="about:blank" TargetMode="External"/><Relationship Id="rId61" Type="http://schemas.openxmlformats.org/officeDocument/2006/relationships/hyperlink" Target="https://data.worldbank.org/indicator/EN.POP.DNST?view=chart" TargetMode="External"/><Relationship Id="rId10" Type="http://schemas.openxmlformats.org/officeDocument/2006/relationships/hyperlink" Target="about:blank" TargetMode="External"/><Relationship Id="rId19" Type="http://schemas.openxmlformats.org/officeDocument/2006/relationships/hyperlink" Target="about:blank" TargetMode="External"/><Relationship Id="rId31" Type="http://schemas.openxmlformats.org/officeDocument/2006/relationships/hyperlink" Target="https://tracxn.com/d/trending-themes/Startups-in-Delivery-Drones" TargetMode="External"/><Relationship Id="rId44" Type="http://schemas.openxmlformats.org/officeDocument/2006/relationships/hyperlink" Target="about:blank" TargetMode="External"/><Relationship Id="rId52" Type="http://schemas.openxmlformats.org/officeDocument/2006/relationships/hyperlink" Target="about:blank" TargetMode="External"/><Relationship Id="rId60" Type="http://schemas.openxmlformats.org/officeDocument/2006/relationships/hyperlink" Target="https://data.worldbank.org/indicator/SP.URB.TOTL.IN.ZS?view=chart" TargetMode="External"/><Relationship Id="rId65" Type="http://schemas.openxmlformats.org/officeDocument/2006/relationships/hyperlink" Target="https://data.worldbank.org/indicator/NE.EXP.GNFS.ZS?view=chart" TargetMode="External"/><Relationship Id="rId73" Type="http://schemas.openxmlformats.org/officeDocument/2006/relationships/hyperlink" Target="about:blank" TargetMode="External"/><Relationship Id="rId78" Type="http://schemas.openxmlformats.org/officeDocument/2006/relationships/hyperlink" Target="https://www.crunchbase.com/organization/loji-logistics" TargetMode="External"/><Relationship Id="rId81" Type="http://schemas.openxmlformats.org/officeDocument/2006/relationships/printerSettings" Target="../printerSettings/printerSettings1.bin"/><Relationship Id="rId4" Type="http://schemas.openxmlformats.org/officeDocument/2006/relationships/hyperlink" Target="about:blank" TargetMode="External"/><Relationship Id="rId9" Type="http://schemas.openxmlformats.org/officeDocument/2006/relationships/hyperlink" Target="about:blank" TargetMode="External"/><Relationship Id="rId14" Type="http://schemas.openxmlformats.org/officeDocument/2006/relationships/hyperlink" Target="about:blank" TargetMode="External"/><Relationship Id="rId22" Type="http://schemas.openxmlformats.org/officeDocument/2006/relationships/hyperlink" Target="https://postandparcel.info/72330/news/self-driving-delivery-vehicle-maker-dispatch-picks-up-2m-in-seed-funding/" TargetMode="External"/><Relationship Id="rId27" Type="http://schemas.openxmlformats.org/officeDocument/2006/relationships/hyperlink" Target="about:blank" TargetMode="External"/><Relationship Id="rId30" Type="http://schemas.openxmlformats.org/officeDocument/2006/relationships/hyperlink" Target="about:blank" TargetMode="External"/><Relationship Id="rId35" Type="http://schemas.openxmlformats.org/officeDocument/2006/relationships/hyperlink" Target="about:blank" TargetMode="External"/><Relationship Id="rId43" Type="http://schemas.openxmlformats.org/officeDocument/2006/relationships/hyperlink" Target="https://www.crunchbase.com/organization/urbaner" TargetMode="External"/><Relationship Id="rId48" Type="http://schemas.openxmlformats.org/officeDocument/2006/relationships/hyperlink" Target="about:blank" TargetMode="External"/><Relationship Id="rId56" Type="http://schemas.openxmlformats.org/officeDocument/2006/relationships/hyperlink" Target="https://data.worldbank.org/indicator/SL.EMP.TOTL.SP.ZS?view=chart" TargetMode="External"/><Relationship Id="rId64" Type="http://schemas.openxmlformats.org/officeDocument/2006/relationships/hyperlink" Target="https://data.worldbank.org/indicator/NY.GDP.PCAP.CD" TargetMode="External"/><Relationship Id="rId69" Type="http://schemas.openxmlformats.org/officeDocument/2006/relationships/hyperlink" Target="about:blank" TargetMode="External"/><Relationship Id="rId77" Type="http://schemas.openxmlformats.org/officeDocument/2006/relationships/hyperlink" Target="https://www.crunchbase.com/organization/simpliroute" TargetMode="External"/><Relationship Id="rId8" Type="http://schemas.openxmlformats.org/officeDocument/2006/relationships/hyperlink" Target="https://www.smartcitieslive.com/post/seoul-launches-1-2-billion-dollars-smart-city-plan" TargetMode="External"/><Relationship Id="rId51" Type="http://schemas.openxmlformats.org/officeDocument/2006/relationships/hyperlink" Target="about:blank" TargetMode="External"/><Relationship Id="rId72" Type="http://schemas.openxmlformats.org/officeDocument/2006/relationships/hyperlink" Target="about:blank" TargetMode="External"/><Relationship Id="rId80" Type="http://schemas.openxmlformats.org/officeDocument/2006/relationships/hyperlink" Target="https://data.worldbank.org/indicator/NE.IMP.GNFS.ZS?view=chart" TargetMode="External"/><Relationship Id="rId3" Type="http://schemas.openxmlformats.org/officeDocument/2006/relationships/hyperlink" Target="about:blank" TargetMode="External"/><Relationship Id="rId12" Type="http://schemas.openxmlformats.org/officeDocument/2006/relationships/hyperlink" Target="about:blank" TargetMode="External"/><Relationship Id="rId17" Type="http://schemas.openxmlformats.org/officeDocument/2006/relationships/hyperlink" Target="about:blank" TargetMode="External"/><Relationship Id="rId25" Type="http://schemas.openxmlformats.org/officeDocument/2006/relationships/hyperlink" Target="about:blank" TargetMode="External"/><Relationship Id="rId33" Type="http://schemas.openxmlformats.org/officeDocument/2006/relationships/hyperlink" Target="about:blank" TargetMode="External"/><Relationship Id="rId38" Type="http://schemas.openxmlformats.org/officeDocument/2006/relationships/hyperlink" Target="about:blank" TargetMode="External"/><Relationship Id="rId46" Type="http://schemas.openxmlformats.org/officeDocument/2006/relationships/hyperlink" Target="https://www.crunchbase.com/organization/papukurier" TargetMode="External"/><Relationship Id="rId59" Type="http://schemas.openxmlformats.org/officeDocument/2006/relationships/hyperlink" Target="https://data.worldbank.org/indicator/EN.URB.LCTY.UR.ZS?view=chart" TargetMode="External"/><Relationship Id="rId67" Type="http://schemas.openxmlformats.org/officeDocument/2006/relationships/hyperlink" Target="about:blank" TargetMode="External"/><Relationship Id="rId20" Type="http://schemas.openxmlformats.org/officeDocument/2006/relationships/hyperlink" Target="about:blank" TargetMode="External"/><Relationship Id="rId41" Type="http://schemas.openxmlformats.org/officeDocument/2006/relationships/hyperlink" Target="https://www.crunchbase.com/organization/getir" TargetMode="External"/><Relationship Id="rId54" Type="http://schemas.openxmlformats.org/officeDocument/2006/relationships/hyperlink" Target="https://tcdata360.worldbank.org/indicators/entrp.household.inet?country=BRA&amp;indicator=3429&amp;viz=line_chart&amp;years=2012,2016" TargetMode="External"/><Relationship Id="rId62" Type="http://schemas.openxmlformats.org/officeDocument/2006/relationships/hyperlink" Target="https://data.worldbank.org/indicator/NY.GDP.MKTP.CD" TargetMode="External"/><Relationship Id="rId70" Type="http://schemas.openxmlformats.org/officeDocument/2006/relationships/hyperlink" Target="about:blank" TargetMode="External"/><Relationship Id="rId75" Type="http://schemas.openxmlformats.org/officeDocument/2006/relationships/hyperlink" Target="about:blank" TargetMode="External"/><Relationship Id="rId1" Type="http://schemas.openxmlformats.org/officeDocument/2006/relationships/hyperlink" Target="about:blank" TargetMode="External"/><Relationship Id="rId6" Type="http://schemas.openxmlformats.org/officeDocument/2006/relationships/hyperlink" Target="about:blank" TargetMode="External"/><Relationship Id="rId15" Type="http://schemas.openxmlformats.org/officeDocument/2006/relationships/hyperlink" Target="about:blank" TargetMode="External"/><Relationship Id="rId23" Type="http://schemas.openxmlformats.org/officeDocument/2006/relationships/hyperlink" Target="https://www.crunchbase.com/organization/marble" TargetMode="External"/><Relationship Id="rId28" Type="http://schemas.openxmlformats.org/officeDocument/2006/relationships/hyperlink" Target="about:blank" TargetMode="External"/><Relationship Id="rId36" Type="http://schemas.openxmlformats.org/officeDocument/2006/relationships/hyperlink" Target="about:blank" TargetMode="External"/><Relationship Id="rId49" Type="http://schemas.openxmlformats.org/officeDocument/2006/relationships/hyperlink" Target="about:blank" TargetMode="External"/><Relationship Id="rId57" Type="http://schemas.openxmlformats.org/officeDocument/2006/relationships/hyperlink" Target="https://data.worldbank.org/indicator/BM.KLT.DINV.CD.W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249"/>
  <sheetViews>
    <sheetView tabSelected="1" topLeftCell="A120" zoomScale="41" zoomScaleNormal="41" workbookViewId="0">
      <selection activeCell="AL10" sqref="AL10"/>
    </sheetView>
  </sheetViews>
  <sheetFormatPr defaultRowHeight="14.5" x14ac:dyDescent="0.35"/>
  <cols>
    <col min="1" max="1" width="8.7265625" customWidth="1"/>
    <col min="2" max="2" width="6.453125" style="26" customWidth="1"/>
    <col min="3" max="3" width="9.08984375" style="4" customWidth="1"/>
    <col min="4" max="4" width="34.1796875" style="27" customWidth="1"/>
    <col min="5" max="5" width="79.54296875" style="27" customWidth="1"/>
    <col min="6" max="6" width="16.54296875" style="26" customWidth="1"/>
    <col min="7" max="7" width="9.08984375" style="26" customWidth="1"/>
    <col min="8" max="8" width="9.7265625" style="28" customWidth="1"/>
    <col min="9" max="9" width="9.6328125" style="28" customWidth="1"/>
    <col min="10" max="10" width="11.453125" style="28" customWidth="1"/>
    <col min="11" max="11" width="18.1796875" style="29" customWidth="1"/>
    <col min="12" max="12" width="19.08984375" style="29" customWidth="1"/>
    <col min="13" max="13" width="21.453125" style="26" customWidth="1"/>
    <col min="14" max="14" width="22.81640625" style="26" customWidth="1"/>
    <col min="15" max="15" width="22.81640625" style="26" hidden="1" customWidth="1"/>
    <col min="16" max="16" width="9.1796875" style="26" hidden="1" customWidth="1"/>
    <col min="17" max="17" width="9.1796875" style="26" customWidth="1"/>
    <col min="18" max="18" width="18.1796875" style="26" customWidth="1"/>
    <col min="19" max="20" width="20.81640625" style="26" customWidth="1"/>
    <col min="21" max="21" width="24.54296875" style="26" customWidth="1"/>
    <col min="22" max="29" width="20.81640625" style="26" customWidth="1"/>
    <col min="30" max="33" width="20.81640625" style="39" customWidth="1"/>
    <col min="34" max="35" width="20.81640625" style="26" customWidth="1"/>
  </cols>
  <sheetData>
    <row r="1" spans="2:36" hidden="1" x14ac:dyDescent="0.35">
      <c r="I1" s="28" t="s">
        <v>163</v>
      </c>
      <c r="J1" s="28" t="s">
        <v>164</v>
      </c>
      <c r="K1" s="29" t="s">
        <v>165</v>
      </c>
      <c r="L1" s="29" t="s">
        <v>166</v>
      </c>
      <c r="M1" s="26" t="s">
        <v>167</v>
      </c>
    </row>
    <row r="2" spans="2:36" ht="29" hidden="1" x14ac:dyDescent="0.35">
      <c r="H2" s="32" t="s">
        <v>83</v>
      </c>
      <c r="I2" s="33">
        <v>4.32</v>
      </c>
      <c r="J2" s="33">
        <v>5.3</v>
      </c>
      <c r="K2" s="32">
        <v>1.57</v>
      </c>
      <c r="L2" s="32">
        <v>1.08</v>
      </c>
      <c r="M2" s="34">
        <v>1.1599999999999999</v>
      </c>
    </row>
    <row r="3" spans="2:36" s="11" customFormat="1" x14ac:dyDescent="0.35">
      <c r="B3" s="4"/>
      <c r="C3" s="4"/>
      <c r="D3" s="4"/>
      <c r="E3" s="26"/>
      <c r="F3" s="4"/>
      <c r="G3" s="4"/>
      <c r="H3" s="4"/>
      <c r="I3" s="4"/>
      <c r="J3" s="4"/>
      <c r="K3" s="4"/>
      <c r="L3" s="4"/>
      <c r="M3" s="4"/>
      <c r="N3" s="4"/>
      <c r="O3" s="4"/>
      <c r="P3" s="4"/>
      <c r="Q3" s="4"/>
      <c r="R3" s="4" t="s">
        <v>264</v>
      </c>
      <c r="S3" s="45" t="s">
        <v>238</v>
      </c>
      <c r="T3" s="45" t="s">
        <v>239</v>
      </c>
      <c r="U3" s="45" t="s">
        <v>240</v>
      </c>
      <c r="V3" s="45" t="s">
        <v>241</v>
      </c>
      <c r="W3" s="45" t="s">
        <v>274</v>
      </c>
      <c r="X3" s="21" t="s">
        <v>234</v>
      </c>
      <c r="Y3" s="4" t="s">
        <v>242</v>
      </c>
      <c r="Z3" s="5" t="s">
        <v>229</v>
      </c>
      <c r="AA3" s="21" t="s">
        <v>230</v>
      </c>
      <c r="AB3" s="21" t="s">
        <v>233</v>
      </c>
      <c r="AC3" s="21" t="s">
        <v>231</v>
      </c>
      <c r="AD3" s="21" t="s">
        <v>263</v>
      </c>
      <c r="AE3" s="21" t="s">
        <v>237</v>
      </c>
      <c r="AF3" s="21" t="s">
        <v>236</v>
      </c>
      <c r="AG3" s="21" t="s">
        <v>235</v>
      </c>
      <c r="AH3" s="45" t="s">
        <v>245</v>
      </c>
      <c r="AI3" s="5" t="s">
        <v>232</v>
      </c>
      <c r="AJ3" s="14"/>
    </row>
    <row r="4" spans="2:36" s="30" customFormat="1" ht="73" thickBot="1" x14ac:dyDescent="0.4">
      <c r="B4" s="35" t="s">
        <v>191</v>
      </c>
      <c r="C4" s="35" t="s">
        <v>0</v>
      </c>
      <c r="D4" s="36" t="s">
        <v>1</v>
      </c>
      <c r="E4" s="36" t="s">
        <v>199</v>
      </c>
      <c r="F4" s="35" t="s">
        <v>25</v>
      </c>
      <c r="G4" s="35" t="s">
        <v>8</v>
      </c>
      <c r="H4" s="36" t="s">
        <v>2</v>
      </c>
      <c r="I4" s="36" t="s">
        <v>69</v>
      </c>
      <c r="J4" s="36" t="s">
        <v>3</v>
      </c>
      <c r="K4" s="37" t="s">
        <v>81</v>
      </c>
      <c r="L4" s="37" t="s">
        <v>82</v>
      </c>
      <c r="M4" s="35" t="s">
        <v>72</v>
      </c>
      <c r="N4" s="35" t="s">
        <v>80</v>
      </c>
      <c r="O4" s="26" t="s">
        <v>192</v>
      </c>
      <c r="P4" s="26"/>
      <c r="Q4" s="26"/>
      <c r="R4" s="47" t="s">
        <v>200</v>
      </c>
      <c r="S4" s="35" t="s">
        <v>147</v>
      </c>
      <c r="T4" s="35" t="s">
        <v>149</v>
      </c>
      <c r="U4" s="35" t="s">
        <v>152</v>
      </c>
      <c r="V4" s="35" t="s">
        <v>150</v>
      </c>
      <c r="W4" s="35" t="s">
        <v>151</v>
      </c>
      <c r="X4" s="35" t="s">
        <v>209</v>
      </c>
      <c r="Y4" s="35" t="s">
        <v>210</v>
      </c>
      <c r="Z4" s="35" t="s">
        <v>211</v>
      </c>
      <c r="AA4" s="35" t="s">
        <v>275</v>
      </c>
      <c r="AB4" s="35" t="s">
        <v>144</v>
      </c>
      <c r="AC4" s="35" t="s">
        <v>212</v>
      </c>
      <c r="AD4" s="35" t="s">
        <v>143</v>
      </c>
      <c r="AE4" s="35" t="s">
        <v>145</v>
      </c>
      <c r="AF4" s="35" t="s">
        <v>146</v>
      </c>
      <c r="AG4" s="35" t="s">
        <v>148</v>
      </c>
      <c r="AH4" s="35" t="s">
        <v>213</v>
      </c>
      <c r="AI4" s="35" t="s">
        <v>214</v>
      </c>
      <c r="AJ4" s="31"/>
    </row>
    <row r="5" spans="2:36" s="14" customFormat="1" x14ac:dyDescent="0.35">
      <c r="B5" s="3">
        <v>1</v>
      </c>
      <c r="C5" s="18" t="s">
        <v>129</v>
      </c>
      <c r="D5" s="3" t="s">
        <v>128</v>
      </c>
      <c r="E5" s="38" t="s">
        <v>118</v>
      </c>
      <c r="F5" s="3" t="s">
        <v>63</v>
      </c>
      <c r="G5" s="3">
        <v>2011</v>
      </c>
      <c r="H5" s="10" t="s">
        <v>7</v>
      </c>
      <c r="I5" s="10"/>
      <c r="J5" s="10"/>
      <c r="K5" s="6">
        <f t="shared" ref="K5:K10" si="0">L5/$L$2</f>
        <v>25.925925925925924</v>
      </c>
      <c r="L5" s="6">
        <v>28</v>
      </c>
      <c r="M5" s="3" t="s">
        <v>76</v>
      </c>
      <c r="N5" s="3" t="str">
        <f>IF(OR(M5='Classificazione tecnologie'!$C$6,M5='Classificazione tecnologie'!$C$7,M5='Classificazione tecnologie'!$C$8,M5='Classificazione tecnologie'!$C$9,M5='Classificazione tecnologie'!$C$10,M5='Classificazione tecnologie'!$C$11,M5='Classificazione tecnologie'!$C$12,M5='Classificazione tecnologie'!$C$13,M5='Classificazione tecnologie'!$C$14, Dataset!M5='Classificazione tecnologie'!$C$15),"Tecnologia 4.0", "Tecnologia di supporto")</f>
        <v>Tecnologia 4.0</v>
      </c>
      <c r="O5" s="5"/>
      <c r="P5" s="5"/>
      <c r="Q5" s="5"/>
      <c r="R5" s="5"/>
      <c r="S5" s="5">
        <v>15542581104000</v>
      </c>
      <c r="T5" s="5">
        <v>1.5508355056815617</v>
      </c>
      <c r="U5" s="5">
        <v>49883.113983734431</v>
      </c>
      <c r="V5" s="5">
        <v>13.530539013618389</v>
      </c>
      <c r="W5" s="5">
        <v>17.258755042363262</v>
      </c>
      <c r="X5" s="5">
        <v>436616000000</v>
      </c>
      <c r="Y5" s="5">
        <v>56.57</v>
      </c>
      <c r="Z5" s="46">
        <v>77.571428571428569</v>
      </c>
      <c r="AA5" s="5">
        <v>71.62</v>
      </c>
      <c r="AB5" s="5">
        <v>2.76525</v>
      </c>
      <c r="AC5" s="5">
        <v>57.378999999999998</v>
      </c>
      <c r="AD5" s="5">
        <v>31.66066</v>
      </c>
      <c r="AE5" s="5">
        <v>34.062064385367677</v>
      </c>
      <c r="AF5" s="5">
        <v>80.944000000000003</v>
      </c>
      <c r="AG5" s="5">
        <v>7.3041246131990825</v>
      </c>
      <c r="AH5" s="5">
        <v>180.50455939507188</v>
      </c>
      <c r="AI5" s="5">
        <v>89.5</v>
      </c>
    </row>
    <row r="6" spans="2:36" s="14" customFormat="1" ht="43.5" x14ac:dyDescent="0.35">
      <c r="B6" s="3">
        <v>2</v>
      </c>
      <c r="C6" s="21" t="s">
        <v>186</v>
      </c>
      <c r="D6" s="3" t="s">
        <v>64</v>
      </c>
      <c r="E6" s="38" t="s">
        <v>294</v>
      </c>
      <c r="F6" s="5" t="s">
        <v>63</v>
      </c>
      <c r="G6" s="5">
        <v>2011</v>
      </c>
      <c r="H6" s="13" t="s">
        <v>7</v>
      </c>
      <c r="I6" s="13"/>
      <c r="J6" s="13"/>
      <c r="K6" s="6">
        <f t="shared" si="0"/>
        <v>836.11111111111109</v>
      </c>
      <c r="L6" s="3">
        <v>903</v>
      </c>
      <c r="M6" s="5" t="s">
        <v>6</v>
      </c>
      <c r="N6" s="3" t="str">
        <f>IF(OR(M6='Classificazione tecnologie'!$C$6,M6='Classificazione tecnologie'!$C$7,M6='Classificazione tecnologie'!$C$8,M6='Classificazione tecnologie'!$C$9,M6='Classificazione tecnologie'!$C$10,M6='Classificazione tecnologie'!$C$11,M6='Classificazione tecnologie'!$C$12,M6='Classificazione tecnologie'!$C$13,M6='Classificazione tecnologie'!$C$14, Dataset!M6='Classificazione tecnologie'!$C$15),"Tecnologia 4.0", "Tecnologia di supporto")</f>
        <v>Tecnologia 4.0</v>
      </c>
      <c r="O6" s="5"/>
      <c r="P6" s="5"/>
      <c r="Q6" s="5"/>
      <c r="R6" s="5"/>
      <c r="S6" s="5">
        <v>15542581104000</v>
      </c>
      <c r="T6" s="5">
        <v>1.5508355056815617</v>
      </c>
      <c r="U6" s="5">
        <v>49883.113983734431</v>
      </c>
      <c r="V6" s="5">
        <v>13.530539013618389</v>
      </c>
      <c r="W6" s="5">
        <v>17.258755042363262</v>
      </c>
      <c r="X6" s="5">
        <v>436616000000</v>
      </c>
      <c r="Y6" s="5">
        <v>56.57</v>
      </c>
      <c r="Z6" s="46">
        <v>77.571428571428569</v>
      </c>
      <c r="AA6" s="5">
        <v>71.62</v>
      </c>
      <c r="AB6" s="5">
        <v>2.76525</v>
      </c>
      <c r="AC6" s="5">
        <v>57.378999999999998</v>
      </c>
      <c r="AD6" s="5">
        <v>31.66066</v>
      </c>
      <c r="AE6" s="5">
        <v>34.062064385367677</v>
      </c>
      <c r="AF6" s="5">
        <v>80.944000000000003</v>
      </c>
      <c r="AG6" s="5">
        <v>7.3041246131990825</v>
      </c>
      <c r="AH6" s="5">
        <v>180.50455939507188</v>
      </c>
      <c r="AI6" s="5">
        <v>89.5</v>
      </c>
    </row>
    <row r="7" spans="2:36" s="14" customFormat="1" ht="43.5" x14ac:dyDescent="0.35">
      <c r="B7" s="3">
        <v>3</v>
      </c>
      <c r="C7" s="21" t="s">
        <v>120</v>
      </c>
      <c r="D7" s="3" t="s">
        <v>257</v>
      </c>
      <c r="E7" s="38" t="s">
        <v>205</v>
      </c>
      <c r="F7" s="3" t="s">
        <v>68</v>
      </c>
      <c r="G7" s="3">
        <v>2012</v>
      </c>
      <c r="H7" s="10" t="s">
        <v>7</v>
      </c>
      <c r="I7" s="10"/>
      <c r="J7" s="10"/>
      <c r="K7" s="6">
        <f t="shared" si="0"/>
        <v>16.358024691358025</v>
      </c>
      <c r="L7" s="6">
        <f>53/3</f>
        <v>17.666666666666668</v>
      </c>
      <c r="M7" s="5" t="s">
        <v>79</v>
      </c>
      <c r="N7" s="3" t="str">
        <f>IF(OR(M7='Classificazione tecnologie'!$C$6,M7='Classificazione tecnologie'!$C$7,M7='Classificazione tecnologie'!$C$8,M7='Classificazione tecnologie'!$C$9,M7='Classificazione tecnologie'!$C$10,M7='Classificazione tecnologie'!$C$11,M7='Classificazione tecnologie'!$C$12,M7='Classificazione tecnologie'!$C$13,M7='Classificazione tecnologie'!$C$14, Dataset!M7='Classificazione tecnologie'!$C$15),"Tecnologia 4.0", "Tecnologia di supporto")</f>
        <v>Tecnologia 4.0</v>
      </c>
      <c r="O7" s="5" t="s">
        <v>193</v>
      </c>
      <c r="P7" s="5"/>
      <c r="Q7" s="5"/>
      <c r="R7" s="5"/>
      <c r="S7" s="5">
        <v>257180147032.14212</v>
      </c>
      <c r="T7" s="5">
        <v>2.2572375479441575</v>
      </c>
      <c r="U7" s="5">
        <v>32511.237852492526</v>
      </c>
      <c r="V7" s="5">
        <v>35.951903679331757</v>
      </c>
      <c r="W7" s="5">
        <v>36.013032292058512</v>
      </c>
      <c r="X7" s="5">
        <v>2275600000</v>
      </c>
      <c r="Y7" s="5">
        <v>56</v>
      </c>
      <c r="Z7" s="46">
        <v>71.714285714285708</v>
      </c>
      <c r="AA7" s="5">
        <v>69</v>
      </c>
      <c r="AB7" s="5">
        <v>4.1573500000000001</v>
      </c>
      <c r="AC7" s="5">
        <v>59.198001861572301</v>
      </c>
      <c r="AD7" s="5">
        <v>31.393999999999998</v>
      </c>
      <c r="AE7" s="5">
        <v>365.54990757855825</v>
      </c>
      <c r="AF7" s="5">
        <v>91.96</v>
      </c>
      <c r="AG7" s="5">
        <v>47.190128360782658</v>
      </c>
      <c r="AH7" s="5">
        <v>67.917421611646745</v>
      </c>
      <c r="AI7" s="5">
        <v>82.6</v>
      </c>
      <c r="AJ7" s="44"/>
    </row>
    <row r="8" spans="2:36" s="14" customFormat="1" ht="43.5" x14ac:dyDescent="0.35">
      <c r="B8" s="3">
        <v>4</v>
      </c>
      <c r="C8" s="21" t="s">
        <v>120</v>
      </c>
      <c r="D8" s="3" t="s">
        <v>257</v>
      </c>
      <c r="E8" s="38" t="s">
        <v>205</v>
      </c>
      <c r="F8" s="3" t="s">
        <v>14</v>
      </c>
      <c r="G8" s="3">
        <v>2012</v>
      </c>
      <c r="H8" s="10" t="s">
        <v>7</v>
      </c>
      <c r="I8" s="10"/>
      <c r="J8" s="10"/>
      <c r="K8" s="6">
        <f t="shared" si="0"/>
        <v>16.358024691358025</v>
      </c>
      <c r="L8" s="6">
        <f>53/3</f>
        <v>17.666666666666668</v>
      </c>
      <c r="M8" s="5" t="s">
        <v>79</v>
      </c>
      <c r="N8" s="3" t="str">
        <f>IF(OR(M8='Classificazione tecnologie'!$C$6,M8='Classificazione tecnologie'!$C$7,M8='Classificazione tecnologie'!$C$8,M8='Classificazione tecnologie'!$C$9,M8='Classificazione tecnologie'!$C$10,M8='Classificazione tecnologie'!$C$11,M8='Classificazione tecnologie'!$C$12,M8='Classificazione tecnologie'!$C$13,M8='Classificazione tecnologie'!$C$14, Dataset!M8='Classificazione tecnologie'!$C$15),"Tecnologia 4.0", "Tecnologia di supporto")</f>
        <v>Tecnologia 4.0</v>
      </c>
      <c r="O8" s="5" t="s">
        <v>193</v>
      </c>
      <c r="P8" s="5"/>
      <c r="Q8" s="5"/>
      <c r="R8" s="5"/>
      <c r="S8" s="5">
        <v>2704887678386.7217</v>
      </c>
      <c r="T8" s="5">
        <v>1.478923947156801</v>
      </c>
      <c r="U8" s="5">
        <v>42462.714906942696</v>
      </c>
      <c r="V8" s="5">
        <v>29.975103967071593</v>
      </c>
      <c r="W8" s="5">
        <v>31.147314084216688</v>
      </c>
      <c r="X8" s="5">
        <v>12023540543.2668</v>
      </c>
      <c r="Y8" s="5">
        <v>61.2</v>
      </c>
      <c r="Z8" s="46">
        <v>77.857142857142861</v>
      </c>
      <c r="AA8" s="5">
        <v>79.599999999999994</v>
      </c>
      <c r="AB8" s="5">
        <v>1.59382</v>
      </c>
      <c r="AC8" s="5">
        <v>57.150001525878899</v>
      </c>
      <c r="AD8" s="5">
        <v>29.332999999999998</v>
      </c>
      <c r="AE8" s="5">
        <v>263.3005414789402</v>
      </c>
      <c r="AF8" s="5">
        <v>81.837000000000003</v>
      </c>
      <c r="AG8" s="5">
        <v>15.908816379075441</v>
      </c>
      <c r="AH8" s="5">
        <v>160.887889461497</v>
      </c>
      <c r="AI8" s="5">
        <v>96</v>
      </c>
      <c r="AJ8" s="44"/>
    </row>
    <row r="9" spans="2:36" s="14" customFormat="1" ht="43.5" x14ac:dyDescent="0.35">
      <c r="B9" s="3">
        <v>5</v>
      </c>
      <c r="C9" s="21" t="s">
        <v>120</v>
      </c>
      <c r="D9" s="3" t="s">
        <v>257</v>
      </c>
      <c r="E9" s="38" t="s">
        <v>205</v>
      </c>
      <c r="F9" s="3" t="s">
        <v>63</v>
      </c>
      <c r="G9" s="3">
        <v>2012</v>
      </c>
      <c r="H9" s="10" t="s">
        <v>7</v>
      </c>
      <c r="I9" s="10"/>
      <c r="J9" s="10"/>
      <c r="K9" s="6">
        <f t="shared" si="0"/>
        <v>16.358024691358025</v>
      </c>
      <c r="L9" s="6">
        <f>53/3</f>
        <v>17.666666666666668</v>
      </c>
      <c r="M9" s="5" t="s">
        <v>79</v>
      </c>
      <c r="N9" s="3" t="str">
        <f>IF(OR(M9='Classificazione tecnologie'!$C$6,M9='Classificazione tecnologie'!$C$7,M9='Classificazione tecnologie'!$C$8,M9='Classificazione tecnologie'!$C$9,M9='Classificazione tecnologie'!$C$10,M9='Classificazione tecnologie'!$C$11,M9='Classificazione tecnologie'!$C$12,M9='Classificazione tecnologie'!$C$13,M9='Classificazione tecnologie'!$C$14, Dataset!M9='Classificazione tecnologie'!$C$15),"Tecnologia 4.0", "Tecnologia di supporto")</f>
        <v>Tecnologia 4.0</v>
      </c>
      <c r="O9" s="5" t="s">
        <v>193</v>
      </c>
      <c r="P9" s="5"/>
      <c r="Q9" s="5"/>
      <c r="R9" s="5"/>
      <c r="S9" s="5">
        <v>16197007349000</v>
      </c>
      <c r="T9" s="5">
        <v>2.2495458523699199</v>
      </c>
      <c r="U9" s="5">
        <v>51603.497261441204</v>
      </c>
      <c r="V9" s="5">
        <v>13.528918971165924</v>
      </c>
      <c r="W9" s="5">
        <v>17.039264973664363</v>
      </c>
      <c r="X9" s="5">
        <v>377240000000</v>
      </c>
      <c r="Y9" s="5">
        <v>57.7</v>
      </c>
      <c r="Z9" s="46">
        <v>78.142857142857139</v>
      </c>
      <c r="AA9" s="5">
        <v>71.62</v>
      </c>
      <c r="AB9" s="5">
        <v>2.6816599999999999</v>
      </c>
      <c r="AC9" s="5">
        <v>57.823999999999998</v>
      </c>
      <c r="AD9" s="5">
        <v>31.66066</v>
      </c>
      <c r="AE9" s="5">
        <v>34.312868327900105</v>
      </c>
      <c r="AF9" s="5">
        <v>81.119</v>
      </c>
      <c r="AG9" s="5">
        <v>7.2572369210774497</v>
      </c>
      <c r="AH9" s="5">
        <v>181.39299089200654</v>
      </c>
      <c r="AI9" s="5">
        <v>87.7</v>
      </c>
    </row>
    <row r="10" spans="2:36" s="14" customFormat="1" ht="29" x14ac:dyDescent="0.35">
      <c r="B10" s="3">
        <v>6</v>
      </c>
      <c r="C10" s="21" t="s">
        <v>187</v>
      </c>
      <c r="D10" s="3" t="s">
        <v>65</v>
      </c>
      <c r="E10" s="38" t="s">
        <v>302</v>
      </c>
      <c r="F10" s="5" t="s">
        <v>63</v>
      </c>
      <c r="G10" s="5">
        <v>2012</v>
      </c>
      <c r="H10" s="13" t="s">
        <v>7</v>
      </c>
      <c r="I10" s="13"/>
      <c r="J10" s="13"/>
      <c r="K10" s="6">
        <f t="shared" si="0"/>
        <v>74.444444444444443</v>
      </c>
      <c r="L10" s="6">
        <v>80.400000000000006</v>
      </c>
      <c r="M10" s="5" t="s">
        <v>6</v>
      </c>
      <c r="N10" s="3" t="str">
        <f>IF(OR(M10='Classificazione tecnologie'!$C$6,M10='Classificazione tecnologie'!$C$7,M10='Classificazione tecnologie'!$C$8,M10='Classificazione tecnologie'!$C$9,M10='Classificazione tecnologie'!$C$10,M10='Classificazione tecnologie'!$C$11,M10='Classificazione tecnologie'!$C$12,M10='Classificazione tecnologie'!$C$13,M10='Classificazione tecnologie'!$C$14, Dataset!M10='Classificazione tecnologie'!$C$15),"Tecnologia 4.0", "Tecnologia di supporto")</f>
        <v>Tecnologia 4.0</v>
      </c>
      <c r="O10" s="5"/>
      <c r="P10" s="5"/>
      <c r="Q10" s="5"/>
      <c r="R10" s="5"/>
      <c r="S10" s="5">
        <v>16197007349000</v>
      </c>
      <c r="T10" s="5">
        <v>2.2495458523699199</v>
      </c>
      <c r="U10" s="5">
        <v>51603.497261441204</v>
      </c>
      <c r="V10" s="5">
        <v>13.528918971165924</v>
      </c>
      <c r="W10" s="5">
        <v>17.039264973664363</v>
      </c>
      <c r="X10" s="5">
        <v>377240000000</v>
      </c>
      <c r="Y10" s="5">
        <v>57.7</v>
      </c>
      <c r="Z10" s="46">
        <v>78.142857142857139</v>
      </c>
      <c r="AA10" s="5">
        <v>71.62</v>
      </c>
      <c r="AB10" s="5">
        <v>2.6816599999999999</v>
      </c>
      <c r="AC10" s="5">
        <v>57.823999999999998</v>
      </c>
      <c r="AD10" s="5">
        <v>31.66066</v>
      </c>
      <c r="AE10" s="5">
        <v>34.312868327900105</v>
      </c>
      <c r="AF10" s="5">
        <v>81.119</v>
      </c>
      <c r="AG10" s="5">
        <v>7.2572369210774497</v>
      </c>
      <c r="AH10" s="5">
        <v>181.39299089200654</v>
      </c>
      <c r="AI10" s="5">
        <v>87.7</v>
      </c>
    </row>
    <row r="11" spans="2:36" s="14" customFormat="1" ht="43.5" x14ac:dyDescent="0.35">
      <c r="B11" s="3">
        <v>7</v>
      </c>
      <c r="C11" s="21" t="s">
        <v>197</v>
      </c>
      <c r="D11" s="5" t="s">
        <v>161</v>
      </c>
      <c r="E11" s="38" t="s">
        <v>303</v>
      </c>
      <c r="F11" s="5" t="s">
        <v>29</v>
      </c>
      <c r="G11" s="5">
        <v>2013</v>
      </c>
      <c r="H11" s="13" t="s">
        <v>7</v>
      </c>
      <c r="I11" s="13"/>
      <c r="J11" s="13"/>
      <c r="K11" s="6">
        <f>1/$J$2</f>
        <v>0.18867924528301888</v>
      </c>
      <c r="L11" s="6">
        <f>K11*$L$2</f>
        <v>0.20377358490566042</v>
      </c>
      <c r="M11" s="5" t="s">
        <v>11</v>
      </c>
      <c r="N11" s="3" t="str">
        <f>IF(OR(M11='Classificazione tecnologie'!$C$6,M11='Classificazione tecnologie'!$C$7,M11='Classificazione tecnologie'!$C$8,M11='Classificazione tecnologie'!$C$9,M11='Classificazione tecnologie'!$C$10,M11='Classificazione tecnologie'!$C$11,M11='Classificazione tecnologie'!$C$12,M11='Classificazione tecnologie'!$C$13,M11='Classificazione tecnologie'!$C$14, Dataset!M11='Classificazione tecnologie'!$C$15),"Tecnologia 4.0", "Tecnologia di supporto")</f>
        <v>Tecnologia 4.0</v>
      </c>
      <c r="O11" s="5"/>
      <c r="P11" s="5"/>
      <c r="Q11" s="5"/>
      <c r="R11" s="5"/>
      <c r="S11" s="5">
        <v>2472806456101.2939</v>
      </c>
      <c r="T11" s="5">
        <v>3.0048653550050801</v>
      </c>
      <c r="U11" s="5">
        <v>12300.322575223263</v>
      </c>
      <c r="V11" s="5">
        <v>11.742232845638977</v>
      </c>
      <c r="W11" s="5">
        <v>14.043748070473169</v>
      </c>
      <c r="X11" s="5">
        <v>15643503704.82</v>
      </c>
      <c r="Y11" s="5">
        <v>36.33</v>
      </c>
      <c r="Z11" s="46">
        <v>61.857142857142854</v>
      </c>
      <c r="AA11" s="5">
        <v>37.840000000000003</v>
      </c>
      <c r="AB11" s="5">
        <v>1.19567</v>
      </c>
      <c r="AC11" s="5">
        <v>59.741999999999997</v>
      </c>
      <c r="AD11" s="5">
        <v>15.345000000000001</v>
      </c>
      <c r="AE11" s="5">
        <v>24.052708258057415</v>
      </c>
      <c r="AF11" s="5">
        <v>85.209000000000003</v>
      </c>
      <c r="AG11" s="5">
        <v>11.901037779283111</v>
      </c>
      <c r="AH11" s="5">
        <v>64.23058587066609</v>
      </c>
      <c r="AI11" s="5">
        <v>53.9</v>
      </c>
    </row>
    <row r="12" spans="2:36" s="14" customFormat="1" x14ac:dyDescent="0.35">
      <c r="B12" s="3">
        <v>8</v>
      </c>
      <c r="C12" s="21" t="s">
        <v>129</v>
      </c>
      <c r="D12" s="3" t="s">
        <v>139</v>
      </c>
      <c r="E12" s="38" t="s">
        <v>228</v>
      </c>
      <c r="F12" s="5" t="s">
        <v>63</v>
      </c>
      <c r="G12" s="5">
        <v>2013</v>
      </c>
      <c r="H12" s="13" t="s">
        <v>7</v>
      </c>
      <c r="I12" s="10"/>
      <c r="J12" s="10"/>
      <c r="K12" s="6">
        <f t="shared" ref="K12:K50" si="1">L12/$L$2</f>
        <v>14.814814814814813</v>
      </c>
      <c r="L12" s="6">
        <v>16</v>
      </c>
      <c r="M12" s="3" t="s">
        <v>76</v>
      </c>
      <c r="N12" s="3" t="str">
        <f>IF(OR(M12='Classificazione tecnologie'!$C$6,M12='Classificazione tecnologie'!$C$7,M12='Classificazione tecnologie'!$C$8,M12='Classificazione tecnologie'!$C$9,M12='Classificazione tecnologie'!$C$10,M12='Classificazione tecnologie'!$C$11,M12='Classificazione tecnologie'!$C$12,M12='Classificazione tecnologie'!$C$13,M12='Classificazione tecnologie'!$C$14, Dataset!M12='Classificazione tecnologie'!$C$15),"Tecnologia 4.0", "Tecnologia di supporto")</f>
        <v>Tecnologia 4.0</v>
      </c>
      <c r="O12" s="5" t="s">
        <v>203</v>
      </c>
      <c r="P12" s="5" t="s">
        <v>260</v>
      </c>
      <c r="Q12" s="5"/>
      <c r="R12" s="5"/>
      <c r="S12" s="5">
        <v>16784849190000</v>
      </c>
      <c r="T12" s="5">
        <v>1.8420810710110231</v>
      </c>
      <c r="U12" s="5">
        <v>53106.909770315469</v>
      </c>
      <c r="V12" s="5">
        <v>13.544524435491814</v>
      </c>
      <c r="W12" s="5">
        <v>16.468482788912087</v>
      </c>
      <c r="X12" s="5">
        <v>392796000000</v>
      </c>
      <c r="Y12" s="5">
        <v>60.31</v>
      </c>
      <c r="Z12" s="46">
        <v>78.285714285714292</v>
      </c>
      <c r="AA12" s="5">
        <v>71.62</v>
      </c>
      <c r="AB12" s="5">
        <v>2.7097099999999998</v>
      </c>
      <c r="AC12" s="5">
        <v>57.908000000000001</v>
      </c>
      <c r="AD12" s="5">
        <v>31.66066</v>
      </c>
      <c r="AE12" s="5">
        <v>34.551570497473605</v>
      </c>
      <c r="AF12" s="5">
        <v>81.299000000000007</v>
      </c>
      <c r="AG12" s="5">
        <v>7.2130901950467594</v>
      </c>
      <c r="AH12" s="5">
        <v>193.5845545486608</v>
      </c>
      <c r="AI12" s="5">
        <v>88.3</v>
      </c>
    </row>
    <row r="13" spans="2:36" s="14" customFormat="1" ht="58" x14ac:dyDescent="0.35">
      <c r="B13" s="3">
        <v>9</v>
      </c>
      <c r="C13" s="21" t="s">
        <v>262</v>
      </c>
      <c r="D13" s="3" t="s">
        <v>71</v>
      </c>
      <c r="E13" s="38" t="s">
        <v>244</v>
      </c>
      <c r="F13" s="5" t="s">
        <v>27</v>
      </c>
      <c r="G13" s="15">
        <v>2013</v>
      </c>
      <c r="H13" s="13" t="s">
        <v>7</v>
      </c>
      <c r="I13" s="13"/>
      <c r="J13" s="13"/>
      <c r="K13" s="6">
        <f t="shared" si="1"/>
        <v>3.3796296296296293</v>
      </c>
      <c r="L13" s="6">
        <f>87.6*1/24</f>
        <v>3.65</v>
      </c>
      <c r="M13" s="5" t="s">
        <v>11</v>
      </c>
      <c r="N13" s="3" t="str">
        <f>IF(OR(M13='Classificazione tecnologie'!$C$6,M13='Classificazione tecnologie'!$C$7,M13='Classificazione tecnologie'!$C$8,M13='Classificazione tecnologie'!$C$9,M13='Classificazione tecnologie'!$C$10,M13='Classificazione tecnologie'!$C$11,M13='Classificazione tecnologie'!$C$12,M13='Classificazione tecnologie'!$C$13,M13='Classificazione tecnologie'!$C$14, Dataset!M13='Classificazione tecnologie'!$C$15),"Tecnologia 4.0", "Tecnologia di supporto")</f>
        <v>Tecnologia 4.0</v>
      </c>
      <c r="O13" s="5">
        <v>1</v>
      </c>
      <c r="P13" s="5"/>
      <c r="Q13" s="5"/>
      <c r="R13" s="5"/>
      <c r="S13" s="5">
        <v>1842018420853.0952</v>
      </c>
      <c r="T13" s="5">
        <v>2.3301747725842432</v>
      </c>
      <c r="U13" s="5">
        <v>52504.655704109042</v>
      </c>
      <c r="V13" s="5">
        <v>30.40733963906801</v>
      </c>
      <c r="W13" s="5">
        <v>31.978433038283409</v>
      </c>
      <c r="X13" s="5">
        <v>54464630765.440498</v>
      </c>
      <c r="Y13" s="5">
        <v>57.6</v>
      </c>
      <c r="Z13" s="46">
        <v>74.285714285714292</v>
      </c>
      <c r="AA13" s="5">
        <v>78.900000000000006</v>
      </c>
      <c r="AB13" s="5">
        <v>1.70964</v>
      </c>
      <c r="AC13" s="5">
        <v>61.488</v>
      </c>
      <c r="AD13" s="5">
        <v>25.754000000000001</v>
      </c>
      <c r="AE13" s="5">
        <v>3.8580211601460821</v>
      </c>
      <c r="AF13" s="5">
        <v>81.177999999999997</v>
      </c>
      <c r="AG13" s="5">
        <v>20.113677700982173</v>
      </c>
      <c r="AH13" s="5">
        <v>124.4</v>
      </c>
      <c r="AI13" s="5">
        <v>93.3</v>
      </c>
    </row>
    <row r="14" spans="2:36" s="14" customFormat="1" ht="58" x14ac:dyDescent="0.35">
      <c r="B14" s="3">
        <v>10</v>
      </c>
      <c r="C14" s="21" t="s">
        <v>262</v>
      </c>
      <c r="D14" s="3" t="s">
        <v>71</v>
      </c>
      <c r="E14" s="38" t="s">
        <v>244</v>
      </c>
      <c r="F14" s="5" t="s">
        <v>63</v>
      </c>
      <c r="G14" s="5">
        <v>2013</v>
      </c>
      <c r="H14" s="13" t="s">
        <v>7</v>
      </c>
      <c r="I14" s="13"/>
      <c r="J14" s="13"/>
      <c r="K14" s="6">
        <f t="shared" si="1"/>
        <v>77.731481481481481</v>
      </c>
      <c r="L14" s="6">
        <f>87.6*23/24</f>
        <v>83.95</v>
      </c>
      <c r="M14" s="5" t="s">
        <v>11</v>
      </c>
      <c r="N14" s="3" t="str">
        <f>IF(OR(M14='Classificazione tecnologie'!$C$6,M14='Classificazione tecnologie'!$C$7,M14='Classificazione tecnologie'!$C$8,M14='Classificazione tecnologie'!$C$9,M14='Classificazione tecnologie'!$C$10,M14='Classificazione tecnologie'!$C$11,M14='Classificazione tecnologie'!$C$12,M14='Classificazione tecnologie'!$C$13,M14='Classificazione tecnologie'!$C$14, Dataset!M14='Classificazione tecnologie'!$C$15),"Tecnologia 4.0", "Tecnologia di supporto")</f>
        <v>Tecnologia 4.0</v>
      </c>
      <c r="O14" s="5">
        <v>23</v>
      </c>
      <c r="P14" s="5"/>
      <c r="Q14" s="5"/>
      <c r="R14" s="5"/>
      <c r="S14" s="5">
        <v>16784849190000</v>
      </c>
      <c r="T14" s="5">
        <v>1.8420810710110231</v>
      </c>
      <c r="U14" s="5">
        <v>53106.909770315469</v>
      </c>
      <c r="V14" s="5">
        <v>13.544524435491814</v>
      </c>
      <c r="W14" s="5">
        <v>16.468482788912087</v>
      </c>
      <c r="X14" s="5">
        <v>392796000000</v>
      </c>
      <c r="Y14" s="5">
        <v>60.31</v>
      </c>
      <c r="Z14" s="46">
        <v>78.285714285714292</v>
      </c>
      <c r="AA14" s="5">
        <v>71.62</v>
      </c>
      <c r="AB14" s="5">
        <v>2.7097099999999998</v>
      </c>
      <c r="AC14" s="5">
        <v>57.908000000000001</v>
      </c>
      <c r="AD14" s="5">
        <v>31.66066</v>
      </c>
      <c r="AE14" s="5">
        <v>34.551570497473605</v>
      </c>
      <c r="AF14" s="5">
        <v>81.299000000000007</v>
      </c>
      <c r="AG14" s="5">
        <v>7.2130901950467594</v>
      </c>
      <c r="AH14" s="5">
        <v>193.5845545486608</v>
      </c>
      <c r="AI14" s="5">
        <v>88.3</v>
      </c>
    </row>
    <row r="15" spans="2:36" s="14" customFormat="1" x14ac:dyDescent="0.35">
      <c r="B15" s="3">
        <v>11</v>
      </c>
      <c r="C15" s="21" t="s">
        <v>177</v>
      </c>
      <c r="D15" s="3" t="s">
        <v>109</v>
      </c>
      <c r="E15" s="38" t="s">
        <v>110</v>
      </c>
      <c r="F15" s="3" t="s">
        <v>63</v>
      </c>
      <c r="G15" s="3">
        <v>2013</v>
      </c>
      <c r="H15" s="10" t="s">
        <v>7</v>
      </c>
      <c r="I15" s="10"/>
      <c r="J15" s="10"/>
      <c r="K15" s="6">
        <f t="shared" si="1"/>
        <v>31.481481481481481</v>
      </c>
      <c r="L15" s="6">
        <v>34</v>
      </c>
      <c r="M15" s="3" t="s">
        <v>76</v>
      </c>
      <c r="N15" s="3" t="str">
        <f>IF(OR(M15='Classificazione tecnologie'!$C$6,M15='Classificazione tecnologie'!$C$7,M15='Classificazione tecnologie'!$C$8,M15='Classificazione tecnologie'!$C$9,M15='Classificazione tecnologie'!$C$10,M15='Classificazione tecnologie'!$C$11,M15='Classificazione tecnologie'!$C$12,M15='Classificazione tecnologie'!$C$13,M15='Classificazione tecnologie'!$C$14, Dataset!M15='Classificazione tecnologie'!$C$15),"Tecnologia 4.0", "Tecnologia di supporto")</f>
        <v>Tecnologia 4.0</v>
      </c>
      <c r="O15" s="5"/>
      <c r="P15" s="5"/>
      <c r="Q15" s="5"/>
      <c r="R15" s="5"/>
      <c r="S15" s="5">
        <v>16784849190000</v>
      </c>
      <c r="T15" s="5">
        <v>1.8420810710110231</v>
      </c>
      <c r="U15" s="5">
        <v>53106.909770315469</v>
      </c>
      <c r="V15" s="5">
        <v>13.544524435491814</v>
      </c>
      <c r="W15" s="5">
        <v>16.468482788912087</v>
      </c>
      <c r="X15" s="5">
        <v>392796000000</v>
      </c>
      <c r="Y15" s="5">
        <v>60.31</v>
      </c>
      <c r="Z15" s="46">
        <v>78.285714285714292</v>
      </c>
      <c r="AA15" s="5">
        <v>71.62</v>
      </c>
      <c r="AB15" s="5">
        <v>2.7097099999999998</v>
      </c>
      <c r="AC15" s="5">
        <v>57.908000000000001</v>
      </c>
      <c r="AD15" s="5">
        <v>31.66066</v>
      </c>
      <c r="AE15" s="5">
        <v>34.551570497473605</v>
      </c>
      <c r="AF15" s="5">
        <v>81.299000000000007</v>
      </c>
      <c r="AG15" s="5">
        <v>7.2130901950467594</v>
      </c>
      <c r="AH15" s="5">
        <v>193.5845545486608</v>
      </c>
      <c r="AI15" s="5">
        <v>88.3</v>
      </c>
    </row>
    <row r="16" spans="2:36" s="14" customFormat="1" ht="43.5" x14ac:dyDescent="0.35">
      <c r="B16" s="3">
        <v>12</v>
      </c>
      <c r="C16" s="9" t="s">
        <v>175</v>
      </c>
      <c r="D16" s="3" t="s">
        <v>258</v>
      </c>
      <c r="E16" s="38" t="s">
        <v>298</v>
      </c>
      <c r="F16" s="3" t="s">
        <v>63</v>
      </c>
      <c r="G16" s="19">
        <v>2013</v>
      </c>
      <c r="H16" s="10" t="s">
        <v>7</v>
      </c>
      <c r="I16" s="10"/>
      <c r="J16" s="10"/>
      <c r="K16" s="6">
        <f t="shared" si="1"/>
        <v>57.5</v>
      </c>
      <c r="L16" s="6">
        <v>62.1</v>
      </c>
      <c r="M16" s="3" t="s">
        <v>6</v>
      </c>
      <c r="N16" s="3" t="str">
        <f>IF(OR(M16='Classificazione tecnologie'!$C$6,M16='Classificazione tecnologie'!$C$7,M16='Classificazione tecnologie'!$C$8,M16='Classificazione tecnologie'!$C$9,M16='Classificazione tecnologie'!$C$10,M16='Classificazione tecnologie'!$C$11,M16='Classificazione tecnologie'!$C$12,M16='Classificazione tecnologie'!$C$13,M16='Classificazione tecnologie'!$C$14, Dataset!M16='Classificazione tecnologie'!$C$15),"Tecnologia 4.0", "Tecnologia di supporto")</f>
        <v>Tecnologia 4.0</v>
      </c>
      <c r="O16" s="5"/>
      <c r="P16" s="5"/>
      <c r="Q16" s="5"/>
      <c r="R16" s="5"/>
      <c r="S16" s="5">
        <v>16784849190000</v>
      </c>
      <c r="T16" s="5">
        <v>1.8420810710110231</v>
      </c>
      <c r="U16" s="5">
        <v>53106.909770315469</v>
      </c>
      <c r="V16" s="5">
        <v>13.544524435491814</v>
      </c>
      <c r="W16" s="5">
        <v>16.468482788912087</v>
      </c>
      <c r="X16" s="5">
        <v>392796000000</v>
      </c>
      <c r="Y16" s="5">
        <v>60.31</v>
      </c>
      <c r="Z16" s="46">
        <v>78.285714285714292</v>
      </c>
      <c r="AA16" s="5">
        <v>71.62</v>
      </c>
      <c r="AB16" s="5">
        <v>2.7097099999999998</v>
      </c>
      <c r="AC16" s="5">
        <v>57.908000000000001</v>
      </c>
      <c r="AD16" s="5">
        <v>31.66066</v>
      </c>
      <c r="AE16" s="5">
        <v>34.551570497473605</v>
      </c>
      <c r="AF16" s="5">
        <v>81.299000000000007</v>
      </c>
      <c r="AG16" s="5">
        <v>7.2130901950467594</v>
      </c>
      <c r="AH16" s="5">
        <v>193.5845545486608</v>
      </c>
      <c r="AI16" s="5">
        <v>88.3</v>
      </c>
    </row>
    <row r="17" spans="2:35" s="14" customFormat="1" x14ac:dyDescent="0.35">
      <c r="B17" s="3">
        <v>13</v>
      </c>
      <c r="C17" s="21" t="s">
        <v>178</v>
      </c>
      <c r="D17" s="3" t="s">
        <v>111</v>
      </c>
      <c r="E17" s="38" t="s">
        <v>112</v>
      </c>
      <c r="F17" s="3" t="s">
        <v>63</v>
      </c>
      <c r="G17" s="3">
        <v>2014</v>
      </c>
      <c r="H17" s="10" t="s">
        <v>7</v>
      </c>
      <c r="I17" s="10"/>
      <c r="J17" s="10"/>
      <c r="K17" s="6">
        <f t="shared" si="1"/>
        <v>52.592592592592588</v>
      </c>
      <c r="L17" s="6">
        <v>56.8</v>
      </c>
      <c r="M17" s="3" t="s">
        <v>76</v>
      </c>
      <c r="N17" s="3" t="str">
        <f>IF(OR(M17='Classificazione tecnologie'!$C$6,M17='Classificazione tecnologie'!$C$7,M17='Classificazione tecnologie'!$C$8,M17='Classificazione tecnologie'!$C$9,M17='Classificazione tecnologie'!$C$10,M17='Classificazione tecnologie'!$C$11,M17='Classificazione tecnologie'!$C$12,M17='Classificazione tecnologie'!$C$13,M17='Classificazione tecnologie'!$C$14, Dataset!M17='Classificazione tecnologie'!$C$15),"Tecnologia 4.0", "Tecnologia di supporto")</f>
        <v>Tecnologia 4.0</v>
      </c>
      <c r="O17" s="5" t="s">
        <v>203</v>
      </c>
      <c r="P17" s="5" t="s">
        <v>260</v>
      </c>
      <c r="Q17" s="5"/>
      <c r="R17" s="5"/>
      <c r="S17" s="5">
        <v>17521746534000</v>
      </c>
      <c r="T17" s="5">
        <v>2.4519730353603393</v>
      </c>
      <c r="U17" s="5">
        <v>55032.957997916623</v>
      </c>
      <c r="V17" s="5">
        <v>13.535773933253953</v>
      </c>
      <c r="W17" s="5">
        <v>16.433076431123769</v>
      </c>
      <c r="X17" s="5">
        <v>387529000000</v>
      </c>
      <c r="Y17" s="5">
        <v>60.09</v>
      </c>
      <c r="Z17" s="46">
        <v>79.142857142857139</v>
      </c>
      <c r="AA17" s="5">
        <v>75</v>
      </c>
      <c r="AB17" s="5">
        <v>2.7191999999999998</v>
      </c>
      <c r="AC17" s="5">
        <v>58.374000000000002</v>
      </c>
      <c r="AD17" s="5">
        <v>31.9558</v>
      </c>
      <c r="AE17" s="5">
        <v>34.806144355457604</v>
      </c>
      <c r="AF17" s="5">
        <v>81.483000000000004</v>
      </c>
      <c r="AG17" s="5">
        <v>7.1659986009294574</v>
      </c>
      <c r="AH17" s="5">
        <v>194.71611527321616</v>
      </c>
      <c r="AI17" s="5">
        <v>82.4</v>
      </c>
    </row>
    <row r="18" spans="2:35" s="14" customFormat="1" ht="43.5" x14ac:dyDescent="0.35">
      <c r="B18" s="3">
        <v>14</v>
      </c>
      <c r="C18" s="21" t="s">
        <v>181</v>
      </c>
      <c r="D18" s="3" t="s">
        <v>13</v>
      </c>
      <c r="E18" s="38" t="s">
        <v>294</v>
      </c>
      <c r="F18" s="5" t="s">
        <v>19</v>
      </c>
      <c r="G18" s="15">
        <v>2014</v>
      </c>
      <c r="H18" s="10" t="s">
        <v>7</v>
      </c>
      <c r="I18" s="10"/>
      <c r="J18" s="10"/>
      <c r="K18" s="6">
        <f t="shared" si="1"/>
        <v>30.989407257155733</v>
      </c>
      <c r="L18" s="6">
        <f>1500*O18/$P$18</f>
        <v>33.468559837728193</v>
      </c>
      <c r="M18" s="5" t="s">
        <v>6</v>
      </c>
      <c r="N18" s="3" t="str">
        <f>IF(OR(M18='Classificazione tecnologie'!$C$6,M18='Classificazione tecnologie'!$C$7,M18='Classificazione tecnologie'!$C$8,M18='Classificazione tecnologie'!$C$9,M18='Classificazione tecnologie'!$C$10,M18='Classificazione tecnologie'!$C$11,M18='Classificazione tecnologie'!$C$12,M18='Classificazione tecnologie'!$C$13,M18='Classificazione tecnologie'!$C$14, Dataset!M18='Classificazione tecnologie'!$C$15),"Tecnologia 4.0", "Tecnologia di supporto")</f>
        <v>Tecnologia 4.0</v>
      </c>
      <c r="O18" s="5">
        <v>11</v>
      </c>
      <c r="P18" s="5">
        <f>SUM(O18:O30)</f>
        <v>493</v>
      </c>
      <c r="Q18" s="5"/>
      <c r="R18" s="5"/>
      <c r="S18" s="5">
        <v>1467483705131.7361</v>
      </c>
      <c r="T18" s="5">
        <v>2.5331154467594956</v>
      </c>
      <c r="U18" s="5">
        <v>62510.791170564138</v>
      </c>
      <c r="V18" s="5">
        <v>21.039454999280586</v>
      </c>
      <c r="W18" s="5">
        <v>21.467035338717448</v>
      </c>
      <c r="X18" s="5">
        <v>22565879021.459801</v>
      </c>
      <c r="Y18" s="5">
        <v>55.01</v>
      </c>
      <c r="Z18" s="46">
        <v>72.571428571428569</v>
      </c>
      <c r="AA18" s="5">
        <v>81.37</v>
      </c>
      <c r="AB18" s="5">
        <v>2.1789999999999998</v>
      </c>
      <c r="AC18" s="5">
        <v>60.823</v>
      </c>
      <c r="AD18" s="5">
        <v>24.946000000000002</v>
      </c>
      <c r="AE18" s="5">
        <v>3.0558147950483581</v>
      </c>
      <c r="AF18" s="5">
        <v>85.602000000000004</v>
      </c>
      <c r="AG18" s="5">
        <v>22.216865066914707</v>
      </c>
      <c r="AH18" s="5">
        <v>128.50681578889919</v>
      </c>
      <c r="AI18" s="5">
        <v>95</v>
      </c>
    </row>
    <row r="19" spans="2:35" s="14" customFormat="1" ht="43.5" x14ac:dyDescent="0.35">
      <c r="B19" s="3">
        <v>15</v>
      </c>
      <c r="C19" s="21" t="s">
        <v>181</v>
      </c>
      <c r="D19" s="3" t="s">
        <v>13</v>
      </c>
      <c r="E19" s="38" t="s">
        <v>294</v>
      </c>
      <c r="F19" s="5" t="s">
        <v>16</v>
      </c>
      <c r="G19" s="15">
        <v>2014</v>
      </c>
      <c r="H19" s="10" t="s">
        <v>7</v>
      </c>
      <c r="I19" s="10"/>
      <c r="J19" s="10"/>
      <c r="K19" s="6">
        <f t="shared" si="1"/>
        <v>33.806626098715341</v>
      </c>
      <c r="L19" s="6">
        <f t="shared" ref="L19:L30" si="2">1500*O19/$P$18</f>
        <v>36.511156186612574</v>
      </c>
      <c r="M19" s="5" t="s">
        <v>6</v>
      </c>
      <c r="N19" s="3" t="str">
        <f>IF(OR(M19='Classificazione tecnologie'!$C$6,M19='Classificazione tecnologie'!$C$7,M19='Classificazione tecnologie'!$C$8,M19='Classificazione tecnologie'!$C$9,M19='Classificazione tecnologie'!$C$10,M19='Classificazione tecnologie'!$C$11,M19='Classificazione tecnologie'!$C$12,M19='Classificazione tecnologie'!$C$13,M19='Classificazione tecnologie'!$C$14, Dataset!M19='Classificazione tecnologie'!$C$15),"Tecnologia 4.0", "Tecnologia di supporto")</f>
        <v>Tecnologia 4.0</v>
      </c>
      <c r="O19" s="5">
        <v>12</v>
      </c>
      <c r="P19" s="5"/>
      <c r="Q19" s="5"/>
      <c r="R19" s="5"/>
      <c r="S19" s="5">
        <v>534678075827.36139</v>
      </c>
      <c r="T19" s="5">
        <v>1.5785232295244782</v>
      </c>
      <c r="U19" s="5">
        <v>47700.54036011784</v>
      </c>
      <c r="V19" s="5">
        <v>79.801009073622978</v>
      </c>
      <c r="W19" s="5">
        <v>78.982206845452623</v>
      </c>
      <c r="X19" s="5">
        <v>-418230387.50469798</v>
      </c>
      <c r="Y19" s="5">
        <v>51.69</v>
      </c>
      <c r="Z19" s="46">
        <v>74</v>
      </c>
      <c r="AA19" s="5">
        <v>78</v>
      </c>
      <c r="AB19" s="5">
        <v>2.387</v>
      </c>
      <c r="AC19" s="5">
        <v>48.985999999999997</v>
      </c>
      <c r="AD19" s="5">
        <v>31.259</v>
      </c>
      <c r="AE19" s="5">
        <v>370.18021796565392</v>
      </c>
      <c r="AF19" s="5">
        <v>97.832999999999998</v>
      </c>
      <c r="AG19" s="5">
        <v>18.119255451112</v>
      </c>
      <c r="AH19" s="5">
        <v>57.890344818516368</v>
      </c>
      <c r="AI19" s="5">
        <v>80.7</v>
      </c>
    </row>
    <row r="20" spans="2:35" s="14" customFormat="1" ht="43.5" x14ac:dyDescent="0.35">
      <c r="B20" s="3">
        <v>16</v>
      </c>
      <c r="C20" s="21" t="s">
        <v>181</v>
      </c>
      <c r="D20" s="3" t="s">
        <v>13</v>
      </c>
      <c r="E20" s="38" t="s">
        <v>294</v>
      </c>
      <c r="F20" s="5" t="s">
        <v>21</v>
      </c>
      <c r="G20" s="15">
        <v>2014</v>
      </c>
      <c r="H20" s="10" t="s">
        <v>7</v>
      </c>
      <c r="I20" s="10"/>
      <c r="J20" s="10"/>
      <c r="K20" s="6">
        <f t="shared" si="1"/>
        <v>5.6344376831192244</v>
      </c>
      <c r="L20" s="6">
        <f t="shared" si="2"/>
        <v>6.0851926977687629</v>
      </c>
      <c r="M20" s="5" t="s">
        <v>6</v>
      </c>
      <c r="N20" s="3" t="str">
        <f>IF(OR(M20='Classificazione tecnologie'!$C$6,M20='Classificazione tecnologie'!$C$7,M20='Classificazione tecnologie'!$C$8,M20='Classificazione tecnologie'!$C$9,M20='Classificazione tecnologie'!$C$10,M20='Classificazione tecnologie'!$C$11,M20='Classificazione tecnologie'!$C$12,M20='Classificazione tecnologie'!$C$13,M20='Classificazione tecnologie'!$C$14, Dataset!M20='Classificazione tecnologie'!$C$15),"Tecnologia 4.0", "Tecnologia di supporto")</f>
        <v>Tecnologia 4.0</v>
      </c>
      <c r="O20" s="5">
        <v>2</v>
      </c>
      <c r="P20" s="5"/>
      <c r="Q20" s="5"/>
      <c r="R20" s="5"/>
      <c r="S20" s="5">
        <v>403137100068.07349</v>
      </c>
      <c r="T20" s="5">
        <v>4.2843036891131163</v>
      </c>
      <c r="U20" s="5">
        <v>43751.83888607211</v>
      </c>
      <c r="V20" s="5">
        <v>99.560830275288254</v>
      </c>
      <c r="W20" s="5">
        <v>68.93147750015028</v>
      </c>
      <c r="X20" s="5">
        <v>11071537020.080099</v>
      </c>
      <c r="Y20" s="5">
        <v>43.25</v>
      </c>
      <c r="Z20" s="46">
        <v>76.142857142857139</v>
      </c>
      <c r="AA20" s="5">
        <v>72</v>
      </c>
      <c r="AB20" s="5">
        <v>0.69399999999999995</v>
      </c>
      <c r="AC20" s="5">
        <v>82.114999999999995</v>
      </c>
      <c r="AD20" s="5">
        <v>31.69</v>
      </c>
      <c r="AE20" s="5">
        <v>129.74056603773585</v>
      </c>
      <c r="AF20" s="5">
        <v>85.375</v>
      </c>
      <c r="AG20" s="5">
        <v>29.048514212362591</v>
      </c>
      <c r="AH20" s="5">
        <v>64.777601938776968</v>
      </c>
      <c r="AI20" s="5">
        <v>66.400000000000006</v>
      </c>
    </row>
    <row r="21" spans="2:35" s="14" customFormat="1" ht="43.5" x14ac:dyDescent="0.35">
      <c r="B21" s="3">
        <v>17</v>
      </c>
      <c r="C21" s="21" t="s">
        <v>181</v>
      </c>
      <c r="D21" s="3" t="s">
        <v>13</v>
      </c>
      <c r="E21" s="38" t="s">
        <v>294</v>
      </c>
      <c r="F21" s="5" t="s">
        <v>15</v>
      </c>
      <c r="G21" s="15">
        <v>2014</v>
      </c>
      <c r="H21" s="10" t="s">
        <v>7</v>
      </c>
      <c r="I21" s="10"/>
      <c r="J21" s="10"/>
      <c r="K21" s="6">
        <f t="shared" si="1"/>
        <v>174.66756817669594</v>
      </c>
      <c r="L21" s="6">
        <f t="shared" si="2"/>
        <v>188.64097363083164</v>
      </c>
      <c r="M21" s="5" t="s">
        <v>6</v>
      </c>
      <c r="N21" s="3" t="str">
        <f>IF(OR(M21='Classificazione tecnologie'!$C$6,M21='Classificazione tecnologie'!$C$7,M21='Classificazione tecnologie'!$C$8,M21='Classificazione tecnologie'!$C$9,M21='Classificazione tecnologie'!$C$10,M21='Classificazione tecnologie'!$C$11,M21='Classificazione tecnologie'!$C$12,M21='Classificazione tecnologie'!$C$13,M21='Classificazione tecnologie'!$C$14, Dataset!M21='Classificazione tecnologie'!$C$15),"Tecnologia 4.0", "Tecnologia di supporto")</f>
        <v>Tecnologia 4.0</v>
      </c>
      <c r="O21" s="5">
        <v>62</v>
      </c>
      <c r="P21" s="5"/>
      <c r="Q21" s="5"/>
      <c r="R21" s="5"/>
      <c r="S21" s="5">
        <v>2852165760630.2666</v>
      </c>
      <c r="T21" s="5">
        <v>0.95618304768385087</v>
      </c>
      <c r="U21" s="5">
        <v>43008.647381710725</v>
      </c>
      <c r="V21" s="5">
        <v>29.666684498073042</v>
      </c>
      <c r="W21" s="5">
        <v>30.81211202154654</v>
      </c>
      <c r="X21" s="5">
        <v>53093612206.945801</v>
      </c>
      <c r="Y21" s="5">
        <v>52.18</v>
      </c>
      <c r="Z21" s="46">
        <v>72.571428571428569</v>
      </c>
      <c r="AA21" s="5">
        <v>80</v>
      </c>
      <c r="AB21" s="5">
        <v>2.2759999999999998</v>
      </c>
      <c r="AC21" s="5">
        <v>49.966999999999999</v>
      </c>
      <c r="AD21" s="5">
        <v>16.393000000000001</v>
      </c>
      <c r="AE21" s="5">
        <v>121.11268953952353</v>
      </c>
      <c r="AF21" s="5">
        <v>79.394000000000005</v>
      </c>
      <c r="AG21" s="5">
        <v>20.281206793321548</v>
      </c>
      <c r="AH21" s="5">
        <v>94.089260919216755</v>
      </c>
      <c r="AI21" s="5">
        <v>77.8</v>
      </c>
    </row>
    <row r="22" spans="2:35" s="14" customFormat="1" ht="43.5" x14ac:dyDescent="0.35">
      <c r="B22" s="3">
        <v>18</v>
      </c>
      <c r="C22" s="21" t="s">
        <v>181</v>
      </c>
      <c r="D22" s="3" t="s">
        <v>13</v>
      </c>
      <c r="E22" s="38" t="s">
        <v>294</v>
      </c>
      <c r="F22" s="5" t="s">
        <v>22</v>
      </c>
      <c r="G22" s="15">
        <v>2014</v>
      </c>
      <c r="H22" s="10" t="s">
        <v>7</v>
      </c>
      <c r="I22" s="10"/>
      <c r="J22" s="10"/>
      <c r="K22" s="6">
        <f t="shared" si="1"/>
        <v>2.8172188415596122</v>
      </c>
      <c r="L22" s="6">
        <f t="shared" si="2"/>
        <v>3.0425963488843815</v>
      </c>
      <c r="M22" s="5" t="s">
        <v>6</v>
      </c>
      <c r="N22" s="3" t="str">
        <f>IF(OR(M22='Classificazione tecnologie'!$C$6,M22='Classificazione tecnologie'!$C$7,M22='Classificazione tecnologie'!$C$8,M22='Classificazione tecnologie'!$C$9,M22='Classificazione tecnologie'!$C$10,M22='Classificazione tecnologie'!$C$11,M22='Classificazione tecnologie'!$C$12,M22='Classificazione tecnologie'!$C$13,M22='Classificazione tecnologie'!$C$14, Dataset!M22='Classificazione tecnologie'!$C$15),"Tecnologia 4.0", "Tecnologia di supporto")</f>
        <v>Tecnologia 4.0</v>
      </c>
      <c r="O22" s="5">
        <v>1</v>
      </c>
      <c r="P22" s="5"/>
      <c r="Q22" s="5"/>
      <c r="R22" s="5"/>
      <c r="S22" s="5">
        <v>291459356985.33679</v>
      </c>
      <c r="T22" s="5">
        <v>2.762396424808486</v>
      </c>
      <c r="U22" s="5">
        <v>40315.285564055164</v>
      </c>
      <c r="V22" s="5">
        <v>213.09041351678422</v>
      </c>
      <c r="W22" s="5">
        <v>212.88545821801281</v>
      </c>
      <c r="X22" s="5">
        <v>140892065503.707</v>
      </c>
      <c r="Y22" s="5">
        <v>56.82</v>
      </c>
      <c r="Z22" s="46">
        <v>78</v>
      </c>
      <c r="AA22" s="5">
        <v>78.599999999999994</v>
      </c>
      <c r="AB22" s="5">
        <v>0.74</v>
      </c>
      <c r="AC22" s="5">
        <v>58.643000000000001</v>
      </c>
      <c r="AD22" s="5">
        <v>22.91</v>
      </c>
      <c r="AE22" s="5">
        <v>6885.2380952380954</v>
      </c>
      <c r="AF22" s="5">
        <v>100</v>
      </c>
      <c r="AG22" s="5">
        <v>99.516743896535033</v>
      </c>
      <c r="AH22" s="5">
        <v>233.21100117035138</v>
      </c>
      <c r="AI22" s="5">
        <v>99.5</v>
      </c>
    </row>
    <row r="23" spans="2:35" s="14" customFormat="1" ht="43.5" x14ac:dyDescent="0.35">
      <c r="B23" s="3">
        <v>19</v>
      </c>
      <c r="C23" s="21" t="s">
        <v>181</v>
      </c>
      <c r="D23" s="3" t="s">
        <v>13</v>
      </c>
      <c r="E23" s="38" t="s">
        <v>294</v>
      </c>
      <c r="F23" s="5" t="s">
        <v>17</v>
      </c>
      <c r="G23" s="15">
        <v>2014</v>
      </c>
      <c r="H23" s="10" t="s">
        <v>7</v>
      </c>
      <c r="I23" s="10"/>
      <c r="J23" s="10"/>
      <c r="K23" s="6">
        <f t="shared" si="1"/>
        <v>11.268875366238449</v>
      </c>
      <c r="L23" s="6">
        <f t="shared" si="2"/>
        <v>12.170385395537526</v>
      </c>
      <c r="M23" s="5" t="s">
        <v>6</v>
      </c>
      <c r="N23" s="3" t="str">
        <f>IF(OR(M23='Classificazione tecnologie'!$C$6,M23='Classificazione tecnologie'!$C$7,M23='Classificazione tecnologie'!$C$8,M23='Classificazione tecnologie'!$C$9,M23='Classificazione tecnologie'!$C$10,M23='Classificazione tecnologie'!$C$11,M23='Classificazione tecnologie'!$C$12,M23='Classificazione tecnologie'!$C$13,M23='Classificazione tecnologie'!$C$14, Dataset!M23='Classificazione tecnologie'!$C$15),"Tecnologia 4.0", "Tecnologia di supporto")</f>
        <v>Tecnologia 4.0</v>
      </c>
      <c r="O23" s="5">
        <v>4</v>
      </c>
      <c r="P23" s="5"/>
      <c r="Q23" s="5"/>
      <c r="R23" s="5"/>
      <c r="S23" s="5">
        <v>258471885130.30435</v>
      </c>
      <c r="T23" s="5">
        <v>8.5566879851340332</v>
      </c>
      <c r="U23" s="5">
        <v>55492.982676213003</v>
      </c>
      <c r="V23" s="5">
        <v>110.02549677539272</v>
      </c>
      <c r="W23" s="5">
        <v>91.964848845511696</v>
      </c>
      <c r="X23" s="5">
        <v>98497180298.979202</v>
      </c>
      <c r="Y23" s="5">
        <v>56.67</v>
      </c>
      <c r="Z23" s="46">
        <v>71.142857142857153</v>
      </c>
      <c r="AA23" s="5">
        <v>81</v>
      </c>
      <c r="AB23" s="5">
        <v>1.5</v>
      </c>
      <c r="AC23" s="5">
        <v>54.673999999999999</v>
      </c>
      <c r="AD23" s="5">
        <v>26.838000000000001</v>
      </c>
      <c r="AE23" s="5">
        <v>67.611264334446219</v>
      </c>
      <c r="AF23" s="5">
        <v>62.34</v>
      </c>
      <c r="AG23" s="5">
        <v>39.614173269023141</v>
      </c>
      <c r="AH23" s="5">
        <v>80.691124571313424</v>
      </c>
      <c r="AI23" s="5">
        <v>89.5</v>
      </c>
    </row>
    <row r="24" spans="2:35" s="14" customFormat="1" ht="43.5" x14ac:dyDescent="0.35">
      <c r="B24" s="3">
        <v>20</v>
      </c>
      <c r="C24" s="21" t="s">
        <v>181</v>
      </c>
      <c r="D24" s="3" t="s">
        <v>13</v>
      </c>
      <c r="E24" s="38" t="s">
        <v>294</v>
      </c>
      <c r="F24" s="5" t="s">
        <v>12</v>
      </c>
      <c r="G24" s="15">
        <v>2014</v>
      </c>
      <c r="H24" s="10" t="s">
        <v>7</v>
      </c>
      <c r="I24" s="10"/>
      <c r="J24" s="10"/>
      <c r="K24" s="6">
        <f t="shared" si="1"/>
        <v>323.98016677935539</v>
      </c>
      <c r="L24" s="6">
        <f t="shared" si="2"/>
        <v>349.89858012170384</v>
      </c>
      <c r="M24" s="5" t="s">
        <v>6</v>
      </c>
      <c r="N24" s="3" t="str">
        <f>IF(OR(M24='Classificazione tecnologie'!$C$6,M24='Classificazione tecnologie'!$C$7,M24='Classificazione tecnologie'!$C$8,M24='Classificazione tecnologie'!$C$9,M24='Classificazione tecnologie'!$C$10,M24='Classificazione tecnologie'!$C$11,M24='Classificazione tecnologie'!$C$12,M24='Classificazione tecnologie'!$C$13,M24='Classificazione tecnologie'!$C$14, Dataset!M24='Classificazione tecnologie'!$C$15),"Tecnologia 4.0", "Tecnologia di supporto")</f>
        <v>Tecnologia 4.0</v>
      </c>
      <c r="O24" s="5">
        <v>115</v>
      </c>
      <c r="P24" s="5"/>
      <c r="Q24" s="5"/>
      <c r="R24" s="5"/>
      <c r="S24" s="5">
        <v>2159133919743.7651</v>
      </c>
      <c r="T24" s="5">
        <v>-4.5475423638379198E-3</v>
      </c>
      <c r="U24" s="5">
        <v>35518.415291674879</v>
      </c>
      <c r="V24" s="5">
        <v>29.108828186409092</v>
      </c>
      <c r="W24" s="5">
        <v>26.213286964233134</v>
      </c>
      <c r="X24" s="5">
        <v>20476260925.576099</v>
      </c>
      <c r="Y24" s="5">
        <v>45.65</v>
      </c>
      <c r="Z24" s="46">
        <v>63.142857142857146</v>
      </c>
      <c r="AA24" s="5">
        <v>63</v>
      </c>
      <c r="AB24" s="5">
        <v>1.343</v>
      </c>
      <c r="AC24" s="5">
        <v>42.353000000000002</v>
      </c>
      <c r="AD24" s="5">
        <v>14.35</v>
      </c>
      <c r="AE24" s="5">
        <v>206.66736927993472</v>
      </c>
      <c r="AF24" s="5">
        <v>69.272000000000006</v>
      </c>
      <c r="AG24" s="5">
        <v>9.6925201804907761</v>
      </c>
      <c r="AH24" s="5">
        <v>88.611222672454858</v>
      </c>
      <c r="AI24" s="5">
        <v>67.900000000000006</v>
      </c>
    </row>
    <row r="25" spans="2:35" s="14" customFormat="1" ht="43.5" x14ac:dyDescent="0.35">
      <c r="B25" s="3">
        <v>21</v>
      </c>
      <c r="C25" s="21" t="s">
        <v>181</v>
      </c>
      <c r="D25" s="3" t="s">
        <v>13</v>
      </c>
      <c r="E25" s="38" t="s">
        <v>294</v>
      </c>
      <c r="F25" s="5" t="s">
        <v>23</v>
      </c>
      <c r="G25" s="15">
        <v>2014</v>
      </c>
      <c r="H25" s="10" t="s">
        <v>7</v>
      </c>
      <c r="I25" s="10"/>
      <c r="J25" s="10"/>
      <c r="K25" s="6">
        <f t="shared" si="1"/>
        <v>2.8172188415596122</v>
      </c>
      <c r="L25" s="6">
        <f t="shared" si="2"/>
        <v>3.0425963488843815</v>
      </c>
      <c r="M25" s="5" t="s">
        <v>6</v>
      </c>
      <c r="N25" s="3" t="str">
        <f>IF(OR(M25='Classificazione tecnologie'!$C$6,M25='Classificazione tecnologie'!$C$7,M25='Classificazione tecnologie'!$C$8,M25='Classificazione tecnologie'!$C$9,M25='Classificazione tecnologie'!$C$10,M25='Classificazione tecnologie'!$C$11,M25='Classificazione tecnologie'!$C$12,M25='Classificazione tecnologie'!$C$13,M25='Classificazione tecnologie'!$C$14, Dataset!M25='Classificazione tecnologie'!$C$15),"Tecnologia 4.0", "Tecnologia di supporto")</f>
        <v>Tecnologia 4.0</v>
      </c>
      <c r="O25" s="5">
        <v>1</v>
      </c>
      <c r="P25" s="5"/>
      <c r="Q25" s="5"/>
      <c r="R25" s="5"/>
      <c r="S25" s="5">
        <v>162631763879.1286</v>
      </c>
      <c r="T25" s="5">
        <v>0.50113266208828122</v>
      </c>
      <c r="U25" s="5">
        <v>44062.400297574059</v>
      </c>
      <c r="V25" s="5">
        <v>68.50599546289294</v>
      </c>
      <c r="W25" s="5">
        <v>31.530733498973753</v>
      </c>
      <c r="X25" s="5">
        <v>13107909863.2171</v>
      </c>
      <c r="Y25" s="5">
        <v>35.19</v>
      </c>
      <c r="Z25" s="46">
        <v>64.428571428571431</v>
      </c>
      <c r="AA25" s="5">
        <v>65.150000000000006</v>
      </c>
      <c r="AB25" s="5">
        <v>0.42699999999999999</v>
      </c>
      <c r="AC25" s="5">
        <v>73.319999999999993</v>
      </c>
      <c r="AD25" s="5">
        <v>8.7119999999999997</v>
      </c>
      <c r="AE25" s="5">
        <v>207.12356902356902</v>
      </c>
      <c r="AF25" s="5">
        <v>100</v>
      </c>
      <c r="AG25" s="5">
        <v>66.143819111760621</v>
      </c>
      <c r="AH25" s="5">
        <v>67.640643837096249</v>
      </c>
      <c r="AI25" s="5">
        <v>47.6</v>
      </c>
    </row>
    <row r="26" spans="2:35" s="14" customFormat="1" ht="43.5" x14ac:dyDescent="0.35">
      <c r="B26" s="3">
        <v>22</v>
      </c>
      <c r="C26" s="21" t="s">
        <v>181</v>
      </c>
      <c r="D26" s="3" t="s">
        <v>13</v>
      </c>
      <c r="E26" s="38" t="s">
        <v>294</v>
      </c>
      <c r="F26" s="5" t="s">
        <v>91</v>
      </c>
      <c r="G26" s="15">
        <v>2014</v>
      </c>
      <c r="H26" s="10" t="s">
        <v>7</v>
      </c>
      <c r="I26" s="10"/>
      <c r="J26" s="10"/>
      <c r="K26" s="6">
        <f t="shared" si="1"/>
        <v>42.258282623394187</v>
      </c>
      <c r="L26" s="6">
        <f t="shared" si="2"/>
        <v>45.638945233265723</v>
      </c>
      <c r="M26" s="5" t="s">
        <v>6</v>
      </c>
      <c r="N26" s="3" t="str">
        <f>IF(OR(M26='Classificazione tecnologie'!$C$6,M26='Classificazione tecnologie'!$C$7,M26='Classificazione tecnologie'!$C$8,M26='Classificazione tecnologie'!$C$9,M26='Classificazione tecnologie'!$C$10,M26='Classificazione tecnologie'!$C$11,M26='Classificazione tecnologie'!$C$12,M26='Classificazione tecnologie'!$C$13,M26='Classificazione tecnologie'!$C$14, Dataset!M26='Classificazione tecnologie'!$C$15),"Tecnologia 4.0", "Tecnologia di supporto")</f>
        <v>Tecnologia 4.0</v>
      </c>
      <c r="O26" s="5">
        <v>15</v>
      </c>
      <c r="P26" s="5"/>
      <c r="Q26" s="5"/>
      <c r="R26" s="5"/>
      <c r="S26" s="5">
        <v>890981311077.6582</v>
      </c>
      <c r="T26" s="5">
        <v>1.4233954098743737</v>
      </c>
      <c r="U26" s="5">
        <v>52830.174232805475</v>
      </c>
      <c r="V26" s="5">
        <v>80.577908154148545</v>
      </c>
      <c r="W26" s="5">
        <v>69.475847280957765</v>
      </c>
      <c r="X26" s="5">
        <v>118413346429.409</v>
      </c>
      <c r="Y26" s="5">
        <v>60.59</v>
      </c>
      <c r="Z26" s="46">
        <v>77.857142857142861</v>
      </c>
      <c r="AA26" s="5">
        <v>94</v>
      </c>
      <c r="AB26" s="5">
        <v>1.976</v>
      </c>
      <c r="AC26" s="5">
        <v>59.267000000000003</v>
      </c>
      <c r="AD26" s="5">
        <v>28.012</v>
      </c>
      <c r="AE26" s="5">
        <v>500.5938854259424</v>
      </c>
      <c r="AF26" s="5">
        <v>89.69</v>
      </c>
      <c r="AG26" s="5">
        <v>7.2565423787797432</v>
      </c>
      <c r="AH26" s="5">
        <v>116.4216153433796</v>
      </c>
      <c r="AI26" s="5">
        <v>94.6</v>
      </c>
    </row>
    <row r="27" spans="2:35" s="14" customFormat="1" ht="43.5" x14ac:dyDescent="0.35">
      <c r="B27" s="3">
        <v>23</v>
      </c>
      <c r="C27" s="21" t="s">
        <v>181</v>
      </c>
      <c r="D27" s="3" t="s">
        <v>13</v>
      </c>
      <c r="E27" s="38" t="s">
        <v>294</v>
      </c>
      <c r="F27" s="5" t="s">
        <v>14</v>
      </c>
      <c r="G27" s="15">
        <v>2014</v>
      </c>
      <c r="H27" s="10" t="s">
        <v>7</v>
      </c>
      <c r="I27" s="10"/>
      <c r="J27" s="10"/>
      <c r="K27" s="6">
        <f t="shared" si="1"/>
        <v>450.75501464953794</v>
      </c>
      <c r="L27" s="6">
        <f t="shared" si="2"/>
        <v>486.81541582150101</v>
      </c>
      <c r="M27" s="5" t="s">
        <v>6</v>
      </c>
      <c r="N27" s="3" t="str">
        <f>IF(OR(M27='Classificazione tecnologie'!$C$6,M27='Classificazione tecnologie'!$C$7,M27='Classificazione tecnologie'!$C$8,M27='Classificazione tecnologie'!$C$9,M27='Classificazione tecnologie'!$C$10,M27='Classificazione tecnologie'!$C$11,M27='Classificazione tecnologie'!$C$12,M27='Classificazione tecnologie'!$C$13,M27='Classificazione tecnologie'!$C$14, Dataset!M27='Classificazione tecnologie'!$C$15),"Tecnologia 4.0", "Tecnologia di supporto")</f>
        <v>Tecnologia 4.0</v>
      </c>
      <c r="O27" s="5">
        <v>160</v>
      </c>
      <c r="P27" s="5"/>
      <c r="Q27" s="5"/>
      <c r="R27" s="5"/>
      <c r="S27" s="5">
        <v>3063803240208.0054</v>
      </c>
      <c r="T27" s="5">
        <v>2.6074759063104977</v>
      </c>
      <c r="U27" s="5">
        <v>47417.635048463897</v>
      </c>
      <c r="V27" s="5">
        <v>28.502054819534646</v>
      </c>
      <c r="W27" s="5">
        <v>29.896335267491747</v>
      </c>
      <c r="X27" s="5">
        <v>-113915346852.92101</v>
      </c>
      <c r="Y27" s="5">
        <v>62.37</v>
      </c>
      <c r="Z27" s="46">
        <v>77.285714285714292</v>
      </c>
      <c r="AA27" s="5">
        <v>84</v>
      </c>
      <c r="AB27" s="5">
        <v>1.659</v>
      </c>
      <c r="AC27" s="5">
        <v>58.402999999999999</v>
      </c>
      <c r="AD27" s="5">
        <v>29.332999999999998</v>
      </c>
      <c r="AE27" s="5">
        <v>267.0737816723846</v>
      </c>
      <c r="AF27" s="5">
        <v>82.364999999999995</v>
      </c>
      <c r="AG27" s="5">
        <v>16.041114099350438</v>
      </c>
      <c r="AH27" s="5">
        <v>135.55222489264025</v>
      </c>
      <c r="AI27" s="5">
        <v>91.7</v>
      </c>
    </row>
    <row r="28" spans="2:35" s="14" customFormat="1" ht="43.5" x14ac:dyDescent="0.35">
      <c r="B28" s="3">
        <v>24</v>
      </c>
      <c r="C28" s="21" t="s">
        <v>181</v>
      </c>
      <c r="D28" s="3" t="s">
        <v>13</v>
      </c>
      <c r="E28" s="38" t="s">
        <v>294</v>
      </c>
      <c r="F28" s="5" t="s">
        <v>20</v>
      </c>
      <c r="G28" s="15">
        <v>2014</v>
      </c>
      <c r="H28" s="10" t="s">
        <v>7</v>
      </c>
      <c r="I28" s="10"/>
      <c r="J28" s="10"/>
      <c r="K28" s="6">
        <f t="shared" si="1"/>
        <v>2.8172188415596122</v>
      </c>
      <c r="L28" s="6">
        <f t="shared" si="2"/>
        <v>3.0425963488843815</v>
      </c>
      <c r="M28" s="5" t="s">
        <v>6</v>
      </c>
      <c r="N28" s="3" t="str">
        <f>IF(OR(M28='Classificazione tecnologie'!$C$6,M28='Classificazione tecnologie'!$C$7,M28='Classificazione tecnologie'!$C$8,M28='Classificazione tecnologie'!$C$9,M28='Classificazione tecnologie'!$C$10,M28='Classificazione tecnologie'!$C$11,M28='Classificazione tecnologie'!$C$12,M28='Classificazione tecnologie'!$C$13,M28='Classificazione tecnologie'!$C$14, Dataset!M28='Classificazione tecnologie'!$C$15),"Tecnologia 4.0", "Tecnologia di supporto")</f>
        <v>Tecnologia 4.0</v>
      </c>
      <c r="O28" s="5">
        <v>1</v>
      </c>
      <c r="P28" s="5"/>
      <c r="Q28" s="5"/>
      <c r="R28" s="5"/>
      <c r="S28" s="5">
        <v>314851156183.41101</v>
      </c>
      <c r="T28" s="5">
        <v>3.9005732275830809</v>
      </c>
      <c r="U28" s="5">
        <v>57562.530793767844</v>
      </c>
      <c r="V28" s="5">
        <v>191.95353578750505</v>
      </c>
      <c r="W28" s="5">
        <v>168.51378337873189</v>
      </c>
      <c r="X28" s="5">
        <v>52477487076.279503</v>
      </c>
      <c r="Y28" s="5">
        <v>59.24</v>
      </c>
      <c r="Z28" s="46">
        <v>80.714285714285708</v>
      </c>
      <c r="AA28" s="5">
        <v>87.7</v>
      </c>
      <c r="AB28" s="5">
        <v>2.137</v>
      </c>
      <c r="AC28" s="5">
        <v>65.662000000000006</v>
      </c>
      <c r="AD28" s="5">
        <v>27.742000000000001</v>
      </c>
      <c r="AE28" s="5">
        <v>7714.7022317108404</v>
      </c>
      <c r="AF28" s="5">
        <v>100</v>
      </c>
      <c r="AG28" s="5">
        <v>99.609084480313811</v>
      </c>
      <c r="AH28" s="5">
        <v>128.12976330994596</v>
      </c>
      <c r="AI28" s="5">
        <v>100</v>
      </c>
    </row>
    <row r="29" spans="2:35" s="14" customFormat="1" ht="43.5" x14ac:dyDescent="0.35">
      <c r="B29" s="3">
        <v>25</v>
      </c>
      <c r="C29" s="21" t="s">
        <v>181</v>
      </c>
      <c r="D29" s="3" t="s">
        <v>13</v>
      </c>
      <c r="E29" s="38" t="s">
        <v>294</v>
      </c>
      <c r="F29" s="5" t="s">
        <v>18</v>
      </c>
      <c r="G29" s="15">
        <v>2014</v>
      </c>
      <c r="H29" s="10" t="s">
        <v>7</v>
      </c>
      <c r="I29" s="10"/>
      <c r="J29" s="10"/>
      <c r="K29" s="6">
        <f t="shared" si="1"/>
        <v>304.25963488843814</v>
      </c>
      <c r="L29" s="6">
        <f t="shared" si="2"/>
        <v>328.60040567951319</v>
      </c>
      <c r="M29" s="5" t="s">
        <v>6</v>
      </c>
      <c r="N29" s="3" t="str">
        <f>IF(OR(M29='Classificazione tecnologie'!$C$6,M29='Classificazione tecnologie'!$C$7,M29='Classificazione tecnologie'!$C$8,M29='Classificazione tecnologie'!$C$9,M29='Classificazione tecnologie'!$C$10,M29='Classificazione tecnologie'!$C$11,M29='Classificazione tecnologie'!$C$12,M29='Classificazione tecnologie'!$C$13,M29='Classificazione tecnologie'!$C$14, Dataset!M29='Classificazione tecnologie'!$C$15),"Tecnologia 4.0", "Tecnologia di supporto")</f>
        <v>Tecnologia 4.0</v>
      </c>
      <c r="O29" s="5">
        <v>108</v>
      </c>
      <c r="P29" s="5"/>
      <c r="Q29" s="5"/>
      <c r="R29" s="5"/>
      <c r="S29" s="5">
        <v>1369398844599.5793</v>
      </c>
      <c r="T29" s="5">
        <v>1.3839079426702909</v>
      </c>
      <c r="U29" s="5">
        <v>29461.55033373892</v>
      </c>
      <c r="V29" s="5">
        <v>33.482567591395892</v>
      </c>
      <c r="W29" s="5">
        <v>30.383042131146588</v>
      </c>
      <c r="X29" s="5">
        <v>45916672010.129097</v>
      </c>
      <c r="Y29" s="5">
        <v>49.27</v>
      </c>
      <c r="Z29" s="46">
        <v>65</v>
      </c>
      <c r="AA29" s="5">
        <v>68</v>
      </c>
      <c r="AB29" s="5">
        <v>1.2350000000000001</v>
      </c>
      <c r="AC29" s="5">
        <v>44.209000000000003</v>
      </c>
      <c r="AD29" s="5">
        <v>20.934999999999999</v>
      </c>
      <c r="AE29" s="5">
        <v>92.922736450690707</v>
      </c>
      <c r="AF29" s="5">
        <v>79.366</v>
      </c>
      <c r="AG29" s="5">
        <v>16.622876590162591</v>
      </c>
      <c r="AH29" s="5">
        <v>130.61624286204244</v>
      </c>
      <c r="AI29" s="5">
        <v>73.5</v>
      </c>
    </row>
    <row r="30" spans="2:35" s="14" customFormat="1" ht="43.5" x14ac:dyDescent="0.35">
      <c r="B30" s="3">
        <v>26</v>
      </c>
      <c r="C30" s="21" t="s">
        <v>181</v>
      </c>
      <c r="D30" s="3" t="s">
        <v>13</v>
      </c>
      <c r="E30" s="38" t="s">
        <v>294</v>
      </c>
      <c r="F30" s="5" t="s">
        <v>24</v>
      </c>
      <c r="G30" s="15">
        <v>2014</v>
      </c>
      <c r="H30" s="10" t="s">
        <v>7</v>
      </c>
      <c r="I30" s="10"/>
      <c r="J30" s="10"/>
      <c r="K30" s="6">
        <f t="shared" si="1"/>
        <v>2.8172188415596122</v>
      </c>
      <c r="L30" s="6">
        <f t="shared" si="2"/>
        <v>3.0425963488843815</v>
      </c>
      <c r="M30" s="5" t="s">
        <v>6</v>
      </c>
      <c r="N30" s="3" t="str">
        <f>IF(OR(M30='Classificazione tecnologie'!$C$6,M30='Classificazione tecnologie'!$C$7,M30='Classificazione tecnologie'!$C$8,M30='Classificazione tecnologie'!$C$9,M30='Classificazione tecnologie'!$C$10,M30='Classificazione tecnologie'!$C$11,M30='Classificazione tecnologie'!$C$12,M30='Classificazione tecnologie'!$C$13,M30='Classificazione tecnologie'!$C$14, Dataset!M30='Classificazione tecnologie'!$C$15),"Tecnologia 4.0", "Tecnologia di supporto")</f>
        <v>Tecnologia 4.0</v>
      </c>
      <c r="O30" s="22">
        <v>1</v>
      </c>
      <c r="P30" s="5"/>
      <c r="Q30" s="5"/>
      <c r="R30" s="5"/>
      <c r="S30" s="5">
        <v>530515000000</v>
      </c>
      <c r="T30" s="5">
        <v>3.6974270864485654</v>
      </c>
      <c r="U30" s="5">
        <v>22638.917000000001</v>
      </c>
      <c r="V30" s="5">
        <v>53.127621300000001</v>
      </c>
      <c r="W30" s="5">
        <v>60.335711500000002</v>
      </c>
      <c r="X30" s="5">
        <v>123130000000</v>
      </c>
      <c r="Y30" s="5">
        <v>46.6</v>
      </c>
      <c r="Z30" s="46">
        <v>75</v>
      </c>
      <c r="AA30" s="5">
        <v>87.9</v>
      </c>
      <c r="AB30" s="5">
        <v>2.0299999999999998</v>
      </c>
      <c r="AC30" s="5">
        <v>66.953000000000003</v>
      </c>
      <c r="AD30" s="5">
        <v>3.5779999999999998</v>
      </c>
      <c r="AE30" s="5">
        <v>145.31700000000001</v>
      </c>
      <c r="AF30" s="5">
        <v>54.259</v>
      </c>
      <c r="AG30" s="5">
        <v>3.0830000000000002</v>
      </c>
      <c r="AH30" s="5">
        <v>140.73599999999999</v>
      </c>
      <c r="AI30" s="5">
        <v>42.1</v>
      </c>
    </row>
    <row r="31" spans="2:35" s="14" customFormat="1" x14ac:dyDescent="0.35">
      <c r="B31" s="3">
        <v>27</v>
      </c>
      <c r="C31" s="21" t="s">
        <v>173</v>
      </c>
      <c r="D31" s="3" t="s">
        <v>105</v>
      </c>
      <c r="E31" s="38" t="s">
        <v>206</v>
      </c>
      <c r="F31" s="3" t="s">
        <v>27</v>
      </c>
      <c r="G31" s="3">
        <v>2014</v>
      </c>
      <c r="H31" s="10" t="s">
        <v>7</v>
      </c>
      <c r="I31" s="10"/>
      <c r="J31" s="10"/>
      <c r="K31" s="6">
        <f t="shared" si="1"/>
        <v>12.685185185185183</v>
      </c>
      <c r="L31" s="6">
        <v>13.7</v>
      </c>
      <c r="M31" s="3" t="s">
        <v>76</v>
      </c>
      <c r="N31" s="3" t="str">
        <f>IF(OR(M31='Classificazione tecnologie'!$C$6,M31='Classificazione tecnologie'!$C$7,M31='Classificazione tecnologie'!$C$8,M31='Classificazione tecnologie'!$C$9,M31='Classificazione tecnologie'!$C$10,M31='Classificazione tecnologie'!$C$11,M31='Classificazione tecnologie'!$C$12,M31='Classificazione tecnologie'!$C$13,M31='Classificazione tecnologie'!$C$14, Dataset!M31='Classificazione tecnologie'!$C$15),"Tecnologia 4.0", "Tecnologia di supporto")</f>
        <v>Tecnologia 4.0</v>
      </c>
      <c r="O31" s="5"/>
      <c r="P31" s="5"/>
      <c r="Q31" s="5"/>
      <c r="R31" s="5"/>
      <c r="S31" s="5">
        <v>1801480123070.8162</v>
      </c>
      <c r="T31" s="5">
        <v>2.8684539708627739</v>
      </c>
      <c r="U31" s="5">
        <v>50835.511178244589</v>
      </c>
      <c r="V31" s="5">
        <v>31.81179591795717</v>
      </c>
      <c r="W31" s="5">
        <v>32.719452511833104</v>
      </c>
      <c r="X31" s="5">
        <v>64979797474.084396</v>
      </c>
      <c r="Y31" s="5">
        <v>56.13</v>
      </c>
      <c r="Z31" s="46">
        <v>74.857142857142861</v>
      </c>
      <c r="AA31" s="5">
        <v>83</v>
      </c>
      <c r="AB31" s="5">
        <v>1.71824</v>
      </c>
      <c r="AC31" s="5">
        <v>61.158999999999999</v>
      </c>
      <c r="AD31" s="5">
        <v>25.754000000000001</v>
      </c>
      <c r="AE31" s="5">
        <v>3.8970029174653131</v>
      </c>
      <c r="AF31" s="5">
        <v>81.218000000000004</v>
      </c>
      <c r="AG31" s="5">
        <v>20.142680859449811</v>
      </c>
      <c r="AH31" s="5">
        <v>124.4</v>
      </c>
      <c r="AI31" s="5">
        <v>93</v>
      </c>
    </row>
    <row r="32" spans="2:35" s="14" customFormat="1" ht="43.5" x14ac:dyDescent="0.35">
      <c r="B32" s="3">
        <v>28</v>
      </c>
      <c r="C32" s="20" t="s">
        <v>176</v>
      </c>
      <c r="D32" s="3" t="s">
        <v>108</v>
      </c>
      <c r="E32" s="41" t="s">
        <v>276</v>
      </c>
      <c r="F32" s="3" t="s">
        <v>63</v>
      </c>
      <c r="G32" s="3">
        <v>2014</v>
      </c>
      <c r="H32" s="10" t="s">
        <v>7</v>
      </c>
      <c r="I32" s="10"/>
      <c r="J32" s="10"/>
      <c r="K32" s="6">
        <f t="shared" si="1"/>
        <v>62.31481481481481</v>
      </c>
      <c r="L32" s="6">
        <v>67.3</v>
      </c>
      <c r="M32" s="3" t="s">
        <v>73</v>
      </c>
      <c r="N32" s="3" t="str">
        <f>IF(OR(M32='Classificazione tecnologie'!$C$6,M32='Classificazione tecnologie'!$C$7,M32='Classificazione tecnologie'!$C$8,M32='Classificazione tecnologie'!$C$9,M32='Classificazione tecnologie'!$C$10,M32='Classificazione tecnologie'!$C$11,M32='Classificazione tecnologie'!$C$12,M32='Classificazione tecnologie'!$C$13,M32='Classificazione tecnologie'!$C$14, Dataset!M32='Classificazione tecnologie'!$C$15),"Tecnologia 4.0", "Tecnologia di supporto")</f>
        <v>Tecnologia 4.0</v>
      </c>
      <c r="O32" s="5" t="s">
        <v>203</v>
      </c>
      <c r="P32" s="5" t="s">
        <v>260</v>
      </c>
      <c r="Q32" s="5"/>
      <c r="R32" s="5"/>
      <c r="S32" s="5">
        <v>17521746534000</v>
      </c>
      <c r="T32" s="5">
        <v>2.4519730353603393</v>
      </c>
      <c r="U32" s="5">
        <v>55032.957997916623</v>
      </c>
      <c r="V32" s="5">
        <v>13.535773933253953</v>
      </c>
      <c r="W32" s="5">
        <v>16.433076431123769</v>
      </c>
      <c r="X32" s="5">
        <v>387529000000</v>
      </c>
      <c r="Y32" s="5">
        <v>60.09</v>
      </c>
      <c r="Z32" s="46">
        <v>79.142857142857139</v>
      </c>
      <c r="AA32" s="5">
        <v>75</v>
      </c>
      <c r="AB32" s="5">
        <v>2.7191999999999998</v>
      </c>
      <c r="AC32" s="5">
        <v>58.374000000000002</v>
      </c>
      <c r="AD32" s="5">
        <v>31.9558</v>
      </c>
      <c r="AE32" s="5">
        <v>34.806144355457604</v>
      </c>
      <c r="AF32" s="5">
        <v>81.483000000000004</v>
      </c>
      <c r="AG32" s="5">
        <v>7.1659986009294574</v>
      </c>
      <c r="AH32" s="5">
        <v>194.71611527321616</v>
      </c>
      <c r="AI32" s="5">
        <v>82.4</v>
      </c>
    </row>
    <row r="33" spans="2:35" s="14" customFormat="1" ht="43.5" x14ac:dyDescent="0.35">
      <c r="B33" s="3">
        <v>29</v>
      </c>
      <c r="C33" s="21" t="s">
        <v>182</v>
      </c>
      <c r="D33" s="3" t="s">
        <v>26</v>
      </c>
      <c r="E33" s="38" t="s">
        <v>294</v>
      </c>
      <c r="F33" s="5" t="s">
        <v>19</v>
      </c>
      <c r="G33" s="15">
        <v>2014</v>
      </c>
      <c r="H33" s="10" t="s">
        <v>7</v>
      </c>
      <c r="I33" s="10"/>
      <c r="J33" s="10"/>
      <c r="K33" s="6">
        <f t="shared" si="1"/>
        <v>1159.1354136418802</v>
      </c>
      <c r="L33" s="6">
        <f>5600*O33/$P$33</f>
        <v>1251.8662467332306</v>
      </c>
      <c r="M33" s="5" t="s">
        <v>6</v>
      </c>
      <c r="N33" s="3" t="str">
        <f>IF(OR(M33='Classificazione tecnologie'!$C$6,M33='Classificazione tecnologie'!$C$7,M33='Classificazione tecnologie'!$C$8,M33='Classificazione tecnologie'!$C$9,M33='Classificazione tecnologie'!$C$10,M33='Classificazione tecnologie'!$C$11,M33='Classificazione tecnologie'!$C$12,M33='Classificazione tecnologie'!$C$13,M33='Classificazione tecnologie'!$C$14, Dataset!M33='Classificazione tecnologie'!$C$15),"Tecnologia 4.0", "Tecnologia di supporto")</f>
        <v>Tecnologia 4.0</v>
      </c>
      <c r="O33" s="5">
        <v>3336</v>
      </c>
      <c r="P33" s="5">
        <f>SUM(O33:O45)</f>
        <v>14923</v>
      </c>
      <c r="Q33" s="5"/>
      <c r="R33" s="5"/>
      <c r="S33" s="5">
        <v>1467483705131.7361</v>
      </c>
      <c r="T33" s="5">
        <v>2.5331154467594956</v>
      </c>
      <c r="U33" s="5">
        <v>62510.791170564138</v>
      </c>
      <c r="V33" s="5">
        <v>21.039454999280586</v>
      </c>
      <c r="W33" s="5">
        <v>21.467035338717448</v>
      </c>
      <c r="X33" s="5">
        <v>22565879021.459801</v>
      </c>
      <c r="Y33" s="5">
        <v>55.01</v>
      </c>
      <c r="Z33" s="46">
        <v>72.571428571428569</v>
      </c>
      <c r="AA33" s="5">
        <v>81.37</v>
      </c>
      <c r="AB33" s="5">
        <v>2.1789999999999998</v>
      </c>
      <c r="AC33" s="5">
        <v>60.823</v>
      </c>
      <c r="AD33" s="5">
        <v>24.946000000000002</v>
      </c>
      <c r="AE33" s="5">
        <v>3.0558147950483581</v>
      </c>
      <c r="AF33" s="5">
        <v>85.602000000000004</v>
      </c>
      <c r="AG33" s="5">
        <v>22.216865066914707</v>
      </c>
      <c r="AH33" s="5">
        <v>128.50681578889919</v>
      </c>
      <c r="AI33" s="5">
        <v>95</v>
      </c>
    </row>
    <row r="34" spans="2:35" s="14" customFormat="1" ht="43.5" x14ac:dyDescent="0.35">
      <c r="B34" s="3">
        <v>30</v>
      </c>
      <c r="C34" s="21" t="s">
        <v>182</v>
      </c>
      <c r="D34" s="3" t="s">
        <v>26</v>
      </c>
      <c r="E34" s="38" t="s">
        <v>294</v>
      </c>
      <c r="F34" s="5" t="s">
        <v>29</v>
      </c>
      <c r="G34" s="15">
        <v>2014</v>
      </c>
      <c r="H34" s="10" t="s">
        <v>7</v>
      </c>
      <c r="I34" s="10"/>
      <c r="J34" s="10"/>
      <c r="K34" s="6">
        <f t="shared" si="1"/>
        <v>574.00830435742989</v>
      </c>
      <c r="L34" s="6">
        <f t="shared" ref="L34:L45" si="3">5600*O34/$P$33</f>
        <v>619.92896870602431</v>
      </c>
      <c r="M34" s="5" t="s">
        <v>6</v>
      </c>
      <c r="N34" s="3" t="str">
        <f>IF(OR(M34='Classificazione tecnologie'!$C$6,M34='Classificazione tecnologie'!$C$7,M34='Classificazione tecnologie'!$C$8,M34='Classificazione tecnologie'!$C$9,M34='Classificazione tecnologie'!$C$10,M34='Classificazione tecnologie'!$C$11,M34='Classificazione tecnologie'!$C$12,M34='Classificazione tecnologie'!$C$13,M34='Classificazione tecnologie'!$C$14, Dataset!M34='Classificazione tecnologie'!$C$15),"Tecnologia 4.0", "Tecnologia di supporto")</f>
        <v>Tecnologia 4.0</v>
      </c>
      <c r="O34" s="5">
        <v>1652</v>
      </c>
      <c r="P34" s="5"/>
      <c r="Q34" s="5"/>
      <c r="R34" s="5"/>
      <c r="S34" s="5">
        <v>2455994050148.7466</v>
      </c>
      <c r="T34" s="5">
        <v>0.50396178994216712</v>
      </c>
      <c r="U34" s="5">
        <v>12112.590301952894</v>
      </c>
      <c r="V34" s="5">
        <v>11.011940915259059</v>
      </c>
      <c r="W34" s="5">
        <v>13.673460629726414</v>
      </c>
      <c r="X34" s="5">
        <v>20606853865.139999</v>
      </c>
      <c r="Y34" s="5">
        <v>36.29</v>
      </c>
      <c r="Z34" s="46">
        <v>62</v>
      </c>
      <c r="AA34" s="5">
        <v>45.37</v>
      </c>
      <c r="AB34" s="5">
        <v>1.2709999999999999</v>
      </c>
      <c r="AC34" s="5">
        <v>59.683999999999997</v>
      </c>
      <c r="AD34" s="5">
        <v>15.345000000000001</v>
      </c>
      <c r="AE34" s="5">
        <v>24.25943272067709</v>
      </c>
      <c r="AF34" s="5">
        <v>85.492000000000004</v>
      </c>
      <c r="AG34" s="5">
        <v>11.902909273672543</v>
      </c>
      <c r="AH34" s="5">
        <v>66.02849896837057</v>
      </c>
      <c r="AI34" s="5">
        <v>51.2</v>
      </c>
    </row>
    <row r="35" spans="2:35" s="14" customFormat="1" ht="43.5" x14ac:dyDescent="0.35">
      <c r="B35" s="3">
        <v>31</v>
      </c>
      <c r="C35" s="21" t="s">
        <v>182</v>
      </c>
      <c r="D35" s="3" t="s">
        <v>26</v>
      </c>
      <c r="E35" s="38" t="s">
        <v>294</v>
      </c>
      <c r="F35" s="5" t="s">
        <v>27</v>
      </c>
      <c r="G35" s="15">
        <v>2014</v>
      </c>
      <c r="H35" s="10" t="s">
        <v>7</v>
      </c>
      <c r="I35" s="10"/>
      <c r="J35" s="10"/>
      <c r="K35" s="6">
        <f t="shared" si="1"/>
        <v>49.339696863653167</v>
      </c>
      <c r="L35" s="6">
        <f t="shared" si="3"/>
        <v>53.286872612745427</v>
      </c>
      <c r="M35" s="5" t="s">
        <v>6</v>
      </c>
      <c r="N35" s="3" t="str">
        <f>IF(OR(M35='Classificazione tecnologie'!$C$6,M35='Classificazione tecnologie'!$C$7,M35='Classificazione tecnologie'!$C$8,M35='Classificazione tecnologie'!$C$9,M35='Classificazione tecnologie'!$C$10,M35='Classificazione tecnologie'!$C$11,M35='Classificazione tecnologie'!$C$12,M35='Classificazione tecnologie'!$C$13,M35='Classificazione tecnologie'!$C$14, Dataset!M35='Classificazione tecnologie'!$C$15),"Tecnologia 4.0", "Tecnologia di supporto")</f>
        <v>Tecnologia 4.0</v>
      </c>
      <c r="O35" s="5">
        <v>142</v>
      </c>
      <c r="P35" s="5"/>
      <c r="Q35" s="5"/>
      <c r="R35" s="5"/>
      <c r="S35" s="5">
        <v>1801480123070.8162</v>
      </c>
      <c r="T35" s="5">
        <v>2.8684539708627739</v>
      </c>
      <c r="U35" s="5">
        <v>50835.511178244589</v>
      </c>
      <c r="V35" s="5">
        <v>31.81179591795717</v>
      </c>
      <c r="W35" s="5">
        <v>32.719452511833104</v>
      </c>
      <c r="X35" s="5">
        <v>64979797474.084396</v>
      </c>
      <c r="Y35" s="5">
        <v>56.13</v>
      </c>
      <c r="Z35" s="46">
        <v>74.857142857142861</v>
      </c>
      <c r="AA35" s="5">
        <v>83</v>
      </c>
      <c r="AB35" s="5">
        <v>1.71824</v>
      </c>
      <c r="AC35" s="5">
        <v>61.158999999999999</v>
      </c>
      <c r="AD35" s="5">
        <v>25.754000000000001</v>
      </c>
      <c r="AE35" s="5">
        <v>3.8970029174653131</v>
      </c>
      <c r="AF35" s="5">
        <v>81.218000000000004</v>
      </c>
      <c r="AG35" s="5">
        <v>20.142680859449811</v>
      </c>
      <c r="AH35" s="5">
        <v>124.4</v>
      </c>
      <c r="AI35" s="5">
        <v>93</v>
      </c>
    </row>
    <row r="36" spans="2:35" s="14" customFormat="1" ht="43.5" x14ac:dyDescent="0.35">
      <c r="B36" s="3">
        <v>32</v>
      </c>
      <c r="C36" s="21" t="s">
        <v>182</v>
      </c>
      <c r="D36" s="3" t="s">
        <v>26</v>
      </c>
      <c r="E36" s="38" t="s">
        <v>294</v>
      </c>
      <c r="F36" s="5" t="s">
        <v>31</v>
      </c>
      <c r="G36" s="15">
        <v>2014</v>
      </c>
      <c r="H36" s="10" t="s">
        <v>7</v>
      </c>
      <c r="I36" s="10"/>
      <c r="J36" s="10"/>
      <c r="K36" s="6">
        <f t="shared" si="1"/>
        <v>72.967157333571592</v>
      </c>
      <c r="L36" s="6">
        <f t="shared" si="3"/>
        <v>78.804529920257323</v>
      </c>
      <c r="M36" s="5" t="s">
        <v>6</v>
      </c>
      <c r="N36" s="3" t="str">
        <f>IF(OR(M36='Classificazione tecnologie'!$C$6,M36='Classificazione tecnologie'!$C$7,M36='Classificazione tecnologie'!$C$8,M36='Classificazione tecnologie'!$C$9,M36='Classificazione tecnologie'!$C$10,M36='Classificazione tecnologie'!$C$11,M36='Classificazione tecnologie'!$C$12,M36='Classificazione tecnologie'!$C$13,M36='Classificazione tecnologie'!$C$14, Dataset!M36='Classificazione tecnologie'!$C$15),"Tecnologia 4.0", "Tecnologia di supporto")</f>
        <v>Tecnologia 4.0</v>
      </c>
      <c r="O36" s="5">
        <v>210</v>
      </c>
      <c r="P36" s="5"/>
      <c r="Q36" s="5"/>
      <c r="R36" s="5"/>
      <c r="S36" s="5">
        <v>352993631617.70801</v>
      </c>
      <c r="T36" s="5">
        <v>1.6193938166337176</v>
      </c>
      <c r="U36" s="5">
        <v>62548.984733290752</v>
      </c>
      <c r="V36" s="5">
        <v>54.61313963830284</v>
      </c>
      <c r="W36" s="5">
        <v>47.650777208792299</v>
      </c>
      <c r="X36" s="5">
        <v>9919614717.1008205</v>
      </c>
      <c r="Y36" s="5">
        <v>57.52</v>
      </c>
      <c r="Z36" s="46">
        <v>75.571428571428569</v>
      </c>
      <c r="AA36" s="5">
        <v>92</v>
      </c>
      <c r="AB36" s="5">
        <v>2.9140000000000001</v>
      </c>
      <c r="AC36" s="5">
        <v>57.994999999999997</v>
      </c>
      <c r="AD36" s="5">
        <v>28.978000000000002</v>
      </c>
      <c r="AE36" s="5">
        <v>134.40045248868779</v>
      </c>
      <c r="AF36" s="5">
        <v>87.41</v>
      </c>
      <c r="AG36" s="5">
        <v>25.433608739254172</v>
      </c>
      <c r="AH36" s="5">
        <v>173.32715930270544</v>
      </c>
      <c r="AI36" s="5">
        <v>95.7</v>
      </c>
    </row>
    <row r="37" spans="2:35" s="14" customFormat="1" ht="43.5" x14ac:dyDescent="0.35">
      <c r="B37" s="3">
        <v>33</v>
      </c>
      <c r="C37" s="21" t="s">
        <v>182</v>
      </c>
      <c r="D37" s="3" t="s">
        <v>26</v>
      </c>
      <c r="E37" s="38" t="s">
        <v>294</v>
      </c>
      <c r="F37" s="5" t="s">
        <v>15</v>
      </c>
      <c r="G37" s="15">
        <v>2014</v>
      </c>
      <c r="H37" s="10" t="s">
        <v>7</v>
      </c>
      <c r="I37" s="10"/>
      <c r="J37" s="10"/>
      <c r="K37" s="6">
        <f t="shared" si="1"/>
        <v>1631.337160386279</v>
      </c>
      <c r="L37" s="6">
        <f t="shared" si="3"/>
        <v>1761.8441332171815</v>
      </c>
      <c r="M37" s="5" t="s">
        <v>6</v>
      </c>
      <c r="N37" s="3" t="str">
        <f>IF(OR(M37='Classificazione tecnologie'!$C$6,M37='Classificazione tecnologie'!$C$7,M37='Classificazione tecnologie'!$C$8,M37='Classificazione tecnologie'!$C$9,M37='Classificazione tecnologie'!$C$10,M37='Classificazione tecnologie'!$C$11,M37='Classificazione tecnologie'!$C$12,M37='Classificazione tecnologie'!$C$13,M37='Classificazione tecnologie'!$C$14, Dataset!M37='Classificazione tecnologie'!$C$15),"Tecnologia 4.0", "Tecnologia di supporto")</f>
        <v>Tecnologia 4.0</v>
      </c>
      <c r="O37" s="5">
        <v>4695</v>
      </c>
      <c r="P37" s="5"/>
      <c r="Q37" s="5"/>
      <c r="R37" s="5"/>
      <c r="S37" s="5">
        <v>2852165760630.2666</v>
      </c>
      <c r="T37" s="5">
        <v>0.95618304768385087</v>
      </c>
      <c r="U37" s="5">
        <v>43008.647381710725</v>
      </c>
      <c r="V37" s="5">
        <v>29.666684498073042</v>
      </c>
      <c r="W37" s="5">
        <v>30.81211202154654</v>
      </c>
      <c r="X37" s="5">
        <v>53093612206.945801</v>
      </c>
      <c r="Y37" s="5">
        <v>52.18</v>
      </c>
      <c r="Z37" s="46">
        <v>72.571428571428569</v>
      </c>
      <c r="AA37" s="5">
        <v>80</v>
      </c>
      <c r="AB37" s="5">
        <v>2.2759999999999998</v>
      </c>
      <c r="AC37" s="5">
        <v>49.966999999999999</v>
      </c>
      <c r="AD37" s="5">
        <v>16.393000000000001</v>
      </c>
      <c r="AE37" s="5">
        <v>121.11268953952353</v>
      </c>
      <c r="AF37" s="5">
        <v>79.394000000000005</v>
      </c>
      <c r="AG37" s="5">
        <v>20.281206793321548</v>
      </c>
      <c r="AH37" s="5">
        <v>94.089260919216755</v>
      </c>
      <c r="AI37" s="5">
        <v>77.8</v>
      </c>
    </row>
    <row r="38" spans="2:35" s="14" customFormat="1" ht="43.5" x14ac:dyDescent="0.35">
      <c r="B38" s="3">
        <v>34</v>
      </c>
      <c r="C38" s="21" t="s">
        <v>182</v>
      </c>
      <c r="D38" s="3" t="s">
        <v>26</v>
      </c>
      <c r="E38" s="38" t="s">
        <v>294</v>
      </c>
      <c r="F38" s="5" t="s">
        <v>17</v>
      </c>
      <c r="G38" s="15">
        <v>2014</v>
      </c>
      <c r="H38" s="10" t="s">
        <v>7</v>
      </c>
      <c r="I38" s="10"/>
      <c r="J38" s="10"/>
      <c r="K38" s="6">
        <f t="shared" si="1"/>
        <v>251.5629614738373</v>
      </c>
      <c r="L38" s="6">
        <f t="shared" si="3"/>
        <v>271.68799839174432</v>
      </c>
      <c r="M38" s="5" t="s">
        <v>6</v>
      </c>
      <c r="N38" s="3" t="str">
        <f>IF(OR(M38='Classificazione tecnologie'!$C$6,M38='Classificazione tecnologie'!$C$7,M38='Classificazione tecnologie'!$C$8,M38='Classificazione tecnologie'!$C$9,M38='Classificazione tecnologie'!$C$10,M38='Classificazione tecnologie'!$C$11,M38='Classificazione tecnologie'!$C$12,M38='Classificazione tecnologie'!$C$13,M38='Classificazione tecnologie'!$C$14, Dataset!M38='Classificazione tecnologie'!$C$15),"Tecnologia 4.0", "Tecnologia di supporto")</f>
        <v>Tecnologia 4.0</v>
      </c>
      <c r="O38" s="5">
        <v>724</v>
      </c>
      <c r="P38" s="5"/>
      <c r="Q38" s="5"/>
      <c r="R38" s="5"/>
      <c r="S38" s="5">
        <v>258471885130.30435</v>
      </c>
      <c r="T38" s="5">
        <v>8.5566879851340332</v>
      </c>
      <c r="U38" s="5">
        <v>55492.982676213003</v>
      </c>
      <c r="V38" s="5">
        <v>110.02549677539272</v>
      </c>
      <c r="W38" s="5">
        <v>91.964848845511696</v>
      </c>
      <c r="X38" s="5">
        <v>98497180298.979202</v>
      </c>
      <c r="Y38" s="5">
        <v>56.67</v>
      </c>
      <c r="Z38" s="46">
        <v>71.142857142857153</v>
      </c>
      <c r="AA38" s="5">
        <v>81</v>
      </c>
      <c r="AB38" s="5">
        <v>1.5</v>
      </c>
      <c r="AC38" s="5">
        <v>54.673999999999999</v>
      </c>
      <c r="AD38" s="5">
        <v>26.838000000000001</v>
      </c>
      <c r="AE38" s="5">
        <v>67.611264334446219</v>
      </c>
      <c r="AF38" s="5">
        <v>62.34</v>
      </c>
      <c r="AG38" s="5">
        <v>39.614173269023141</v>
      </c>
      <c r="AH38" s="5">
        <v>80.691124571313424</v>
      </c>
      <c r="AI38" s="5">
        <v>89.5</v>
      </c>
    </row>
    <row r="39" spans="2:35" s="14" customFormat="1" ht="43.5" x14ac:dyDescent="0.35">
      <c r="B39" s="3">
        <v>35</v>
      </c>
      <c r="C39" s="21" t="s">
        <v>182</v>
      </c>
      <c r="D39" s="3" t="s">
        <v>26</v>
      </c>
      <c r="E39" s="38" t="s">
        <v>294</v>
      </c>
      <c r="F39" s="5" t="s">
        <v>12</v>
      </c>
      <c r="G39" s="15">
        <v>2014</v>
      </c>
      <c r="H39" s="10" t="s">
        <v>7</v>
      </c>
      <c r="I39" s="10"/>
      <c r="J39" s="10"/>
      <c r="K39" s="6">
        <f t="shared" si="1"/>
        <v>146.28177732111254</v>
      </c>
      <c r="L39" s="6">
        <f t="shared" si="3"/>
        <v>157.98431950680157</v>
      </c>
      <c r="M39" s="5" t="s">
        <v>6</v>
      </c>
      <c r="N39" s="3" t="str">
        <f>IF(OR(M39='Classificazione tecnologie'!$C$6,M39='Classificazione tecnologie'!$C$7,M39='Classificazione tecnologie'!$C$8,M39='Classificazione tecnologie'!$C$9,M39='Classificazione tecnologie'!$C$10,M39='Classificazione tecnologie'!$C$11,M39='Classificazione tecnologie'!$C$12,M39='Classificazione tecnologie'!$C$13,M39='Classificazione tecnologie'!$C$14, Dataset!M39='Classificazione tecnologie'!$C$15),"Tecnologia 4.0", "Tecnologia di supporto")</f>
        <v>Tecnologia 4.0</v>
      </c>
      <c r="O39" s="5">
        <v>421</v>
      </c>
      <c r="P39" s="5"/>
      <c r="Q39" s="5"/>
      <c r="R39" s="5"/>
      <c r="S39" s="5">
        <v>2159133919743.7651</v>
      </c>
      <c r="T39" s="5">
        <v>-4.5475423638379198E-3</v>
      </c>
      <c r="U39" s="5">
        <v>35518.415291674879</v>
      </c>
      <c r="V39" s="5">
        <v>29.108828186409092</v>
      </c>
      <c r="W39" s="5">
        <v>26.213286964233134</v>
      </c>
      <c r="X39" s="5">
        <v>20476260925.576099</v>
      </c>
      <c r="Y39" s="5">
        <v>45.65</v>
      </c>
      <c r="Z39" s="46">
        <v>63.142857142857146</v>
      </c>
      <c r="AA39" s="5">
        <v>63</v>
      </c>
      <c r="AB39" s="5">
        <v>1.343</v>
      </c>
      <c r="AC39" s="5">
        <v>42.353000000000002</v>
      </c>
      <c r="AD39" s="5">
        <v>14.35</v>
      </c>
      <c r="AE39" s="5">
        <v>206.66736927993472</v>
      </c>
      <c r="AF39" s="5">
        <v>69.272000000000006</v>
      </c>
      <c r="AG39" s="5">
        <v>9.6925201804907761</v>
      </c>
      <c r="AH39" s="5">
        <v>88.611222672454858</v>
      </c>
      <c r="AI39" s="5">
        <v>67.900000000000006</v>
      </c>
    </row>
    <row r="40" spans="2:35" s="14" customFormat="1" ht="43.5" x14ac:dyDescent="0.35">
      <c r="B40" s="3">
        <v>36</v>
      </c>
      <c r="C40" s="21" t="s">
        <v>182</v>
      </c>
      <c r="D40" s="3" t="s">
        <v>26</v>
      </c>
      <c r="E40" s="38" t="s">
        <v>294</v>
      </c>
      <c r="F40" s="5" t="s">
        <v>28</v>
      </c>
      <c r="G40" s="15">
        <v>2014</v>
      </c>
      <c r="H40" s="10" t="s">
        <v>7</v>
      </c>
      <c r="I40" s="10"/>
      <c r="J40" s="10"/>
      <c r="K40" s="6">
        <f t="shared" si="1"/>
        <v>52.814323403347053</v>
      </c>
      <c r="L40" s="6">
        <f t="shared" si="3"/>
        <v>57.03946927561482</v>
      </c>
      <c r="M40" s="5" t="s">
        <v>6</v>
      </c>
      <c r="N40" s="3" t="str">
        <f>IF(OR(M40='Classificazione tecnologie'!$C$6,M40='Classificazione tecnologie'!$C$7,M40='Classificazione tecnologie'!$C$8,M40='Classificazione tecnologie'!$C$9,M40='Classificazione tecnologie'!$C$10,M40='Classificazione tecnologie'!$C$11,M40='Classificazione tecnologie'!$C$12,M40='Classificazione tecnologie'!$C$13,M40='Classificazione tecnologie'!$C$14, Dataset!M40='Classificazione tecnologie'!$C$15),"Tecnologia 4.0", "Tecnologia di supporto")</f>
        <v>Tecnologia 4.0</v>
      </c>
      <c r="O40" s="5">
        <v>152</v>
      </c>
      <c r="P40" s="5"/>
      <c r="Q40" s="5"/>
      <c r="R40" s="5"/>
      <c r="S40" s="5">
        <v>1314563967425.2397</v>
      </c>
      <c r="T40" s="5">
        <v>2.8043401283809715</v>
      </c>
      <c r="U40" s="5">
        <v>10922.376048864655</v>
      </c>
      <c r="V40" s="5">
        <v>31.89254452262119</v>
      </c>
      <c r="W40" s="5">
        <v>33.07103467067455</v>
      </c>
      <c r="X40" s="5">
        <v>6866046503</v>
      </c>
      <c r="Y40" s="5">
        <v>36.020000000000003</v>
      </c>
      <c r="Z40" s="46">
        <v>60.999999999999993</v>
      </c>
      <c r="AA40" s="5">
        <v>25.97</v>
      </c>
      <c r="AB40" s="5">
        <v>0.53</v>
      </c>
      <c r="AC40" s="5">
        <v>58.287999999999997</v>
      </c>
      <c r="AD40" s="5">
        <v>16.015999999999998</v>
      </c>
      <c r="AE40" s="5">
        <v>61.912666478047278</v>
      </c>
      <c r="AF40" s="5">
        <v>78.992999999999995</v>
      </c>
      <c r="AG40" s="5">
        <v>22.186885775542663</v>
      </c>
      <c r="AH40" s="5">
        <v>29.254344439234455</v>
      </c>
      <c r="AI40" s="5">
        <v>61.1</v>
      </c>
    </row>
    <row r="41" spans="2:35" s="14" customFormat="1" ht="43.5" x14ac:dyDescent="0.35">
      <c r="B41" s="3">
        <v>37</v>
      </c>
      <c r="C41" s="21" t="s">
        <v>182</v>
      </c>
      <c r="D41" s="3" t="s">
        <v>26</v>
      </c>
      <c r="E41" s="38" t="s">
        <v>294</v>
      </c>
      <c r="F41" s="5" t="s">
        <v>30</v>
      </c>
      <c r="G41" s="15">
        <v>2014</v>
      </c>
      <c r="H41" s="10" t="s">
        <v>7</v>
      </c>
      <c r="I41" s="10"/>
      <c r="J41" s="10"/>
      <c r="K41" s="6">
        <f t="shared" si="1"/>
        <v>3.1271638857244968</v>
      </c>
      <c r="L41" s="6">
        <f t="shared" si="3"/>
        <v>3.3773369965824567</v>
      </c>
      <c r="M41" s="5" t="s">
        <v>6</v>
      </c>
      <c r="N41" s="3" t="str">
        <f>IF(OR(M41='Classificazione tecnologie'!$C$6,M41='Classificazione tecnologie'!$C$7,M41='Classificazione tecnologie'!$C$8,M41='Classificazione tecnologie'!$C$9,M41='Classificazione tecnologie'!$C$10,M41='Classificazione tecnologie'!$C$11,M41='Classificazione tecnologie'!$C$12,M41='Classificazione tecnologie'!$C$13,M41='Classificazione tecnologie'!$C$14, Dataset!M41='Classificazione tecnologie'!$C$15),"Tecnologia 4.0", "Tecnologia di supporto")</f>
        <v>Tecnologia 4.0</v>
      </c>
      <c r="O41" s="5">
        <v>9</v>
      </c>
      <c r="P41" s="5"/>
      <c r="Q41" s="5"/>
      <c r="R41" s="5"/>
      <c r="S41" s="5">
        <v>498410050251.25598</v>
      </c>
      <c r="T41" s="5">
        <v>1.9695443007938991</v>
      </c>
      <c r="U41" s="5">
        <v>97019.182752746216</v>
      </c>
      <c r="V41" s="5">
        <v>38.996355721796959</v>
      </c>
      <c r="W41" s="5">
        <v>29.666927108704943</v>
      </c>
      <c r="X41" s="5">
        <v>23066281355.862099</v>
      </c>
      <c r="Y41" s="5">
        <v>55.59</v>
      </c>
      <c r="Z41" s="46">
        <v>76.428571428571431</v>
      </c>
      <c r="AA41" s="5">
        <v>93</v>
      </c>
      <c r="AB41" s="5">
        <v>1.712</v>
      </c>
      <c r="AC41" s="5">
        <v>64.462999999999994</v>
      </c>
      <c r="AD41" s="5">
        <v>25.727</v>
      </c>
      <c r="AE41" s="5">
        <v>14.069866565730363</v>
      </c>
      <c r="AF41" s="5">
        <v>80.691999999999993</v>
      </c>
      <c r="AG41" s="5">
        <v>23.024267037525313</v>
      </c>
      <c r="AH41" s="5">
        <v>129.10089550033845</v>
      </c>
      <c r="AI41" s="5">
        <v>88.8</v>
      </c>
    </row>
    <row r="42" spans="2:35" s="14" customFormat="1" ht="43.5" x14ac:dyDescent="0.35">
      <c r="B42" s="3">
        <v>38</v>
      </c>
      <c r="C42" s="21" t="s">
        <v>182</v>
      </c>
      <c r="D42" s="3" t="s">
        <v>26</v>
      </c>
      <c r="E42" s="38" t="s">
        <v>294</v>
      </c>
      <c r="F42" s="5" t="s">
        <v>33</v>
      </c>
      <c r="G42" s="15">
        <v>2014</v>
      </c>
      <c r="H42" s="10" t="s">
        <v>7</v>
      </c>
      <c r="I42" s="13"/>
      <c r="J42" s="13"/>
      <c r="K42" s="6">
        <f t="shared" si="1"/>
        <v>1.3898506158775541</v>
      </c>
      <c r="L42" s="6">
        <f t="shared" si="3"/>
        <v>1.5010386651477585</v>
      </c>
      <c r="M42" s="5" t="s">
        <v>6</v>
      </c>
      <c r="N42" s="3" t="str">
        <f>IF(OR(M42='Classificazione tecnologie'!$C$6,M42='Classificazione tecnologie'!$C$7,M42='Classificazione tecnologie'!$C$8,M42='Classificazione tecnologie'!$C$9,M42='Classificazione tecnologie'!$C$10,M42='Classificazione tecnologie'!$C$11,M42='Classificazione tecnologie'!$C$12,M42='Classificazione tecnologie'!$C$13,M42='Classificazione tecnologie'!$C$14, Dataset!M42='Classificazione tecnologie'!$C$15),"Tecnologia 4.0", "Tecnologia di supporto")</f>
        <v>Tecnologia 4.0</v>
      </c>
      <c r="O42" s="22">
        <v>4</v>
      </c>
      <c r="P42" s="5"/>
      <c r="Q42" s="5"/>
      <c r="R42" s="5"/>
      <c r="S42" s="5">
        <v>200834001603.84979</v>
      </c>
      <c r="T42" s="5">
        <v>3.7155330708539083</v>
      </c>
      <c r="U42" s="5">
        <v>44533.783090637909</v>
      </c>
      <c r="V42" s="5">
        <v>28.024470036184589</v>
      </c>
      <c r="W42" s="5">
        <v>27.169010128380943</v>
      </c>
      <c r="X42" s="5">
        <v>1422388363.4607501</v>
      </c>
      <c r="Y42" s="5">
        <v>54.52</v>
      </c>
      <c r="Z42" s="46">
        <v>74.285714285714292</v>
      </c>
      <c r="AA42" s="5">
        <v>87.4</v>
      </c>
      <c r="AB42" s="5">
        <v>1.1539999999999999</v>
      </c>
      <c r="AC42" s="5">
        <v>64.462999999999994</v>
      </c>
      <c r="AD42" s="5">
        <v>26.146000000000001</v>
      </c>
      <c r="AE42" s="5">
        <v>17.126960616763512</v>
      </c>
      <c r="AF42" s="5">
        <v>86.281000000000006</v>
      </c>
      <c r="AG42" s="5">
        <v>36.900021434001523</v>
      </c>
      <c r="AH42" s="5">
        <v>149.33341410319301</v>
      </c>
      <c r="AI42" s="5">
        <v>96.9</v>
      </c>
    </row>
    <row r="43" spans="2:35" s="14" customFormat="1" ht="43.5" x14ac:dyDescent="0.35">
      <c r="B43" s="3">
        <v>39</v>
      </c>
      <c r="C43" s="21" t="s">
        <v>182</v>
      </c>
      <c r="D43" s="3" t="s">
        <v>26</v>
      </c>
      <c r="E43" s="38" t="s">
        <v>294</v>
      </c>
      <c r="F43" s="5" t="s">
        <v>14</v>
      </c>
      <c r="G43" s="15">
        <v>2014</v>
      </c>
      <c r="H43" s="10" t="s">
        <v>7</v>
      </c>
      <c r="I43" s="10"/>
      <c r="J43" s="10"/>
      <c r="K43" s="6">
        <f t="shared" si="1"/>
        <v>279.70743644535776</v>
      </c>
      <c r="L43" s="6">
        <f t="shared" si="3"/>
        <v>302.08403136098639</v>
      </c>
      <c r="M43" s="5" t="s">
        <v>6</v>
      </c>
      <c r="N43" s="3" t="str">
        <f>IF(OR(M43='Classificazione tecnologie'!$C$6,M43='Classificazione tecnologie'!$C$7,M43='Classificazione tecnologie'!$C$8,M43='Classificazione tecnologie'!$C$9,M43='Classificazione tecnologie'!$C$10,M43='Classificazione tecnologie'!$C$11,M43='Classificazione tecnologie'!$C$12,M43='Classificazione tecnologie'!$C$13,M43='Classificazione tecnologie'!$C$14, Dataset!M43='Classificazione tecnologie'!$C$15),"Tecnologia 4.0", "Tecnologia di supporto")</f>
        <v>Tecnologia 4.0</v>
      </c>
      <c r="O43" s="5">
        <v>805</v>
      </c>
      <c r="P43" s="5"/>
      <c r="Q43" s="5"/>
      <c r="R43" s="5"/>
      <c r="S43" s="5">
        <v>3063803240208.0054</v>
      </c>
      <c r="T43" s="5">
        <v>2.6074759063104977</v>
      </c>
      <c r="U43" s="5">
        <v>47417.635048463897</v>
      </c>
      <c r="V43" s="5">
        <v>28.502054819534646</v>
      </c>
      <c r="W43" s="5">
        <v>29.896335267491747</v>
      </c>
      <c r="X43" s="5">
        <v>-113915346852.92101</v>
      </c>
      <c r="Y43" s="5">
        <v>62.37</v>
      </c>
      <c r="Z43" s="46">
        <v>77.285714285714292</v>
      </c>
      <c r="AA43" s="5">
        <v>84</v>
      </c>
      <c r="AB43" s="5">
        <v>1.659</v>
      </c>
      <c r="AC43" s="5">
        <v>58.402999999999999</v>
      </c>
      <c r="AD43" s="5">
        <v>29.332999999999998</v>
      </c>
      <c r="AE43" s="5">
        <v>267.0737816723846</v>
      </c>
      <c r="AF43" s="5">
        <v>82.364999999999995</v>
      </c>
      <c r="AG43" s="5">
        <v>16.041114099350438</v>
      </c>
      <c r="AH43" s="5">
        <v>135.55222489264025</v>
      </c>
      <c r="AI43" s="5">
        <v>91.7</v>
      </c>
    </row>
    <row r="44" spans="2:35" s="14" customFormat="1" ht="43.5" x14ac:dyDescent="0.35">
      <c r="B44" s="3">
        <v>40</v>
      </c>
      <c r="C44" s="21" t="s">
        <v>182</v>
      </c>
      <c r="D44" s="3" t="s">
        <v>26</v>
      </c>
      <c r="E44" s="38" t="s">
        <v>294</v>
      </c>
      <c r="F44" s="5" t="s">
        <v>18</v>
      </c>
      <c r="G44" s="8">
        <v>2014</v>
      </c>
      <c r="H44" s="10" t="s">
        <v>7</v>
      </c>
      <c r="I44" s="10"/>
      <c r="J44" s="10"/>
      <c r="K44" s="6">
        <f t="shared" si="1"/>
        <v>272.75818336596996</v>
      </c>
      <c r="L44" s="6">
        <f t="shared" si="3"/>
        <v>294.5788380352476</v>
      </c>
      <c r="M44" s="5" t="s">
        <v>6</v>
      </c>
      <c r="N44" s="3" t="str">
        <f>IF(OR(M44='Classificazione tecnologie'!$C$6,M44='Classificazione tecnologie'!$C$7,M44='Classificazione tecnologie'!$C$8,M44='Classificazione tecnologie'!$C$9,M44='Classificazione tecnologie'!$C$10,M44='Classificazione tecnologie'!$C$11,M44='Classificazione tecnologie'!$C$12,M44='Classificazione tecnologie'!$C$13,M44='Classificazione tecnologie'!$C$14, Dataset!M44='Classificazione tecnologie'!$C$15),"Tecnologia 4.0", "Tecnologia di supporto")</f>
        <v>Tecnologia 4.0</v>
      </c>
      <c r="O44" s="5">
        <v>785</v>
      </c>
      <c r="P44" s="5"/>
      <c r="Q44" s="5"/>
      <c r="R44" s="5"/>
      <c r="S44" s="5">
        <v>1369398844599.5793</v>
      </c>
      <c r="T44" s="5">
        <v>1.3839079426702909</v>
      </c>
      <c r="U44" s="5">
        <v>29461.55033373892</v>
      </c>
      <c r="V44" s="5">
        <v>33.482567591395892</v>
      </c>
      <c r="W44" s="5">
        <v>30.383042131146588</v>
      </c>
      <c r="X44" s="5">
        <v>45916672010.129097</v>
      </c>
      <c r="Y44" s="5">
        <v>49.27</v>
      </c>
      <c r="Z44" s="46">
        <v>65</v>
      </c>
      <c r="AA44" s="5">
        <v>68</v>
      </c>
      <c r="AB44" s="5">
        <v>1.2350000000000001</v>
      </c>
      <c r="AC44" s="5">
        <v>44.209000000000003</v>
      </c>
      <c r="AD44" s="5">
        <v>20.934999999999999</v>
      </c>
      <c r="AE44" s="5">
        <v>92.922736450690707</v>
      </c>
      <c r="AF44" s="5">
        <v>79.366</v>
      </c>
      <c r="AG44" s="5">
        <v>16.622876590162591</v>
      </c>
      <c r="AH44" s="5">
        <v>130.61624286204244</v>
      </c>
      <c r="AI44" s="5">
        <v>73.5</v>
      </c>
    </row>
    <row r="45" spans="2:35" s="14" customFormat="1" ht="43.5" x14ac:dyDescent="0.35">
      <c r="B45" s="3">
        <v>41</v>
      </c>
      <c r="C45" s="21" t="s">
        <v>182</v>
      </c>
      <c r="D45" s="3" t="s">
        <v>26</v>
      </c>
      <c r="E45" s="38" t="s">
        <v>294</v>
      </c>
      <c r="F45" s="5" t="s">
        <v>32</v>
      </c>
      <c r="G45" s="8">
        <v>2014</v>
      </c>
      <c r="H45" s="10" t="s">
        <v>7</v>
      </c>
      <c r="I45" s="10"/>
      <c r="J45" s="10"/>
      <c r="K45" s="6">
        <f t="shared" si="1"/>
        <v>690.75575609114435</v>
      </c>
      <c r="L45" s="6">
        <f t="shared" si="3"/>
        <v>746.016216578436</v>
      </c>
      <c r="M45" s="5" t="s">
        <v>6</v>
      </c>
      <c r="N45" s="3" t="str">
        <f>IF(OR(M45='Classificazione tecnologie'!$C$6,M45='Classificazione tecnologie'!$C$7,M45='Classificazione tecnologie'!$C$8,M45='Classificazione tecnologie'!$C$9,M45='Classificazione tecnologie'!$C$10,M45='Classificazione tecnologie'!$C$11,M45='Classificazione tecnologie'!$C$12,M45='Classificazione tecnologie'!$C$13,M45='Classificazione tecnologie'!$C$14, Dataset!M45='Classificazione tecnologie'!$C$15),"Tecnologia 4.0", "Tecnologia di supporto")</f>
        <v>Tecnologia 4.0</v>
      </c>
      <c r="O45" s="5">
        <v>1988</v>
      </c>
      <c r="P45" s="5"/>
      <c r="Q45" s="5"/>
      <c r="R45" s="5"/>
      <c r="S45" s="5">
        <v>709182183359.84363</v>
      </c>
      <c r="T45" s="5">
        <v>2.4491795250496011</v>
      </c>
      <c r="U45" s="5">
        <v>86605.517388746739</v>
      </c>
      <c r="V45" s="5">
        <v>64.273745532677253</v>
      </c>
      <c r="W45" s="5">
        <v>52.586432837015437</v>
      </c>
      <c r="X45" s="5">
        <v>11454449295.735201</v>
      </c>
      <c r="Y45" s="5">
        <v>64.78</v>
      </c>
      <c r="Z45" s="46">
        <v>81.428571428571431</v>
      </c>
      <c r="AA45" s="5">
        <v>90</v>
      </c>
      <c r="AB45" s="5">
        <v>3.1859999999999999</v>
      </c>
      <c r="AC45" s="5">
        <v>64.683000000000007</v>
      </c>
      <c r="AD45" s="5">
        <v>35.604999999999997</v>
      </c>
      <c r="AE45" s="5">
        <v>207.22362581316878</v>
      </c>
      <c r="AF45" s="5">
        <v>73.695999999999998</v>
      </c>
      <c r="AG45" s="5">
        <v>21.753732202739918</v>
      </c>
      <c r="AH45" s="5">
        <v>169.16506321098078</v>
      </c>
      <c r="AI45" s="5">
        <v>92.2</v>
      </c>
    </row>
    <row r="46" spans="2:35" s="14" customFormat="1" ht="29" x14ac:dyDescent="0.35">
      <c r="B46" s="3">
        <v>42</v>
      </c>
      <c r="C46" s="21" t="s">
        <v>256</v>
      </c>
      <c r="D46" s="3" t="s">
        <v>255</v>
      </c>
      <c r="E46" s="38" t="s">
        <v>304</v>
      </c>
      <c r="F46" s="3" t="s">
        <v>21</v>
      </c>
      <c r="G46" s="16">
        <v>2014</v>
      </c>
      <c r="H46" s="10" t="s">
        <v>7</v>
      </c>
      <c r="I46" s="10"/>
      <c r="J46" s="10"/>
      <c r="K46" s="6">
        <f t="shared" si="1"/>
        <v>11.481481481481481</v>
      </c>
      <c r="L46" s="6">
        <f>49.6/4</f>
        <v>12.4</v>
      </c>
      <c r="M46" s="5" t="s">
        <v>11</v>
      </c>
      <c r="N46" s="3" t="str">
        <f>IF(OR(M46='Classificazione tecnologie'!$C$6,M46='Classificazione tecnologie'!$C$7,M46='Classificazione tecnologie'!$C$8,M46='Classificazione tecnologie'!$C$9,M46='Classificazione tecnologie'!$C$10,M46='Classificazione tecnologie'!$C$11,M46='Classificazione tecnologie'!$C$12,M46='Classificazione tecnologie'!$C$13,M46='Classificazione tecnologie'!$C$14, Dataset!M46='Classificazione tecnologie'!$C$15),"Tecnologia 4.0", "Tecnologia di supporto")</f>
        <v>Tecnologia 4.0</v>
      </c>
      <c r="O46" s="5" t="s">
        <v>193</v>
      </c>
      <c r="P46" s="5"/>
      <c r="Q46" s="5"/>
      <c r="R46" s="5"/>
      <c r="S46" s="5">
        <v>403137100068.07349</v>
      </c>
      <c r="T46" s="5">
        <v>4.2843036891131163</v>
      </c>
      <c r="U46" s="5">
        <v>43751.83888607211</v>
      </c>
      <c r="V46" s="5">
        <v>99.560830275288254</v>
      </c>
      <c r="W46" s="5">
        <v>68.93147750015028</v>
      </c>
      <c r="X46" s="5">
        <v>11071537020.080099</v>
      </c>
      <c r="Y46" s="5">
        <v>43.25</v>
      </c>
      <c r="Z46" s="46">
        <v>76.142857142857139</v>
      </c>
      <c r="AA46" s="5">
        <v>72</v>
      </c>
      <c r="AB46" s="5">
        <v>0.69399999999999995</v>
      </c>
      <c r="AC46" s="5">
        <v>82.114999999999995</v>
      </c>
      <c r="AD46" s="5">
        <v>31.69</v>
      </c>
      <c r="AE46" s="5">
        <v>129.74056603773585</v>
      </c>
      <c r="AF46" s="5">
        <v>85.375</v>
      </c>
      <c r="AG46" s="5">
        <v>29.048514212362591</v>
      </c>
      <c r="AH46" s="5">
        <v>64.777601938776968</v>
      </c>
      <c r="AI46" s="5">
        <v>66.400000000000006</v>
      </c>
    </row>
    <row r="47" spans="2:35" s="14" customFormat="1" ht="29" x14ac:dyDescent="0.35">
      <c r="B47" s="3">
        <v>43</v>
      </c>
      <c r="C47" s="21" t="s">
        <v>256</v>
      </c>
      <c r="D47" s="3" t="s">
        <v>255</v>
      </c>
      <c r="E47" s="38" t="s">
        <v>304</v>
      </c>
      <c r="F47" s="3" t="s">
        <v>5</v>
      </c>
      <c r="G47" s="16">
        <v>2014</v>
      </c>
      <c r="H47" s="10" t="s">
        <v>7</v>
      </c>
      <c r="I47" s="10"/>
      <c r="J47" s="10"/>
      <c r="K47" s="6">
        <f t="shared" si="1"/>
        <v>11.481481481481481</v>
      </c>
      <c r="L47" s="6">
        <f>49.6/4</f>
        <v>12.4</v>
      </c>
      <c r="M47" s="5" t="s">
        <v>11</v>
      </c>
      <c r="N47" s="3" t="str">
        <f>IF(OR(M47='Classificazione tecnologie'!$C$6,M47='Classificazione tecnologie'!$C$7,M47='Classificazione tecnologie'!$C$8,M47='Classificazione tecnologie'!$C$9,M47='Classificazione tecnologie'!$C$10,M47='Classificazione tecnologie'!$C$11,M47='Classificazione tecnologie'!$C$12,M47='Classificazione tecnologie'!$C$13,M47='Classificazione tecnologie'!$C$14, Dataset!M47='Classificazione tecnologie'!$C$15),"Tecnologia 4.0", "Tecnologia di supporto")</f>
        <v>Tecnologia 4.0</v>
      </c>
      <c r="O47" s="5" t="s">
        <v>193</v>
      </c>
      <c r="P47" s="5"/>
      <c r="Q47" s="5"/>
      <c r="R47" s="5"/>
      <c r="S47" s="5">
        <v>2039127446298.5498</v>
      </c>
      <c r="T47" s="5">
        <v>7.4102276050885223</v>
      </c>
      <c r="U47" s="5">
        <v>1573.8814921105177</v>
      </c>
      <c r="V47" s="5">
        <v>22.967963008117241</v>
      </c>
      <c r="W47" s="5">
        <v>25.95422273894966</v>
      </c>
      <c r="X47" s="5">
        <v>11686480933.1168</v>
      </c>
      <c r="Y47" s="5">
        <v>33.700000000000003</v>
      </c>
      <c r="Z47" s="46">
        <v>60.142857142857103</v>
      </c>
      <c r="AA47" s="5">
        <v>9.5</v>
      </c>
      <c r="AB47" s="5">
        <v>0.83125000000000004</v>
      </c>
      <c r="AC47" s="5">
        <v>48.389999389648402</v>
      </c>
      <c r="AD47" s="5">
        <v>9.1359999999999992</v>
      </c>
      <c r="AE47" s="5">
        <v>435.76232396853214</v>
      </c>
      <c r="AF47" s="5">
        <v>32.384</v>
      </c>
      <c r="AG47" s="5">
        <v>5.9678189489453501</v>
      </c>
      <c r="AH47" s="5">
        <v>51.88218735896276</v>
      </c>
      <c r="AI47" s="5">
        <v>36.5</v>
      </c>
    </row>
    <row r="48" spans="2:35" s="14" customFormat="1" ht="29" x14ac:dyDescent="0.35">
      <c r="B48" s="3">
        <v>44</v>
      </c>
      <c r="C48" s="21" t="s">
        <v>256</v>
      </c>
      <c r="D48" s="3" t="s">
        <v>255</v>
      </c>
      <c r="E48" s="38" t="s">
        <v>304</v>
      </c>
      <c r="F48" s="3" t="s">
        <v>57</v>
      </c>
      <c r="G48" s="16">
        <v>2014</v>
      </c>
      <c r="H48" s="10" t="s">
        <v>7</v>
      </c>
      <c r="I48" s="10"/>
      <c r="J48" s="10"/>
      <c r="K48" s="6">
        <f t="shared" si="1"/>
        <v>11.481481481481481</v>
      </c>
      <c r="L48" s="6">
        <f>49.6/4</f>
        <v>12.4</v>
      </c>
      <c r="M48" s="5" t="s">
        <v>11</v>
      </c>
      <c r="N48" s="3" t="str">
        <f>IF(OR(M48='Classificazione tecnologie'!$C$6,M48='Classificazione tecnologie'!$C$7,M48='Classificazione tecnologie'!$C$8,M48='Classificazione tecnologie'!$C$9,M48='Classificazione tecnologie'!$C$10,M48='Classificazione tecnologie'!$C$11,M48='Classificazione tecnologie'!$C$12,M48='Classificazione tecnologie'!$C$13,M48='Classificazione tecnologie'!$C$14, Dataset!M48='Classificazione tecnologie'!$C$15),"Tecnologia 4.0", "Tecnologia di supporto")</f>
        <v>Tecnologia 4.0</v>
      </c>
      <c r="O48" s="5" t="s">
        <v>193</v>
      </c>
      <c r="P48" s="5"/>
      <c r="Q48" s="5"/>
      <c r="R48" s="5"/>
      <c r="S48" s="5">
        <v>890814755233.22546</v>
      </c>
      <c r="T48" s="5">
        <v>5.0066684257549952</v>
      </c>
      <c r="U48" s="5">
        <v>3491.6247908576693</v>
      </c>
      <c r="V48" s="5">
        <v>23.665984596936685</v>
      </c>
      <c r="W48" s="5">
        <v>24.414190988586029</v>
      </c>
      <c r="X48" s="5">
        <v>10387533776.9083</v>
      </c>
      <c r="Y48" s="5">
        <v>31.81</v>
      </c>
      <c r="Z48" s="46">
        <v>65.285714285714292</v>
      </c>
      <c r="AA48" s="5">
        <v>6.45</v>
      </c>
      <c r="AB48" s="5">
        <v>8.4699999999999998E-2</v>
      </c>
      <c r="AC48" s="5">
        <v>64.108001708984403</v>
      </c>
      <c r="AD48" s="5">
        <v>7.9664999999999999</v>
      </c>
      <c r="AE48" s="5">
        <v>140.83309173810562</v>
      </c>
      <c r="AF48" s="5">
        <v>52.634999999999998</v>
      </c>
      <c r="AG48" s="5">
        <v>7.4924420728830574</v>
      </c>
      <c r="AH48" s="5">
        <v>36.423545155209581</v>
      </c>
      <c r="AI48" s="5">
        <v>41.6</v>
      </c>
    </row>
    <row r="49" spans="2:35" s="14" customFormat="1" ht="29" x14ac:dyDescent="0.35">
      <c r="B49" s="3">
        <v>45</v>
      </c>
      <c r="C49" s="21" t="s">
        <v>256</v>
      </c>
      <c r="D49" s="3" t="s">
        <v>255</v>
      </c>
      <c r="E49" s="38" t="s">
        <v>304</v>
      </c>
      <c r="F49" s="3" t="s">
        <v>63</v>
      </c>
      <c r="G49" s="16">
        <v>2014</v>
      </c>
      <c r="H49" s="10" t="s">
        <v>7</v>
      </c>
      <c r="I49" s="10"/>
      <c r="J49" s="10"/>
      <c r="K49" s="6">
        <f t="shared" si="1"/>
        <v>11.481481481481481</v>
      </c>
      <c r="L49" s="6">
        <f>49.6/4</f>
        <v>12.4</v>
      </c>
      <c r="M49" s="5" t="s">
        <v>11</v>
      </c>
      <c r="N49" s="3" t="str">
        <f>IF(OR(M49='Classificazione tecnologie'!$C$6,M49='Classificazione tecnologie'!$C$7,M49='Classificazione tecnologie'!$C$8,M49='Classificazione tecnologie'!$C$9,M49='Classificazione tecnologie'!$C$10,M49='Classificazione tecnologie'!$C$11,M49='Classificazione tecnologie'!$C$12,M49='Classificazione tecnologie'!$C$13,M49='Classificazione tecnologie'!$C$14, Dataset!M49='Classificazione tecnologie'!$C$15),"Tecnologia 4.0", "Tecnologia di supporto")</f>
        <v>Tecnologia 4.0</v>
      </c>
      <c r="O49" s="5" t="s">
        <v>193</v>
      </c>
      <c r="P49" s="5"/>
      <c r="Q49" s="5"/>
      <c r="R49" s="5"/>
      <c r="S49" s="5">
        <v>17521746534000</v>
      </c>
      <c r="T49" s="5">
        <v>2.4519730353603393</v>
      </c>
      <c r="U49" s="5">
        <v>55032.957997916623</v>
      </c>
      <c r="V49" s="5">
        <v>13.535773933253953</v>
      </c>
      <c r="W49" s="5">
        <v>16.433076431123769</v>
      </c>
      <c r="X49" s="5">
        <v>387529000000</v>
      </c>
      <c r="Y49" s="5">
        <v>60.09</v>
      </c>
      <c r="Z49" s="46">
        <v>79.142857142857139</v>
      </c>
      <c r="AA49" s="5">
        <v>75</v>
      </c>
      <c r="AB49" s="5">
        <v>2.7191999999999998</v>
      </c>
      <c r="AC49" s="5">
        <v>58.374000000000002</v>
      </c>
      <c r="AD49" s="5">
        <v>31.9558</v>
      </c>
      <c r="AE49" s="5">
        <v>34.806144355457604</v>
      </c>
      <c r="AF49" s="5">
        <v>81.483000000000004</v>
      </c>
      <c r="AG49" s="5">
        <v>7.1659986009294574</v>
      </c>
      <c r="AH49" s="5">
        <v>194.71611527321616</v>
      </c>
      <c r="AI49" s="5">
        <v>82.4</v>
      </c>
    </row>
    <row r="50" spans="2:35" s="14" customFormat="1" ht="58" x14ac:dyDescent="0.35">
      <c r="B50" s="3">
        <v>46</v>
      </c>
      <c r="C50" s="21" t="s">
        <v>270</v>
      </c>
      <c r="D50" s="5" t="s">
        <v>269</v>
      </c>
      <c r="E50" s="38" t="s">
        <v>299</v>
      </c>
      <c r="F50" s="3" t="s">
        <v>90</v>
      </c>
      <c r="G50" s="16">
        <v>2014</v>
      </c>
      <c r="H50" s="10" t="s">
        <v>7</v>
      </c>
      <c r="I50" s="10"/>
      <c r="J50" s="10"/>
      <c r="K50" s="6">
        <f t="shared" si="1"/>
        <v>119.44444444444444</v>
      </c>
      <c r="L50" s="6">
        <v>129</v>
      </c>
      <c r="M50" s="5" t="s">
        <v>286</v>
      </c>
      <c r="N50" s="3" t="str">
        <f>IF(OR(M50='Classificazione tecnologie'!$C$6,M50='Classificazione tecnologie'!$C$7,M50='Classificazione tecnologie'!$C$8,M50='Classificazione tecnologie'!$C$9,M50='Classificazione tecnologie'!$C$10,M50='Classificazione tecnologie'!$C$11,M50='Classificazione tecnologie'!$C$12,M50='Classificazione tecnologie'!$C$13,M50='Classificazione tecnologie'!$C$14, Dataset!M50='Classificazione tecnologie'!$C$15),"Tecnologia 4.0", "Tecnologia di supporto")</f>
        <v>Tecnologia 4.0</v>
      </c>
      <c r="O50" s="5"/>
      <c r="P50" s="5"/>
      <c r="Q50" s="5"/>
      <c r="R50" s="5"/>
      <c r="S50" s="5">
        <v>8532000000000</v>
      </c>
      <c r="T50" s="5">
        <v>7.3</v>
      </c>
      <c r="U50" s="5">
        <v>7651.366</v>
      </c>
      <c r="V50" s="5">
        <v>23.594000000000001</v>
      </c>
      <c r="W50" s="5">
        <v>21.471</v>
      </c>
      <c r="X50" s="5">
        <v>123130000000</v>
      </c>
      <c r="Y50" s="5">
        <v>46.6</v>
      </c>
      <c r="Z50" s="46">
        <f>4.9/7*100</f>
        <v>70</v>
      </c>
      <c r="AA50" s="5">
        <v>37.36</v>
      </c>
      <c r="AB50" s="5">
        <v>2.0299999999999998</v>
      </c>
      <c r="AC50" s="5">
        <v>66.953000000000003</v>
      </c>
      <c r="AD50" s="5">
        <v>3.5779999999999998</v>
      </c>
      <c r="AE50" s="5">
        <v>145.31700000000001</v>
      </c>
      <c r="AF50" s="5">
        <v>54.259</v>
      </c>
      <c r="AG50" s="5">
        <v>3.0830000000000002</v>
      </c>
      <c r="AH50" s="5">
        <v>140.73599999999999</v>
      </c>
      <c r="AI50" s="5">
        <v>42.1</v>
      </c>
    </row>
    <row r="51" spans="2:35" s="14" customFormat="1" ht="29" x14ac:dyDescent="0.35">
      <c r="B51" s="3">
        <v>47</v>
      </c>
      <c r="C51" s="21" t="s">
        <v>201</v>
      </c>
      <c r="D51" s="3" t="s">
        <v>88</v>
      </c>
      <c r="E51" s="38" t="s">
        <v>296</v>
      </c>
      <c r="F51" s="3" t="s">
        <v>68</v>
      </c>
      <c r="G51" s="16">
        <v>2014</v>
      </c>
      <c r="H51" s="10"/>
      <c r="I51" s="10"/>
      <c r="J51" s="10" t="s">
        <v>7</v>
      </c>
      <c r="K51" s="6">
        <v>2.8000000000000001E-2</v>
      </c>
      <c r="L51" s="6">
        <f>K51*$L$2</f>
        <v>3.0240000000000003E-2</v>
      </c>
      <c r="M51" s="5" t="s">
        <v>6</v>
      </c>
      <c r="N51" s="3" t="str">
        <f>IF(OR(M51='Classificazione tecnologie'!$C$6,M51='Classificazione tecnologie'!$C$7,M51='Classificazione tecnologie'!$C$8,M51='Classificazione tecnologie'!$C$9,M51='Classificazione tecnologie'!$C$10,M51='Classificazione tecnologie'!$C$11,M51='Classificazione tecnologie'!$C$12,M51='Classificazione tecnologie'!$C$13,M51='Classificazione tecnologie'!$C$14, Dataset!M51='Classificazione tecnologie'!$C$15),"Tecnologia 4.0", "Tecnologia di supporto")</f>
        <v>Tecnologia 4.0</v>
      </c>
      <c r="O51" s="5"/>
      <c r="P51" s="5"/>
      <c r="Q51" s="5"/>
      <c r="R51" s="5"/>
      <c r="S51" s="5">
        <v>309558454718.86639</v>
      </c>
      <c r="T51" s="5">
        <v>3.7582001903069653</v>
      </c>
      <c r="U51" s="5">
        <v>37678.889774318246</v>
      </c>
      <c r="V51" s="5">
        <v>32.161738749954708</v>
      </c>
      <c r="W51" s="5">
        <v>30.601777715370716</v>
      </c>
      <c r="X51" s="5">
        <v>4525500000</v>
      </c>
      <c r="Y51" s="5">
        <v>55.46</v>
      </c>
      <c r="Z51" s="46">
        <v>70.714285714285708</v>
      </c>
      <c r="AA51" s="5">
        <v>73.430000000000007</v>
      </c>
      <c r="AB51" s="5">
        <v>4.17584</v>
      </c>
      <c r="AC51" s="5">
        <v>60.375</v>
      </c>
      <c r="AD51" s="5">
        <v>32.791119999999999</v>
      </c>
      <c r="AE51" s="5">
        <v>379.65341959334563</v>
      </c>
      <c r="AF51" s="5">
        <v>92.103999999999999</v>
      </c>
      <c r="AG51" s="5">
        <v>47.645496464379221</v>
      </c>
      <c r="AH51" s="5">
        <v>66.085746474254705</v>
      </c>
      <c r="AI51" s="5">
        <v>79.099999999999994</v>
      </c>
    </row>
    <row r="52" spans="2:35" s="14" customFormat="1" x14ac:dyDescent="0.35">
      <c r="B52" s="3">
        <v>48</v>
      </c>
      <c r="C52" s="21" t="s">
        <v>174</v>
      </c>
      <c r="D52" s="3" t="s">
        <v>106</v>
      </c>
      <c r="E52" s="38" t="s">
        <v>297</v>
      </c>
      <c r="F52" s="3" t="s">
        <v>63</v>
      </c>
      <c r="G52" s="16">
        <v>2014</v>
      </c>
      <c r="H52" s="10" t="s">
        <v>7</v>
      </c>
      <c r="I52" s="10"/>
      <c r="J52" s="10"/>
      <c r="K52" s="6">
        <f t="shared" ref="K52:K95" si="4">L52/$L$2</f>
        <v>232.40740740740739</v>
      </c>
      <c r="L52" s="6">
        <v>251</v>
      </c>
      <c r="M52" s="3" t="s">
        <v>76</v>
      </c>
      <c r="N52" s="3" t="str">
        <f>IF(OR(M52='Classificazione tecnologie'!$C$6,M52='Classificazione tecnologie'!$C$7,M52='Classificazione tecnologie'!$C$8,M52='Classificazione tecnologie'!$C$9,M52='Classificazione tecnologie'!$C$10,M52='Classificazione tecnologie'!$C$11,M52='Classificazione tecnologie'!$C$12,M52='Classificazione tecnologie'!$C$13,M52='Classificazione tecnologie'!$C$14, Dataset!M52='Classificazione tecnologie'!$C$15),"Tecnologia 4.0", "Tecnologia di supporto")</f>
        <v>Tecnologia 4.0</v>
      </c>
      <c r="O52" s="5" t="s">
        <v>203</v>
      </c>
      <c r="P52" s="5" t="s">
        <v>260</v>
      </c>
      <c r="Q52" s="5"/>
      <c r="R52" s="5"/>
      <c r="S52" s="5">
        <v>17521746534000</v>
      </c>
      <c r="T52" s="5">
        <v>2.4519730353603393</v>
      </c>
      <c r="U52" s="5">
        <v>55032.957997916623</v>
      </c>
      <c r="V52" s="5">
        <v>13.535773933253953</v>
      </c>
      <c r="W52" s="5">
        <v>16.433076431123769</v>
      </c>
      <c r="X52" s="5">
        <v>387529000000</v>
      </c>
      <c r="Y52" s="5">
        <v>60.09</v>
      </c>
      <c r="Z52" s="46">
        <v>79.142857142857139</v>
      </c>
      <c r="AA52" s="5">
        <v>75</v>
      </c>
      <c r="AB52" s="5">
        <v>2.7191999999999998</v>
      </c>
      <c r="AC52" s="5">
        <v>58.374000000000002</v>
      </c>
      <c r="AD52" s="5">
        <v>31.9558</v>
      </c>
      <c r="AE52" s="5">
        <v>34.806144355457604</v>
      </c>
      <c r="AF52" s="5">
        <v>81.483000000000004</v>
      </c>
      <c r="AG52" s="5">
        <v>7.1659986009294574</v>
      </c>
      <c r="AH52" s="5">
        <v>194.71611527321616</v>
      </c>
      <c r="AI52" s="5">
        <v>82.4</v>
      </c>
    </row>
    <row r="53" spans="2:35" s="14" customFormat="1" ht="43.5" x14ac:dyDescent="0.35">
      <c r="B53" s="3">
        <v>49</v>
      </c>
      <c r="C53" s="21" t="s">
        <v>183</v>
      </c>
      <c r="D53" s="3" t="s">
        <v>34</v>
      </c>
      <c r="E53" s="38" t="s">
        <v>294</v>
      </c>
      <c r="F53" s="5" t="s">
        <v>52</v>
      </c>
      <c r="G53" s="8">
        <v>2015</v>
      </c>
      <c r="H53" s="13" t="s">
        <v>7</v>
      </c>
      <c r="I53" s="13"/>
      <c r="J53" s="13"/>
      <c r="K53" s="6">
        <f t="shared" si="4"/>
        <v>2.4435967657798643</v>
      </c>
      <c r="L53" s="6">
        <f>749.5*O53/$P$53</f>
        <v>2.6390845070422535</v>
      </c>
      <c r="M53" s="5" t="s">
        <v>6</v>
      </c>
      <c r="N53" s="3" t="str">
        <f>IF(OR(M53='Classificazione tecnologie'!$C$6,M53='Classificazione tecnologie'!$C$7,M53='Classificazione tecnologie'!$C$8,M53='Classificazione tecnologie'!$C$9,M53='Classificazione tecnologie'!$C$10,M53='Classificazione tecnologie'!$C$11,M53='Classificazione tecnologie'!$C$12,M53='Classificazione tecnologie'!$C$13,M53='Classificazione tecnologie'!$C$14, Dataset!M53='Classificazione tecnologie'!$C$15),"Tecnologia 4.0", "Tecnologia di supporto")</f>
        <v>Tecnologia 4.0</v>
      </c>
      <c r="O53" s="5">
        <v>1</v>
      </c>
      <c r="P53" s="5">
        <f>SUM(O53:O92)</f>
        <v>284</v>
      </c>
      <c r="Q53" s="5"/>
      <c r="R53" s="5"/>
      <c r="S53" s="5">
        <v>654269902880</v>
      </c>
      <c r="T53" s="5">
        <v>4.1064088689344942</v>
      </c>
      <c r="U53" s="5">
        <v>20627.932782067484</v>
      </c>
      <c r="V53" s="5">
        <v>33.321171241809679</v>
      </c>
      <c r="W53" s="5">
        <v>38.753824759418585</v>
      </c>
      <c r="X53" s="5">
        <v>5389928333.3333302</v>
      </c>
      <c r="Y53" s="5">
        <v>40.65</v>
      </c>
      <c r="Z53" s="46">
        <v>72.428571428571431</v>
      </c>
      <c r="AA53" s="5">
        <v>72.7</v>
      </c>
      <c r="AB53" s="5">
        <v>0.81499999999999995</v>
      </c>
      <c r="AC53" s="5">
        <v>52.521999999999998</v>
      </c>
      <c r="AD53" s="5">
        <v>19.936</v>
      </c>
      <c r="AE53" s="5">
        <v>14.754530653256982</v>
      </c>
      <c r="AF53" s="5">
        <v>83.18</v>
      </c>
      <c r="AG53" s="5">
        <v>23.569646157120438</v>
      </c>
      <c r="AH53" s="5">
        <v>55.916783372773729</v>
      </c>
      <c r="AI53" s="5">
        <v>49.9</v>
      </c>
    </row>
    <row r="54" spans="2:35" s="14" customFormat="1" ht="43.5" x14ac:dyDescent="0.35">
      <c r="B54" s="3">
        <v>50</v>
      </c>
      <c r="C54" s="21" t="s">
        <v>183</v>
      </c>
      <c r="D54" s="3" t="s">
        <v>34</v>
      </c>
      <c r="E54" s="38" t="s">
        <v>294</v>
      </c>
      <c r="F54" s="5" t="s">
        <v>44</v>
      </c>
      <c r="G54" s="8">
        <v>2015</v>
      </c>
      <c r="H54" s="13" t="s">
        <v>7</v>
      </c>
      <c r="I54" s="13"/>
      <c r="J54" s="13"/>
      <c r="K54" s="6">
        <f t="shared" si="4"/>
        <v>2.4435967657798643</v>
      </c>
      <c r="L54" s="6">
        <f t="shared" ref="L54:L92" si="5">749.5*O54/$P$53</f>
        <v>2.6390845070422535</v>
      </c>
      <c r="M54" s="5" t="s">
        <v>6</v>
      </c>
      <c r="N54" s="3" t="str">
        <f>IF(OR(M54='Classificazione tecnologie'!$C$6,M54='Classificazione tecnologie'!$C$7,M54='Classificazione tecnologie'!$C$8,M54='Classificazione tecnologie'!$C$9,M54='Classificazione tecnologie'!$C$10,M54='Classificazione tecnologie'!$C$11,M54='Classificazione tecnologie'!$C$12,M54='Classificazione tecnologie'!$C$13,M54='Classificazione tecnologie'!$C$14, Dataset!M54='Classificazione tecnologie'!$C$15),"Tecnologia 4.0", "Tecnologia di supporto")</f>
        <v>Tecnologia 4.0</v>
      </c>
      <c r="O54" s="5">
        <v>1</v>
      </c>
      <c r="P54" s="5"/>
      <c r="Q54" s="5"/>
      <c r="R54" s="5"/>
      <c r="S54" s="5">
        <v>53074468085.106384</v>
      </c>
      <c r="T54" s="5">
        <v>1.0507509824239918</v>
      </c>
      <c r="U54" s="5">
        <v>5500.32049702735</v>
      </c>
      <c r="V54" s="5">
        <v>37.794707990606859</v>
      </c>
      <c r="W54" s="5">
        <v>34.806666409219552</v>
      </c>
      <c r="X54" s="5">
        <v>3209378000</v>
      </c>
      <c r="Y54" s="5">
        <v>30.1</v>
      </c>
      <c r="Z54" s="46">
        <v>64.285714285714292</v>
      </c>
      <c r="AA54" s="5">
        <v>51.5</v>
      </c>
      <c r="AB54" s="5">
        <v>0.222</v>
      </c>
      <c r="AC54" s="5">
        <v>62.265000000000001</v>
      </c>
      <c r="AD54" s="5">
        <v>15.688000000000001</v>
      </c>
      <c r="AE54" s="5">
        <v>116.73107953970204</v>
      </c>
      <c r="AF54" s="5">
        <v>54.713999999999999</v>
      </c>
      <c r="AG54" s="5">
        <v>41.79000443220432</v>
      </c>
      <c r="AH54" s="5">
        <v>38.520715302491162</v>
      </c>
      <c r="AI54" s="5">
        <v>36.5</v>
      </c>
    </row>
    <row r="55" spans="2:35" s="14" customFormat="1" ht="43.5" x14ac:dyDescent="0.35">
      <c r="B55" s="3">
        <v>51</v>
      </c>
      <c r="C55" s="21" t="s">
        <v>183</v>
      </c>
      <c r="D55" s="3" t="s">
        <v>34</v>
      </c>
      <c r="E55" s="38" t="s">
        <v>294</v>
      </c>
      <c r="F55" s="5" t="s">
        <v>54</v>
      </c>
      <c r="G55" s="8">
        <v>2015</v>
      </c>
      <c r="H55" s="13" t="s">
        <v>7</v>
      </c>
      <c r="I55" s="13"/>
      <c r="J55" s="13"/>
      <c r="K55" s="6">
        <f t="shared" si="4"/>
        <v>63.533515910276471</v>
      </c>
      <c r="L55" s="6">
        <f t="shared" si="5"/>
        <v>68.616197183098592</v>
      </c>
      <c r="M55" s="5" t="s">
        <v>6</v>
      </c>
      <c r="N55" s="3" t="str">
        <f>IF(OR(M55='Classificazione tecnologie'!$C$6,M55='Classificazione tecnologie'!$C$7,M55='Classificazione tecnologie'!$C$8,M55='Classificazione tecnologie'!$C$9,M55='Classificazione tecnologie'!$C$10,M55='Classificazione tecnologie'!$C$11,M55='Classificazione tecnologie'!$C$12,M55='Classificazione tecnologie'!$C$13,M55='Classificazione tecnologie'!$C$14, Dataset!M55='Classificazione tecnologie'!$C$15),"Tecnologia 4.0", "Tecnologia di supporto")</f>
        <v>Tecnologia 4.0</v>
      </c>
      <c r="O55" s="5">
        <v>26</v>
      </c>
      <c r="P55" s="5"/>
      <c r="Q55" s="5"/>
      <c r="R55" s="5"/>
      <c r="S55" s="5">
        <v>195078678697.22955</v>
      </c>
      <c r="T55" s="5">
        <v>6.5526527963196202</v>
      </c>
      <c r="U55" s="5">
        <v>1248.4533977837125</v>
      </c>
      <c r="V55" s="5">
        <v>17.336673786548548</v>
      </c>
      <c r="W55" s="5">
        <v>24.749322520489645</v>
      </c>
      <c r="X55" s="5">
        <v>59902023.753362298</v>
      </c>
      <c r="Y55" s="5">
        <v>23.71</v>
      </c>
      <c r="Z55" s="46">
        <v>53.714285714285715</v>
      </c>
      <c r="AA55" s="5">
        <v>4.5999999999999996</v>
      </c>
      <c r="AB55" s="5">
        <v>0.77900000000000003</v>
      </c>
      <c r="AC55" s="5">
        <v>53.981999999999999</v>
      </c>
      <c r="AD55" s="5">
        <v>8.2370000000000001</v>
      </c>
      <c r="AE55" s="5">
        <v>1200.4015979104249</v>
      </c>
      <c r="AF55" s="5">
        <v>34.308</v>
      </c>
      <c r="AG55" s="5">
        <v>32.825407986878474</v>
      </c>
      <c r="AH55" s="5">
        <v>44.406971806283707</v>
      </c>
      <c r="AI55" s="5">
        <v>23.1</v>
      </c>
    </row>
    <row r="56" spans="2:35" s="14" customFormat="1" ht="43.5" x14ac:dyDescent="0.35">
      <c r="B56" s="3">
        <v>52</v>
      </c>
      <c r="C56" s="21" t="s">
        <v>183</v>
      </c>
      <c r="D56" s="3" t="s">
        <v>34</v>
      </c>
      <c r="E56" s="38" t="s">
        <v>294</v>
      </c>
      <c r="F56" s="5" t="s">
        <v>101</v>
      </c>
      <c r="G56" s="8">
        <v>2015</v>
      </c>
      <c r="H56" s="13" t="s">
        <v>7</v>
      </c>
      <c r="I56" s="13"/>
      <c r="J56" s="13"/>
      <c r="K56" s="6">
        <f t="shared" si="4"/>
        <v>4.8871935315597286</v>
      </c>
      <c r="L56" s="6">
        <f t="shared" si="5"/>
        <v>5.278169014084507</v>
      </c>
      <c r="M56" s="5" t="s">
        <v>6</v>
      </c>
      <c r="N56" s="3" t="str">
        <f>IF(OR(M56='Classificazione tecnologie'!$C$6,M56='Classificazione tecnologie'!$C$7,M56='Classificazione tecnologie'!$C$8,M56='Classificazione tecnologie'!$C$9,M56='Classificazione tecnologie'!$C$10,M56='Classificazione tecnologie'!$C$11,M56='Classificazione tecnologie'!$C$12,M56='Classificazione tecnologie'!$C$13,M56='Classificazione tecnologie'!$C$14, Dataset!M56='Classificazione tecnologie'!$C$15),"Tecnologia 4.0", "Tecnologia di supporto")</f>
        <v>Tecnologia 4.0</v>
      </c>
      <c r="O56" s="5">
        <v>2</v>
      </c>
      <c r="P56" s="5"/>
      <c r="Q56" s="5"/>
      <c r="R56" s="5"/>
      <c r="S56" s="5">
        <v>59687410896.57338</v>
      </c>
      <c r="T56" s="5">
        <v>6.9928402902513511</v>
      </c>
      <c r="U56" s="5">
        <v>1133.0028158035138</v>
      </c>
      <c r="V56" s="5">
        <v>20.799159983741898</v>
      </c>
      <c r="W56" s="5">
        <v>26.560843369641617</v>
      </c>
      <c r="X56" s="5">
        <v>2824000000</v>
      </c>
      <c r="Y56" s="5">
        <v>20.27</v>
      </c>
      <c r="Z56" s="46">
        <v>47.428571428571431</v>
      </c>
      <c r="AA56" s="5">
        <v>2.2000000000000002</v>
      </c>
      <c r="AB56" s="5">
        <v>3.2000000000000001E-2</v>
      </c>
      <c r="AC56" s="5">
        <v>65.144999999999996</v>
      </c>
      <c r="AD56" s="5">
        <v>10</v>
      </c>
      <c r="AE56" s="5">
        <v>80.665042567526186</v>
      </c>
      <c r="AF56" s="5">
        <v>29.858000000000001</v>
      </c>
      <c r="AG56" s="5">
        <v>30.842636129223148</v>
      </c>
      <c r="AH56" s="5">
        <v>18.114700016067879</v>
      </c>
      <c r="AI56" s="5">
        <v>7.6</v>
      </c>
    </row>
    <row r="57" spans="2:35" s="14" customFormat="1" ht="43.5" x14ac:dyDescent="0.35">
      <c r="B57" s="3">
        <v>53</v>
      </c>
      <c r="C57" s="21" t="s">
        <v>183</v>
      </c>
      <c r="D57" s="3" t="s">
        <v>34</v>
      </c>
      <c r="E57" s="38" t="s">
        <v>294</v>
      </c>
      <c r="F57" s="5" t="s">
        <v>37</v>
      </c>
      <c r="G57" s="8">
        <v>2015</v>
      </c>
      <c r="H57" s="13" t="s">
        <v>7</v>
      </c>
      <c r="I57" s="13"/>
      <c r="J57" s="13"/>
      <c r="K57" s="6">
        <f t="shared" si="4"/>
        <v>2.4435967657798643</v>
      </c>
      <c r="L57" s="6">
        <f t="shared" si="5"/>
        <v>2.6390845070422535</v>
      </c>
      <c r="M57" s="5" t="s">
        <v>6</v>
      </c>
      <c r="N57" s="3" t="str">
        <f>IF(OR(M57='Classificazione tecnologie'!$C$6,M57='Classificazione tecnologie'!$C$7,M57='Classificazione tecnologie'!$C$8,M57='Classificazione tecnologie'!$C$9,M57='Classificazione tecnologie'!$C$10,M57='Classificazione tecnologie'!$C$11,M57='Classificazione tecnologie'!$C$12,M57='Classificazione tecnologie'!$C$13,M57='Classificazione tecnologie'!$C$14, Dataset!M57='Classificazione tecnologie'!$C$15),"Tecnologia 4.0", "Tecnologia di supporto")</f>
        <v>Tecnologia 4.0</v>
      </c>
      <c r="O57" s="5">
        <v>1</v>
      </c>
      <c r="P57" s="5"/>
      <c r="Q57" s="5"/>
      <c r="R57" s="5"/>
      <c r="S57" s="5">
        <v>16211540686.135525</v>
      </c>
      <c r="T57" s="5">
        <v>3.088222847570222</v>
      </c>
      <c r="U57" s="5">
        <v>4727.2773808693582</v>
      </c>
      <c r="V57" s="5">
        <v>34.871072325168385</v>
      </c>
      <c r="W57" s="5">
        <v>53.327231696944686</v>
      </c>
      <c r="X57" s="5">
        <v>94733811.352570593</v>
      </c>
      <c r="Y57" s="5">
        <v>32.31</v>
      </c>
      <c r="Z57" s="46">
        <v>53</v>
      </c>
      <c r="AA57" s="5">
        <v>45</v>
      </c>
      <c r="AB57" s="5">
        <v>0.219</v>
      </c>
      <c r="AC57" s="5">
        <v>33.816000000000003</v>
      </c>
      <c r="AD57" s="5">
        <v>7.5490000000000004</v>
      </c>
      <c r="AE57" s="5">
        <v>66.979707031250001</v>
      </c>
      <c r="AF57" s="5">
        <v>47.173000000000002</v>
      </c>
      <c r="AG57" s="5">
        <v>21.163765073572137</v>
      </c>
      <c r="AH57" s="5">
        <v>58.657438133571546</v>
      </c>
      <c r="AI57" s="5">
        <v>45.6</v>
      </c>
    </row>
    <row r="58" spans="2:35" s="14" customFormat="1" ht="43.5" x14ac:dyDescent="0.35">
      <c r="B58" s="3">
        <v>54</v>
      </c>
      <c r="C58" s="21" t="s">
        <v>183</v>
      </c>
      <c r="D58" s="3" t="s">
        <v>34</v>
      </c>
      <c r="E58" s="38" t="s">
        <v>294</v>
      </c>
      <c r="F58" s="5" t="s">
        <v>29</v>
      </c>
      <c r="G58" s="8">
        <v>2015</v>
      </c>
      <c r="H58" s="13" t="s">
        <v>7</v>
      </c>
      <c r="I58" s="13"/>
      <c r="J58" s="13"/>
      <c r="K58" s="6">
        <f t="shared" si="4"/>
        <v>2.4435967657798643</v>
      </c>
      <c r="L58" s="6">
        <f t="shared" si="5"/>
        <v>2.6390845070422535</v>
      </c>
      <c r="M58" s="5" t="s">
        <v>6</v>
      </c>
      <c r="N58" s="3" t="str">
        <f>IF(OR(M58='Classificazione tecnologie'!$C$6,M58='Classificazione tecnologie'!$C$7,M58='Classificazione tecnologie'!$C$8,M58='Classificazione tecnologie'!$C$9,M58='Classificazione tecnologie'!$C$10,M58='Classificazione tecnologie'!$C$11,M58='Classificazione tecnologie'!$C$12,M58='Classificazione tecnologie'!$C$13,M58='Classificazione tecnologie'!$C$14, Dataset!M58='Classificazione tecnologie'!$C$15),"Tecnologia 4.0", "Tecnologia di supporto")</f>
        <v>Tecnologia 4.0</v>
      </c>
      <c r="O58" s="5">
        <v>1</v>
      </c>
      <c r="P58" s="5"/>
      <c r="Q58" s="5"/>
      <c r="R58" s="5"/>
      <c r="S58" s="5">
        <v>1802214373741.3206</v>
      </c>
      <c r="T58" s="5">
        <v>-3.5458715744727272</v>
      </c>
      <c r="U58" s="5">
        <v>8814.0009868126126</v>
      </c>
      <c r="V58" s="5">
        <v>12.900191417740489</v>
      </c>
      <c r="W58" s="5">
        <v>14.053451198316418</v>
      </c>
      <c r="X58" s="5">
        <v>3133977129.73</v>
      </c>
      <c r="Y58" s="5">
        <v>34.950000000000003</v>
      </c>
      <c r="Z58" s="46">
        <v>58.285714285714285</v>
      </c>
      <c r="AA58" s="5">
        <v>42.4</v>
      </c>
      <c r="AB58" s="5">
        <v>1.343</v>
      </c>
      <c r="AC58" s="5">
        <v>58.691000000000003</v>
      </c>
      <c r="AD58" s="5">
        <v>15.345000000000001</v>
      </c>
      <c r="AE58" s="5">
        <v>24.463788474469201</v>
      </c>
      <c r="AF58" s="5">
        <v>85.77</v>
      </c>
      <c r="AG58" s="5">
        <v>11.907623140563425</v>
      </c>
      <c r="AH58" s="5">
        <v>66.829700644229035</v>
      </c>
      <c r="AI58" s="5">
        <v>49.6</v>
      </c>
    </row>
    <row r="59" spans="2:35" s="14" customFormat="1" ht="43.5" x14ac:dyDescent="0.35">
      <c r="B59" s="3">
        <v>55</v>
      </c>
      <c r="C59" s="21" t="s">
        <v>183</v>
      </c>
      <c r="D59" s="3" t="s">
        <v>34</v>
      </c>
      <c r="E59" s="38" t="s">
        <v>294</v>
      </c>
      <c r="F59" s="5" t="s">
        <v>55</v>
      </c>
      <c r="G59" s="8">
        <v>2015</v>
      </c>
      <c r="H59" s="13" t="s">
        <v>7</v>
      </c>
      <c r="I59" s="13"/>
      <c r="J59" s="13"/>
      <c r="K59" s="6">
        <f t="shared" si="4"/>
        <v>73.307902973395926</v>
      </c>
      <c r="L59" s="6">
        <f t="shared" si="5"/>
        <v>79.172535211267601</v>
      </c>
      <c r="M59" s="5" t="s">
        <v>6</v>
      </c>
      <c r="N59" s="3" t="str">
        <f>IF(OR(M59='Classificazione tecnologie'!$C$6,M59='Classificazione tecnologie'!$C$7,M59='Classificazione tecnologie'!$C$8,M59='Classificazione tecnologie'!$C$9,M59='Classificazione tecnologie'!$C$10,M59='Classificazione tecnologie'!$C$11,M59='Classificazione tecnologie'!$C$12,M59='Classificazione tecnologie'!$C$13,M59='Classificazione tecnologie'!$C$14, Dataset!M59='Classificazione tecnologie'!$C$15),"Tecnologia 4.0", "Tecnologia di supporto")</f>
        <v>Tecnologia 4.0</v>
      </c>
      <c r="O59" s="5">
        <v>30</v>
      </c>
      <c r="P59" s="5"/>
      <c r="Q59" s="5"/>
      <c r="R59" s="5"/>
      <c r="S59" s="5">
        <v>50201314894.581726</v>
      </c>
      <c r="T59" s="5">
        <v>3.471186040907142</v>
      </c>
      <c r="U59" s="5">
        <v>6993.7834826738745</v>
      </c>
      <c r="V59" s="5">
        <v>64.538042251104144</v>
      </c>
      <c r="W59" s="5">
        <v>63.573663960115233</v>
      </c>
      <c r="X59" s="5">
        <v>106000000</v>
      </c>
      <c r="Y59" s="5">
        <v>42.16</v>
      </c>
      <c r="Z59" s="46">
        <v>61.714285714285715</v>
      </c>
      <c r="AA59" s="5">
        <v>53.71</v>
      </c>
      <c r="AB59" s="5">
        <v>0.96</v>
      </c>
      <c r="AC59" s="5">
        <v>49.226999999999997</v>
      </c>
      <c r="AD59" s="5">
        <v>24.471</v>
      </c>
      <c r="AE59" s="5">
        <v>66.120035003684592</v>
      </c>
      <c r="AF59" s="5">
        <v>73.989999999999995</v>
      </c>
      <c r="AG59" s="5">
        <v>23.644171451079984</v>
      </c>
      <c r="AH59" s="5">
        <v>55.41085992467417</v>
      </c>
      <c r="AI59" s="5">
        <v>61.6</v>
      </c>
    </row>
    <row r="60" spans="2:35" s="14" customFormat="1" ht="43.5" x14ac:dyDescent="0.35">
      <c r="B60" s="3">
        <v>56</v>
      </c>
      <c r="C60" s="21" t="s">
        <v>183</v>
      </c>
      <c r="D60" s="3" t="s">
        <v>34</v>
      </c>
      <c r="E60" s="38" t="s">
        <v>294</v>
      </c>
      <c r="F60" s="5" t="s">
        <v>102</v>
      </c>
      <c r="G60" s="8">
        <v>2015</v>
      </c>
      <c r="H60" s="13" t="s">
        <v>7</v>
      </c>
      <c r="I60" s="13"/>
      <c r="J60" s="13"/>
      <c r="K60" s="6">
        <f t="shared" si="4"/>
        <v>4.8871935315597286</v>
      </c>
      <c r="L60" s="6">
        <f t="shared" si="5"/>
        <v>5.278169014084507</v>
      </c>
      <c r="M60" s="5" t="s">
        <v>6</v>
      </c>
      <c r="N60" s="3" t="str">
        <f>IF(OR(M60='Classificazione tecnologie'!$C$6,M60='Classificazione tecnologie'!$C$7,M60='Classificazione tecnologie'!$C$8,M60='Classificazione tecnologie'!$C$9,M60='Classificazione tecnologie'!$C$10,M60='Classificazione tecnologie'!$C$11,M60='Classificazione tecnologie'!$C$12,M60='Classificazione tecnologie'!$C$13,M60='Classificazione tecnologie'!$C$14, Dataset!M60='Classificazione tecnologie'!$C$15),"Tecnologia 4.0", "Tecnologia di supporto")</f>
        <v>Tecnologia 4.0</v>
      </c>
      <c r="O60" s="5">
        <v>2</v>
      </c>
      <c r="P60" s="5"/>
      <c r="Q60" s="5"/>
      <c r="R60" s="5"/>
      <c r="S60" s="5">
        <v>18049954289.422901</v>
      </c>
      <c r="T60" s="5">
        <v>7.0360871792963167</v>
      </c>
      <c r="U60" s="5">
        <v>1162.9049199715091</v>
      </c>
      <c r="V60" s="5">
        <v>61.718423758590781</v>
      </c>
      <c r="W60" s="5">
        <v>66.145643237988793</v>
      </c>
      <c r="X60" s="5">
        <v>87761038.011891499</v>
      </c>
      <c r="Y60" s="5">
        <v>30.35</v>
      </c>
      <c r="Z60" s="46">
        <v>56.285714285714285</v>
      </c>
      <c r="AA60" s="5">
        <v>5.53</v>
      </c>
      <c r="AB60" s="5">
        <v>0.11799999999999999</v>
      </c>
      <c r="AC60" s="5">
        <v>80.076999999999998</v>
      </c>
      <c r="AD60" s="5">
        <v>5.49</v>
      </c>
      <c r="AE60" s="5">
        <v>87.930183548606394</v>
      </c>
      <c r="AF60" s="5">
        <v>22.187999999999999</v>
      </c>
      <c r="AG60" s="5">
        <v>51.645316815606513</v>
      </c>
      <c r="AH60" s="5">
        <v>74.316741063479412</v>
      </c>
      <c r="AI60" s="5">
        <v>38.5</v>
      </c>
    </row>
    <row r="61" spans="2:35" s="14" customFormat="1" ht="43.5" x14ac:dyDescent="0.35">
      <c r="B61" s="3">
        <v>57</v>
      </c>
      <c r="C61" s="21" t="s">
        <v>183</v>
      </c>
      <c r="D61" s="3" t="s">
        <v>34</v>
      </c>
      <c r="E61" s="38" t="s">
        <v>294</v>
      </c>
      <c r="F61" s="5" t="s">
        <v>49</v>
      </c>
      <c r="G61" s="8">
        <v>2015</v>
      </c>
      <c r="H61" s="13" t="s">
        <v>7</v>
      </c>
      <c r="I61" s="13"/>
      <c r="J61" s="13"/>
      <c r="K61" s="6">
        <f t="shared" si="4"/>
        <v>2.4435967657798643</v>
      </c>
      <c r="L61" s="6">
        <f t="shared" si="5"/>
        <v>2.6390845070422535</v>
      </c>
      <c r="M61" s="5" t="s">
        <v>6</v>
      </c>
      <c r="N61" s="3" t="str">
        <f>IF(OR(M61='Classificazione tecnologie'!$C$6,M61='Classificazione tecnologie'!$C$7,M61='Classificazione tecnologie'!$C$8,M61='Classificazione tecnologie'!$C$9,M61='Classificazione tecnologie'!$C$10,M61='Classificazione tecnologie'!$C$11,M61='Classificazione tecnologie'!$C$12,M61='Classificazione tecnologie'!$C$13,M61='Classificazione tecnologie'!$C$14, Dataset!M61='Classificazione tecnologie'!$C$15),"Tecnologia 4.0", "Tecnologia di supporto")</f>
        <v>Tecnologia 4.0</v>
      </c>
      <c r="O61" s="5">
        <v>1</v>
      </c>
      <c r="P61" s="5"/>
      <c r="Q61" s="5"/>
      <c r="R61" s="5"/>
      <c r="S61" s="5">
        <v>33131114321.679192</v>
      </c>
      <c r="T61" s="5">
        <v>8.842859949571988</v>
      </c>
      <c r="U61" s="5">
        <v>1426.4578635238399</v>
      </c>
      <c r="V61" s="5">
        <v>37.717980579198738</v>
      </c>
      <c r="W61" s="5">
        <v>34.24689726624861</v>
      </c>
      <c r="X61" s="5">
        <v>14402581.9481824</v>
      </c>
      <c r="Y61" s="5">
        <v>27.16</v>
      </c>
      <c r="Z61" s="46">
        <v>56.142857142857146</v>
      </c>
      <c r="AA61" s="5">
        <v>1.5</v>
      </c>
      <c r="AB61" s="5">
        <v>9.6000000000000002E-2</v>
      </c>
      <c r="AC61" s="5">
        <v>56.078000000000003</v>
      </c>
      <c r="AD61" s="5">
        <v>2.8029999999999999</v>
      </c>
      <c r="AE61" s="5">
        <v>73.038185534591193</v>
      </c>
      <c r="AF61" s="5">
        <v>49.444000000000003</v>
      </c>
      <c r="AG61" s="5">
        <v>39.47318923985457</v>
      </c>
      <c r="AH61" s="5">
        <v>23.141787618017684</v>
      </c>
      <c r="AI61" s="5">
        <v>28.4</v>
      </c>
    </row>
    <row r="62" spans="2:35" s="14" customFormat="1" ht="43.5" x14ac:dyDescent="0.35">
      <c r="B62" s="3">
        <v>58</v>
      </c>
      <c r="C62" s="21" t="s">
        <v>183</v>
      </c>
      <c r="D62" s="3" t="s">
        <v>34</v>
      </c>
      <c r="E62" s="38" t="s">
        <v>294</v>
      </c>
      <c r="F62" s="5" t="s">
        <v>40</v>
      </c>
      <c r="G62" s="8">
        <v>2015</v>
      </c>
      <c r="H62" s="13" t="s">
        <v>7</v>
      </c>
      <c r="I62" s="13"/>
      <c r="J62" s="13"/>
      <c r="K62" s="6">
        <f t="shared" si="4"/>
        <v>2.4435967657798643</v>
      </c>
      <c r="L62" s="6">
        <f t="shared" si="5"/>
        <v>2.6390845070422535</v>
      </c>
      <c r="M62" s="5" t="s">
        <v>6</v>
      </c>
      <c r="N62" s="3" t="str">
        <f>IF(OR(M62='Classificazione tecnologie'!$C$6,M62='Classificazione tecnologie'!$C$7,M62='Classificazione tecnologie'!$C$8,M62='Classificazione tecnologie'!$C$9,M62='Classificazione tecnologie'!$C$10,M62='Classificazione tecnologie'!$C$11,M62='Classificazione tecnologie'!$C$12,M62='Classificazione tecnologie'!$C$13,M62='Classificazione tecnologie'!$C$14, Dataset!M62='Classificazione tecnologie'!$C$15),"Tecnologia 4.0", "Tecnologia di supporto")</f>
        <v>Tecnologia 4.0</v>
      </c>
      <c r="O62" s="5">
        <v>1</v>
      </c>
      <c r="P62" s="5"/>
      <c r="Q62" s="5"/>
      <c r="R62" s="5"/>
      <c r="S62" s="5">
        <v>49530656285.085228</v>
      </c>
      <c r="T62" s="5">
        <v>2.4371393022373695</v>
      </c>
      <c r="U62" s="5">
        <v>11782.902548642838</v>
      </c>
      <c r="V62" s="5">
        <v>46.379749428974897</v>
      </c>
      <c r="W62" s="5">
        <v>46.16008249726741</v>
      </c>
      <c r="X62" s="5">
        <v>-16762932.613621401</v>
      </c>
      <c r="Y62" s="5">
        <v>41.7</v>
      </c>
      <c r="Z62" s="46">
        <v>58.142857142857146</v>
      </c>
      <c r="AA62" s="5">
        <v>64.58</v>
      </c>
      <c r="AB62" s="5">
        <v>0.84</v>
      </c>
      <c r="AC62" s="5">
        <v>44.335000000000001</v>
      </c>
      <c r="AD62" s="5">
        <v>20</v>
      </c>
      <c r="AE62" s="5">
        <v>75.118012866333089</v>
      </c>
      <c r="AF62" s="5">
        <v>56.155000000000001</v>
      </c>
      <c r="AG62" s="5">
        <v>29.088841762075866</v>
      </c>
      <c r="AH62" s="5">
        <v>64.416989185333591</v>
      </c>
      <c r="AI62" s="5">
        <v>59.5</v>
      </c>
    </row>
    <row r="63" spans="2:35" s="14" customFormat="1" ht="43.5" x14ac:dyDescent="0.35">
      <c r="B63" s="3">
        <v>59</v>
      </c>
      <c r="C63" s="21" t="s">
        <v>183</v>
      </c>
      <c r="D63" s="3" t="s">
        <v>34</v>
      </c>
      <c r="E63" s="38" t="s">
        <v>294</v>
      </c>
      <c r="F63" s="5" t="s">
        <v>100</v>
      </c>
      <c r="G63" s="8">
        <v>2015</v>
      </c>
      <c r="H63" s="13" t="s">
        <v>7</v>
      </c>
      <c r="I63" s="13"/>
      <c r="J63" s="13"/>
      <c r="K63" s="6">
        <f t="shared" si="4"/>
        <v>2.4435967657798643</v>
      </c>
      <c r="L63" s="6">
        <f t="shared" si="5"/>
        <v>2.6390845070422535</v>
      </c>
      <c r="M63" s="5" t="s">
        <v>6</v>
      </c>
      <c r="N63" s="3" t="str">
        <f>IF(OR(M63='Classificazione tecnologie'!$C$6,M63='Classificazione tecnologie'!$C$7,M63='Classificazione tecnologie'!$C$8,M63='Classificazione tecnologie'!$C$9,M63='Classificazione tecnologie'!$C$10,M63='Classificazione tecnologie'!$C$11,M63='Classificazione tecnologie'!$C$12,M63='Classificazione tecnologie'!$C$13,M63='Classificazione tecnologie'!$C$14, Dataset!M63='Classificazione tecnologie'!$C$15),"Tecnologia 4.0", "Tecnologia di supporto")</f>
        <v>Tecnologia 4.0</v>
      </c>
      <c r="O63" s="5">
        <v>1</v>
      </c>
      <c r="P63" s="5"/>
      <c r="Q63" s="5"/>
      <c r="R63" s="5"/>
      <c r="S63" s="5">
        <v>332698041030.80713</v>
      </c>
      <c r="T63" s="5">
        <v>4.37201907940117</v>
      </c>
      <c r="U63" s="5">
        <v>3598.9709482020994</v>
      </c>
      <c r="V63" s="5">
        <v>13.183845492859772</v>
      </c>
      <c r="W63" s="5">
        <v>21.662097467163139</v>
      </c>
      <c r="X63" s="5">
        <v>181700000</v>
      </c>
      <c r="Y63" s="5">
        <v>28.91</v>
      </c>
      <c r="Z63" s="46">
        <v>52.285714285714285</v>
      </c>
      <c r="AA63" s="5">
        <v>34.51</v>
      </c>
      <c r="AB63" s="5">
        <v>0.71899999999999997</v>
      </c>
      <c r="AC63" s="5">
        <v>42.039000000000001</v>
      </c>
      <c r="AD63" s="5">
        <v>6.17</v>
      </c>
      <c r="AE63" s="5">
        <v>92.865083128233465</v>
      </c>
      <c r="AF63" s="5">
        <v>42.784999999999997</v>
      </c>
      <c r="AG63" s="5">
        <v>47.58365943943933</v>
      </c>
      <c r="AH63" s="5">
        <v>26.316393760304962</v>
      </c>
      <c r="AI63" s="5">
        <v>29.3</v>
      </c>
    </row>
    <row r="64" spans="2:35" s="14" customFormat="1" ht="43.5" x14ac:dyDescent="0.35">
      <c r="B64" s="3">
        <v>60</v>
      </c>
      <c r="C64" s="21" t="s">
        <v>183</v>
      </c>
      <c r="D64" s="3" t="s">
        <v>34</v>
      </c>
      <c r="E64" s="38" t="s">
        <v>294</v>
      </c>
      <c r="F64" s="5" t="s">
        <v>21</v>
      </c>
      <c r="G64" s="8">
        <v>2015</v>
      </c>
      <c r="H64" s="13" t="s">
        <v>7</v>
      </c>
      <c r="I64" s="13"/>
      <c r="J64" s="13"/>
      <c r="K64" s="6">
        <f t="shared" si="4"/>
        <v>2.4435967657798643</v>
      </c>
      <c r="L64" s="6">
        <f t="shared" si="5"/>
        <v>2.6390845070422535</v>
      </c>
      <c r="M64" s="5" t="s">
        <v>6</v>
      </c>
      <c r="N64" s="3" t="str">
        <f>IF(OR(M64='Classificazione tecnologie'!$C$6,M64='Classificazione tecnologie'!$C$7,M64='Classificazione tecnologie'!$C$8,M64='Classificazione tecnologie'!$C$9,M64='Classificazione tecnologie'!$C$10,M64='Classificazione tecnologie'!$C$11,M64='Classificazione tecnologie'!$C$12,M64='Classificazione tecnologie'!$C$13,M64='Classificazione tecnologie'!$C$14, Dataset!M64='Classificazione tecnologie'!$C$15),"Tecnologia 4.0", "Tecnologia di supporto")</f>
        <v>Tecnologia 4.0</v>
      </c>
      <c r="O64" s="5">
        <v>1</v>
      </c>
      <c r="P64" s="5"/>
      <c r="Q64" s="5"/>
      <c r="R64" s="5"/>
      <c r="S64" s="5">
        <v>358135057862.49152</v>
      </c>
      <c r="T64" s="5">
        <v>5.1059369843855933</v>
      </c>
      <c r="U64" s="5">
        <v>38663.383806636317</v>
      </c>
      <c r="V64" s="5">
        <v>100.87048023533151</v>
      </c>
      <c r="W64" s="5">
        <v>74.35082733257758</v>
      </c>
      <c r="X64" s="5">
        <v>8550901846.5853996</v>
      </c>
      <c r="Y64" s="5">
        <v>40.06</v>
      </c>
      <c r="Z64" s="46">
        <v>74.857142857142861</v>
      </c>
      <c r="AA64" s="5">
        <v>76.099999999999994</v>
      </c>
      <c r="AB64" s="5">
        <v>0.89500000000000002</v>
      </c>
      <c r="AC64" s="5">
        <v>82.593000000000004</v>
      </c>
      <c r="AD64" s="5">
        <v>31.69</v>
      </c>
      <c r="AE64" s="5">
        <v>130.42664038299071</v>
      </c>
      <c r="AF64" s="5">
        <v>85.674000000000007</v>
      </c>
      <c r="AG64" s="5">
        <v>30.255773228911615</v>
      </c>
      <c r="AH64" s="5">
        <v>79.076693345984921</v>
      </c>
      <c r="AI64" s="5">
        <v>68.5</v>
      </c>
    </row>
    <row r="65" spans="2:35" s="14" customFormat="1" ht="43.5" x14ac:dyDescent="0.35">
      <c r="B65" s="3">
        <v>61</v>
      </c>
      <c r="C65" s="21" t="s">
        <v>183</v>
      </c>
      <c r="D65" s="3" t="s">
        <v>34</v>
      </c>
      <c r="E65" s="38" t="s">
        <v>294</v>
      </c>
      <c r="F65" s="5" t="s">
        <v>59</v>
      </c>
      <c r="G65" s="8">
        <v>2015</v>
      </c>
      <c r="H65" s="13" t="s">
        <v>7</v>
      </c>
      <c r="I65" s="13"/>
      <c r="J65" s="13"/>
      <c r="K65" s="6">
        <f t="shared" si="4"/>
        <v>80.638693270735516</v>
      </c>
      <c r="L65" s="6">
        <f t="shared" si="5"/>
        <v>87.089788732394368</v>
      </c>
      <c r="M65" s="5" t="s">
        <v>6</v>
      </c>
      <c r="N65" s="3" t="str">
        <f>IF(OR(M65='Classificazione tecnologie'!$C$6,M65='Classificazione tecnologie'!$C$7,M65='Classificazione tecnologie'!$C$8,M65='Classificazione tecnologie'!$C$9,M65='Classificazione tecnologie'!$C$10,M65='Classificazione tecnologie'!$C$11,M65='Classificazione tecnologie'!$C$12,M65='Classificazione tecnologie'!$C$13,M65='Classificazione tecnologie'!$C$14, Dataset!M65='Classificazione tecnologie'!$C$15),"Tecnologia 4.0", "Tecnologia di supporto")</f>
        <v>Tecnologia 4.0</v>
      </c>
      <c r="O65" s="5">
        <v>33</v>
      </c>
      <c r="P65" s="5"/>
      <c r="Q65" s="5"/>
      <c r="R65" s="5"/>
      <c r="S65" s="5">
        <v>292774099013.68707</v>
      </c>
      <c r="T65" s="5">
        <v>6.0665489047210031</v>
      </c>
      <c r="U65" s="5">
        <v>2867.1519902212758</v>
      </c>
      <c r="V65" s="5">
        <v>28.395721687039266</v>
      </c>
      <c r="W65" s="5">
        <v>34.294287084942717</v>
      </c>
      <c r="X65" s="5">
        <v>5539505400.9270802</v>
      </c>
      <c r="Y65" s="5">
        <v>31.05</v>
      </c>
      <c r="Z65" s="46">
        <v>62.714285714285708</v>
      </c>
      <c r="AA65" s="5">
        <v>22.9</v>
      </c>
      <c r="AB65" s="5">
        <v>0.16400000000000001</v>
      </c>
      <c r="AC65" s="5">
        <v>60.613999999999997</v>
      </c>
      <c r="AD65" s="5">
        <v>16.995000000000001</v>
      </c>
      <c r="AE65" s="5">
        <v>342.46641848609852</v>
      </c>
      <c r="AF65" s="5">
        <v>46.283999999999999</v>
      </c>
      <c r="AG65" s="5">
        <v>27.210097973049386</v>
      </c>
      <c r="AH65" s="5">
        <v>41.767220919750777</v>
      </c>
      <c r="AI65" s="5">
        <v>45.9</v>
      </c>
    </row>
    <row r="66" spans="2:35" s="14" customFormat="1" ht="43.5" x14ac:dyDescent="0.35">
      <c r="B66" s="3">
        <v>62</v>
      </c>
      <c r="C66" s="21" t="s">
        <v>183</v>
      </c>
      <c r="D66" s="3" t="s">
        <v>34</v>
      </c>
      <c r="E66" s="38" t="s">
        <v>294</v>
      </c>
      <c r="F66" s="5" t="s">
        <v>43</v>
      </c>
      <c r="G66" s="8">
        <v>2015</v>
      </c>
      <c r="H66" s="13" t="s">
        <v>7</v>
      </c>
      <c r="I66" s="13"/>
      <c r="J66" s="13"/>
      <c r="K66" s="6">
        <f t="shared" si="4"/>
        <v>2.4435967657798643</v>
      </c>
      <c r="L66" s="6">
        <f t="shared" si="5"/>
        <v>2.6390845070422535</v>
      </c>
      <c r="M66" s="5" t="s">
        <v>6</v>
      </c>
      <c r="N66" s="3" t="str">
        <f>IF(OR(M66='Classificazione tecnologie'!$C$6,M66='Classificazione tecnologie'!$C$7,M66='Classificazione tecnologie'!$C$8,M66='Classificazione tecnologie'!$C$9,M66='Classificazione tecnologie'!$C$10,M66='Classificazione tecnologie'!$C$11,M66='Classificazione tecnologie'!$C$12,M66='Classificazione tecnologie'!$C$13,M66='Classificazione tecnologie'!$C$14, Dataset!M66='Classificazione tecnologie'!$C$15),"Tecnologia 4.0", "Tecnologia di supporto")</f>
        <v>Tecnologia 4.0</v>
      </c>
      <c r="O66" s="5">
        <v>1</v>
      </c>
      <c r="P66" s="5"/>
      <c r="Q66" s="5"/>
      <c r="R66" s="5"/>
      <c r="S66" s="5">
        <v>14953950557.44062</v>
      </c>
      <c r="T66" s="5">
        <v>2.9999999999998721</v>
      </c>
      <c r="U66" s="5">
        <v>4014.1859441932947</v>
      </c>
      <c r="V66" s="5">
        <v>40.862236628849267</v>
      </c>
      <c r="W66" s="5">
        <v>57.90658612052453</v>
      </c>
      <c r="X66" s="5">
        <v>315699671.43000001</v>
      </c>
      <c r="Y66" s="5">
        <v>33.83</v>
      </c>
      <c r="Z66" s="46">
        <v>60.285714285714285</v>
      </c>
      <c r="AA66" s="5">
        <v>34.6</v>
      </c>
      <c r="AB66" s="5">
        <v>0.32</v>
      </c>
      <c r="AC66" s="5">
        <v>58.527999999999999</v>
      </c>
      <c r="AD66" s="5">
        <v>30.864000000000001</v>
      </c>
      <c r="AE66" s="5">
        <v>65.175058609468493</v>
      </c>
      <c r="AF66" s="5">
        <v>57.448</v>
      </c>
      <c r="AG66" s="5">
        <v>50.377389436086304</v>
      </c>
      <c r="AH66" s="5">
        <v>51.055916050933547</v>
      </c>
      <c r="AI66" s="5">
        <v>67.400000000000006</v>
      </c>
    </row>
    <row r="67" spans="2:35" s="14" customFormat="1" ht="43.5" x14ac:dyDescent="0.35">
      <c r="B67" s="3">
        <v>63</v>
      </c>
      <c r="C67" s="21" t="s">
        <v>183</v>
      </c>
      <c r="D67" s="3" t="s">
        <v>34</v>
      </c>
      <c r="E67" s="38" t="s">
        <v>294</v>
      </c>
      <c r="F67" s="5" t="s">
        <v>48</v>
      </c>
      <c r="G67" s="8">
        <v>2015</v>
      </c>
      <c r="H67" s="13" t="s">
        <v>7</v>
      </c>
      <c r="I67" s="13"/>
      <c r="J67" s="13"/>
      <c r="K67" s="6">
        <f t="shared" si="4"/>
        <v>2.4435967657798643</v>
      </c>
      <c r="L67" s="6">
        <f t="shared" si="5"/>
        <v>2.6390845070422535</v>
      </c>
      <c r="M67" s="5" t="s">
        <v>6</v>
      </c>
      <c r="N67" s="3" t="str">
        <f>IF(OR(M67='Classificazione tecnologie'!$C$6,M67='Classificazione tecnologie'!$C$7,M67='Classificazione tecnologie'!$C$8,M67='Classificazione tecnologie'!$C$9,M67='Classificazione tecnologie'!$C$10,M67='Classificazione tecnologie'!$C$11,M67='Classificazione tecnologie'!$C$12,M67='Classificazione tecnologie'!$C$13,M67='Classificazione tecnologie'!$C$14, Dataset!M67='Classificazione tecnologie'!$C$15),"Tecnologia 4.0", "Tecnologia di supporto")</f>
        <v>Tecnologia 4.0</v>
      </c>
      <c r="O67" s="5">
        <v>1</v>
      </c>
      <c r="P67" s="5"/>
      <c r="Q67" s="5"/>
      <c r="R67" s="5"/>
      <c r="S67" s="5">
        <v>49181854798.25518</v>
      </c>
      <c r="T67" s="5">
        <v>2.1782067443939042</v>
      </c>
      <c r="U67" s="5">
        <v>1766.005700997755</v>
      </c>
      <c r="V67" s="5">
        <v>31.958795575298488</v>
      </c>
      <c r="W67" s="5">
        <v>43.627598415524638</v>
      </c>
      <c r="X67" s="5">
        <v>221426854.22978401</v>
      </c>
      <c r="Y67" s="5">
        <v>28.04</v>
      </c>
      <c r="Z67" s="46">
        <v>51.142857142857146</v>
      </c>
      <c r="AA67" s="5">
        <v>31.8</v>
      </c>
      <c r="AB67" s="5">
        <v>0.377</v>
      </c>
      <c r="AC67" s="5">
        <v>62.784999999999997</v>
      </c>
      <c r="AD67" s="5">
        <v>4</v>
      </c>
      <c r="AE67" s="5">
        <v>122.39256833963259</v>
      </c>
      <c r="AF67" s="5">
        <v>54.085999999999999</v>
      </c>
      <c r="AG67" s="5">
        <v>17.368254623512225</v>
      </c>
      <c r="AH67" s="5">
        <v>15.72442957420915</v>
      </c>
      <c r="AI67" s="5">
        <v>49.9</v>
      </c>
    </row>
    <row r="68" spans="2:35" s="14" customFormat="1" ht="43.5" x14ac:dyDescent="0.35">
      <c r="B68" s="3">
        <v>64</v>
      </c>
      <c r="C68" s="21" t="s">
        <v>183</v>
      </c>
      <c r="D68" s="3" t="s">
        <v>34</v>
      </c>
      <c r="E68" s="38" t="s">
        <v>294</v>
      </c>
      <c r="F68" s="5" t="s">
        <v>56</v>
      </c>
      <c r="G68" s="8">
        <v>2015</v>
      </c>
      <c r="H68" s="13" t="s">
        <v>7</v>
      </c>
      <c r="I68" s="13"/>
      <c r="J68" s="13"/>
      <c r="K68" s="6">
        <f t="shared" si="4"/>
        <v>2.4435967657798643</v>
      </c>
      <c r="L68" s="6">
        <f t="shared" si="5"/>
        <v>2.6390845070422535</v>
      </c>
      <c r="M68" s="5" t="s">
        <v>6</v>
      </c>
      <c r="N68" s="3" t="str">
        <f>IF(OR(M68='Classificazione tecnologie'!$C$6,M68='Classificazione tecnologie'!$C$7,M68='Classificazione tecnologie'!$C$8,M68='Classificazione tecnologie'!$C$9,M68='Classificazione tecnologie'!$C$10,M68='Classificazione tecnologie'!$C$11,M68='Classificazione tecnologie'!$C$12,M68='Classificazione tecnologie'!$C$13,M68='Classificazione tecnologie'!$C$14, Dataset!M68='Classificazione tecnologie'!$C$15),"Tecnologia 4.0", "Tecnologia di supporto")</f>
        <v>Tecnologia 4.0</v>
      </c>
      <c r="O68" s="5">
        <v>1</v>
      </c>
      <c r="P68" s="5"/>
      <c r="Q68" s="5"/>
      <c r="R68" s="5"/>
      <c r="S68" s="5">
        <v>38043450704.225349</v>
      </c>
      <c r="T68" s="5">
        <v>2.3916959593261993</v>
      </c>
      <c r="U68" s="5">
        <v>4105.4489608323838</v>
      </c>
      <c r="V68" s="5">
        <v>37.068437313153794</v>
      </c>
      <c r="W68" s="5">
        <v>59.65343556385676</v>
      </c>
      <c r="X68" s="5">
        <v>985915.49295774603</v>
      </c>
      <c r="Y68" s="5">
        <v>33.78</v>
      </c>
      <c r="Z68" s="46">
        <v>60.428571428571438</v>
      </c>
      <c r="AA68" s="5">
        <v>44.9</v>
      </c>
      <c r="AB68" s="5">
        <v>0.70799999999999996</v>
      </c>
      <c r="AC68" s="5">
        <v>34.168999999999997</v>
      </c>
      <c r="AD68" s="5">
        <v>20</v>
      </c>
      <c r="AE68" s="5">
        <v>104.37683036719982</v>
      </c>
      <c r="AF68" s="5">
        <v>90.256</v>
      </c>
      <c r="AG68" s="5">
        <v>21.318122252990324</v>
      </c>
      <c r="AH68" s="5">
        <v>67.664344380802532</v>
      </c>
      <c r="AI68" s="5">
        <v>50.9</v>
      </c>
    </row>
    <row r="69" spans="2:35" s="14" customFormat="1" ht="43.5" x14ac:dyDescent="0.35">
      <c r="B69" s="3">
        <v>65</v>
      </c>
      <c r="C69" s="21" t="s">
        <v>183</v>
      </c>
      <c r="D69" s="3" t="s">
        <v>34</v>
      </c>
      <c r="E69" s="38" t="s">
        <v>294</v>
      </c>
      <c r="F69" s="5" t="s">
        <v>22</v>
      </c>
      <c r="G69" s="8">
        <v>2015</v>
      </c>
      <c r="H69" s="13" t="s">
        <v>7</v>
      </c>
      <c r="I69" s="13"/>
      <c r="J69" s="13"/>
      <c r="K69" s="6">
        <f t="shared" si="4"/>
        <v>2.4435967657798643</v>
      </c>
      <c r="L69" s="6">
        <f t="shared" si="5"/>
        <v>2.6390845070422535</v>
      </c>
      <c r="M69" s="5" t="s">
        <v>6</v>
      </c>
      <c r="N69" s="3" t="str">
        <f>IF(OR(M69='Classificazione tecnologie'!$C$6,M69='Classificazione tecnologie'!$C$7,M69='Classificazione tecnologie'!$C$8,M69='Classificazione tecnologie'!$C$9,M69='Classificazione tecnologie'!$C$10,M69='Classificazione tecnologie'!$C$11,M69='Classificazione tecnologie'!$C$12,M69='Classificazione tecnologie'!$C$13,M69='Classificazione tecnologie'!$C$14, Dataset!M69='Classificazione tecnologie'!$C$15),"Tecnologia 4.0", "Tecnologia di supporto")</f>
        <v>Tecnologia 4.0</v>
      </c>
      <c r="O69" s="5">
        <v>1</v>
      </c>
      <c r="P69" s="5"/>
      <c r="Q69" s="5"/>
      <c r="R69" s="5"/>
      <c r="S69" s="5">
        <v>309383627028.5611</v>
      </c>
      <c r="T69" s="5">
        <v>2.3877708141488938</v>
      </c>
      <c r="U69" s="5">
        <v>42431.88828172769</v>
      </c>
      <c r="V69" s="5">
        <v>195.89760161449038</v>
      </c>
      <c r="W69" s="5">
        <v>193.50834764914856</v>
      </c>
      <c r="X69" s="5">
        <v>78514940764.252899</v>
      </c>
      <c r="Y69" s="5">
        <v>57.23</v>
      </c>
      <c r="Z69" s="46">
        <v>78</v>
      </c>
      <c r="AA69" s="5">
        <v>79.900000000000006</v>
      </c>
      <c r="AB69" s="5">
        <v>0.76200000000000001</v>
      </c>
      <c r="AC69" s="5">
        <v>58.72</v>
      </c>
      <c r="AD69" s="5">
        <v>22.91</v>
      </c>
      <c r="AE69" s="5">
        <v>6944.0952380952385</v>
      </c>
      <c r="AF69" s="5">
        <v>100</v>
      </c>
      <c r="AG69" s="5">
        <v>99.374610837573556</v>
      </c>
      <c r="AH69" s="5">
        <v>207.89932818519938</v>
      </c>
      <c r="AI69" s="5">
        <v>99.1</v>
      </c>
    </row>
    <row r="70" spans="2:35" s="14" customFormat="1" ht="43.5" x14ac:dyDescent="0.35">
      <c r="B70" s="3">
        <v>66</v>
      </c>
      <c r="C70" s="21" t="s">
        <v>183</v>
      </c>
      <c r="D70" s="3" t="s">
        <v>34</v>
      </c>
      <c r="E70" s="38" t="s">
        <v>294</v>
      </c>
      <c r="F70" s="5" t="s">
        <v>5</v>
      </c>
      <c r="G70" s="8">
        <v>2015</v>
      </c>
      <c r="H70" s="13" t="s">
        <v>7</v>
      </c>
      <c r="I70" s="13"/>
      <c r="J70" s="13"/>
      <c r="K70" s="6">
        <f t="shared" si="4"/>
        <v>2.4435967657798643</v>
      </c>
      <c r="L70" s="6">
        <f t="shared" si="5"/>
        <v>2.6390845070422535</v>
      </c>
      <c r="M70" s="5" t="s">
        <v>6</v>
      </c>
      <c r="N70" s="3" t="str">
        <f>IF(OR(M70='Classificazione tecnologie'!$C$6,M70='Classificazione tecnologie'!$C$7,M70='Classificazione tecnologie'!$C$8,M70='Classificazione tecnologie'!$C$9,M70='Classificazione tecnologie'!$C$10,M70='Classificazione tecnologie'!$C$11,M70='Classificazione tecnologie'!$C$12,M70='Classificazione tecnologie'!$C$13,M70='Classificazione tecnologie'!$C$14, Dataset!M70='Classificazione tecnologie'!$C$15),"Tecnologia 4.0", "Tecnologia di supporto")</f>
        <v>Tecnologia 4.0</v>
      </c>
      <c r="O70" s="5">
        <v>1</v>
      </c>
      <c r="P70" s="5"/>
      <c r="Q70" s="5"/>
      <c r="R70" s="5"/>
      <c r="S70" s="5">
        <v>2103587813812.7495</v>
      </c>
      <c r="T70" s="5">
        <v>7.996253785714714</v>
      </c>
      <c r="U70" s="5">
        <v>1605.6054310902557</v>
      </c>
      <c r="V70" s="5">
        <v>19.813189156404547</v>
      </c>
      <c r="W70" s="5">
        <v>22.109724709460167</v>
      </c>
      <c r="X70" s="5">
        <v>7514275638.8077497</v>
      </c>
      <c r="Y70" s="5">
        <v>31.74</v>
      </c>
      <c r="Z70" s="46">
        <v>61.571428571428562</v>
      </c>
      <c r="AA70" s="5">
        <v>13</v>
      </c>
      <c r="AB70" s="5">
        <v>0.61956999999999995</v>
      </c>
      <c r="AC70" s="5">
        <v>50.756</v>
      </c>
      <c r="AD70" s="5">
        <v>9.1359999999999992</v>
      </c>
      <c r="AE70" s="5">
        <v>440.65545861515744</v>
      </c>
      <c r="AF70" s="5">
        <v>32.777000000000001</v>
      </c>
      <c r="AG70" s="5">
        <v>6.0233230408125564</v>
      </c>
      <c r="AH70" s="5">
        <v>51.867524077204877</v>
      </c>
      <c r="AI70" s="5">
        <v>35.200000000000003</v>
      </c>
    </row>
    <row r="71" spans="2:35" s="14" customFormat="1" ht="43.5" x14ac:dyDescent="0.35">
      <c r="B71" s="3">
        <v>67</v>
      </c>
      <c r="C71" s="21" t="s">
        <v>183</v>
      </c>
      <c r="D71" s="3" t="s">
        <v>34</v>
      </c>
      <c r="E71" s="38" t="s">
        <v>294</v>
      </c>
      <c r="F71" s="5" t="s">
        <v>57</v>
      </c>
      <c r="G71" s="12">
        <v>2015</v>
      </c>
      <c r="H71" s="13" t="s">
        <v>7</v>
      </c>
      <c r="I71" s="13"/>
      <c r="J71" s="13"/>
      <c r="K71" s="6">
        <f t="shared" si="4"/>
        <v>2.4435967657798643</v>
      </c>
      <c r="L71" s="6">
        <f t="shared" si="5"/>
        <v>2.6390845070422535</v>
      </c>
      <c r="M71" s="5" t="s">
        <v>6</v>
      </c>
      <c r="N71" s="3" t="str">
        <f>IF(OR(M71='Classificazione tecnologie'!$C$6,M71='Classificazione tecnologie'!$C$7,M71='Classificazione tecnologie'!$C$8,M71='Classificazione tecnologie'!$C$9,M71='Classificazione tecnologie'!$C$10,M71='Classificazione tecnologie'!$C$11,M71='Classificazione tecnologie'!$C$12,M71='Classificazione tecnologie'!$C$13,M71='Classificazione tecnologie'!$C$14, Dataset!M71='Classificazione tecnologie'!$C$15),"Tecnologia 4.0", "Tecnologia di supporto")</f>
        <v>Tecnologia 4.0</v>
      </c>
      <c r="O71" s="5">
        <v>1</v>
      </c>
      <c r="P71" s="5"/>
      <c r="Q71" s="5"/>
      <c r="R71" s="5"/>
      <c r="S71" s="5">
        <v>860854235065.07886</v>
      </c>
      <c r="T71" s="5">
        <v>4.8763223002212186</v>
      </c>
      <c r="U71" s="5">
        <v>3331.6951275862816</v>
      </c>
      <c r="V71" s="5">
        <v>21.160179259805858</v>
      </c>
      <c r="W71" s="5">
        <v>20.777460981723518</v>
      </c>
      <c r="X71" s="5">
        <v>9074649660.3307495</v>
      </c>
      <c r="Y71" s="5">
        <v>29.79</v>
      </c>
      <c r="Z71" s="46">
        <v>64.571428571428569</v>
      </c>
      <c r="AA71" s="5">
        <v>5.7</v>
      </c>
      <c r="AB71" s="5">
        <v>0.245</v>
      </c>
      <c r="AC71" s="5">
        <v>63.621000000000002</v>
      </c>
      <c r="AD71" s="5">
        <v>8.4830000000000005</v>
      </c>
      <c r="AE71" s="5">
        <v>142.62946284162356</v>
      </c>
      <c r="AF71" s="5">
        <v>53.313000000000002</v>
      </c>
      <c r="AG71" s="5">
        <v>7.3852996473042305</v>
      </c>
      <c r="AH71" s="5">
        <v>39.118798295511908</v>
      </c>
      <c r="AI71" s="5">
        <v>42.6</v>
      </c>
    </row>
    <row r="72" spans="2:35" s="14" customFormat="1" ht="43.5" x14ac:dyDescent="0.35">
      <c r="B72" s="3">
        <v>68</v>
      </c>
      <c r="C72" s="21" t="s">
        <v>183</v>
      </c>
      <c r="D72" s="3" t="s">
        <v>34</v>
      </c>
      <c r="E72" s="38" t="s">
        <v>294</v>
      </c>
      <c r="F72" s="5" t="s">
        <v>46</v>
      </c>
      <c r="G72" s="12">
        <v>2015</v>
      </c>
      <c r="H72" s="13" t="s">
        <v>7</v>
      </c>
      <c r="I72" s="13"/>
      <c r="J72" s="13"/>
      <c r="K72" s="6">
        <f t="shared" si="4"/>
        <v>2.4435967657798643</v>
      </c>
      <c r="L72" s="6">
        <f t="shared" si="5"/>
        <v>2.6390845070422535</v>
      </c>
      <c r="M72" s="5" t="s">
        <v>6</v>
      </c>
      <c r="N72" s="3" t="str">
        <f>IF(OR(M72='Classificazione tecnologie'!$C$6,M72='Classificazione tecnologie'!$C$7,M72='Classificazione tecnologie'!$C$8,M72='Classificazione tecnologie'!$C$9,M72='Classificazione tecnologie'!$C$10,M72='Classificazione tecnologie'!$C$11,M72='Classificazione tecnologie'!$C$12,M72='Classificazione tecnologie'!$C$13,M72='Classificazione tecnologie'!$C$14, Dataset!M72='Classificazione tecnologie'!$C$15),"Tecnologia 4.0", "Tecnologia di supporto")</f>
        <v>Tecnologia 4.0</v>
      </c>
      <c r="O72" s="5">
        <v>1</v>
      </c>
      <c r="P72" s="5"/>
      <c r="Q72" s="5"/>
      <c r="R72" s="5"/>
      <c r="S72" s="5">
        <v>184388432148.71533</v>
      </c>
      <c r="T72" s="5">
        <v>1.1999999997680248</v>
      </c>
      <c r="U72" s="5">
        <v>10510.771888414849</v>
      </c>
      <c r="V72" s="5">
        <v>28.516708007235351</v>
      </c>
      <c r="W72" s="5">
        <v>24.533020800029867</v>
      </c>
      <c r="X72" s="5">
        <v>3316376538</v>
      </c>
      <c r="Y72" s="5">
        <v>31.25</v>
      </c>
      <c r="Z72" s="46">
        <v>64.142857142857139</v>
      </c>
      <c r="AA72" s="5">
        <v>55</v>
      </c>
      <c r="AB72" s="5">
        <v>0.17</v>
      </c>
      <c r="AC72" s="5">
        <v>67.421000000000006</v>
      </c>
      <c r="AD72" s="5">
        <v>34.081000000000003</v>
      </c>
      <c r="AE72" s="5">
        <v>6.4980575619513283</v>
      </c>
      <c r="AF72" s="5">
        <v>57.191000000000003</v>
      </c>
      <c r="AG72" s="5">
        <v>16.598530874305013</v>
      </c>
      <c r="AH72" s="5">
        <v>37.72910693270066</v>
      </c>
      <c r="AI72" s="5">
        <v>37.6</v>
      </c>
    </row>
    <row r="73" spans="2:35" s="14" customFormat="1" ht="43.5" x14ac:dyDescent="0.35">
      <c r="B73" s="3">
        <v>69</v>
      </c>
      <c r="C73" s="21" t="s">
        <v>183</v>
      </c>
      <c r="D73" s="3" t="s">
        <v>34</v>
      </c>
      <c r="E73" s="38" t="s">
        <v>294</v>
      </c>
      <c r="F73" s="5" t="s">
        <v>140</v>
      </c>
      <c r="G73" s="12">
        <v>2015</v>
      </c>
      <c r="H73" s="13" t="s">
        <v>7</v>
      </c>
      <c r="I73" s="13"/>
      <c r="J73" s="13"/>
      <c r="K73" s="6">
        <f t="shared" si="4"/>
        <v>2.4435967657798643</v>
      </c>
      <c r="L73" s="6">
        <f t="shared" si="5"/>
        <v>2.6390845070422535</v>
      </c>
      <c r="M73" s="5" t="s">
        <v>6</v>
      </c>
      <c r="N73" s="3" t="str">
        <f>IF(OR(M73='Classificazione tecnologie'!$C$6,M73='Classificazione tecnologie'!$C$7,M73='Classificazione tecnologie'!$C$8,M73='Classificazione tecnologie'!$C$9,M73='Classificazione tecnologie'!$C$10,M73='Classificazione tecnologie'!$C$11,M73='Classificazione tecnologie'!$C$12,M73='Classificazione tecnologie'!$C$13,M73='Classificazione tecnologie'!$C$14, Dataset!M73='Classificazione tecnologie'!$C$15),"Tecnologia 4.0", "Tecnologia di supporto")</f>
        <v>Tecnologia 4.0</v>
      </c>
      <c r="O73" s="5">
        <v>1</v>
      </c>
      <c r="P73" s="5"/>
      <c r="Q73" s="5"/>
      <c r="R73" s="5"/>
      <c r="S73" s="5">
        <v>64007750178.501404</v>
      </c>
      <c r="T73" s="5">
        <v>5.7185071313351443</v>
      </c>
      <c r="U73" s="5">
        <v>1336.8833490474983</v>
      </c>
      <c r="V73" s="5">
        <v>16.592443036656483</v>
      </c>
      <c r="W73" s="5">
        <v>27.618877028131845</v>
      </c>
      <c r="X73" s="5">
        <v>241992608.30666</v>
      </c>
      <c r="Y73" s="5">
        <v>30.19</v>
      </c>
      <c r="Z73" s="46">
        <v>55</v>
      </c>
      <c r="AA73" s="5">
        <v>14.2</v>
      </c>
      <c r="AB73" s="5">
        <v>0.78600000000000003</v>
      </c>
      <c r="AC73" s="5">
        <v>59.901000000000003</v>
      </c>
      <c r="AD73" s="5">
        <v>4</v>
      </c>
      <c r="AE73" s="5">
        <v>84.124004638577503</v>
      </c>
      <c r="AF73" s="5">
        <v>25.658000000000001</v>
      </c>
      <c r="AG73" s="5">
        <v>31.856997158154549</v>
      </c>
      <c r="AH73" s="5">
        <v>34.246478501728234</v>
      </c>
      <c r="AI73" s="5">
        <v>38.4</v>
      </c>
    </row>
    <row r="74" spans="2:35" s="14" customFormat="1" ht="43.5" x14ac:dyDescent="0.35">
      <c r="B74" s="3">
        <v>70</v>
      </c>
      <c r="C74" s="21" t="s">
        <v>183</v>
      </c>
      <c r="D74" s="3" t="s">
        <v>34</v>
      </c>
      <c r="E74" s="38" t="s">
        <v>294</v>
      </c>
      <c r="F74" s="5" t="s">
        <v>62</v>
      </c>
      <c r="G74" s="12">
        <v>2015</v>
      </c>
      <c r="H74" s="13" t="s">
        <v>7</v>
      </c>
      <c r="I74" s="13"/>
      <c r="J74" s="13"/>
      <c r="K74" s="6">
        <f t="shared" si="4"/>
        <v>2.4435967657798643</v>
      </c>
      <c r="L74" s="6">
        <f t="shared" si="5"/>
        <v>2.6390845070422535</v>
      </c>
      <c r="M74" s="5" t="s">
        <v>6</v>
      </c>
      <c r="N74" s="3" t="str">
        <f>IF(OR(M74='Classificazione tecnologie'!$C$6,M74='Classificazione tecnologie'!$C$7,M74='Classificazione tecnologie'!$C$8,M74='Classificazione tecnologie'!$C$9,M74='Classificazione tecnologie'!$C$10,M74='Classificazione tecnologie'!$C$11,M74='Classificazione tecnologie'!$C$12,M74='Classificazione tecnologie'!$C$13,M74='Classificazione tecnologie'!$C$14, Dataset!M74='Classificazione tecnologie'!$C$15),"Tecnologia 4.0", "Tecnologia di supporto")</f>
        <v>Tecnologia 4.0</v>
      </c>
      <c r="O74" s="5">
        <v>1</v>
      </c>
      <c r="P74" s="5"/>
      <c r="Q74" s="5"/>
      <c r="R74" s="5"/>
      <c r="S74" s="5">
        <v>14390442307.399641</v>
      </c>
      <c r="T74" s="5">
        <v>7.2700658433986405</v>
      </c>
      <c r="U74" s="5">
        <v>2134.711795677963</v>
      </c>
      <c r="V74" s="5">
        <v>33.952257308190902</v>
      </c>
      <c r="W74" s="5">
        <v>51.84606439557534</v>
      </c>
      <c r="X74" s="5">
        <v>39696967.659833103</v>
      </c>
      <c r="Y74" s="5">
        <v>20.2</v>
      </c>
      <c r="Z74" s="46">
        <v>57.142857142857146</v>
      </c>
      <c r="AA74" s="5">
        <v>5.0999999999999996</v>
      </c>
      <c r="AB74" s="5">
        <v>3.6999999999999998E-2</v>
      </c>
      <c r="AC74" s="5">
        <v>77.599999999999994</v>
      </c>
      <c r="AD74" s="5">
        <v>10</v>
      </c>
      <c r="AE74" s="5">
        <v>29.20781629116118</v>
      </c>
      <c r="AF74" s="5">
        <v>33.107999999999997</v>
      </c>
      <c r="AG74" s="5">
        <v>28.768720330306717</v>
      </c>
      <c r="AH74" s="5">
        <v>20.919</v>
      </c>
      <c r="AI74" s="5">
        <v>25.6</v>
      </c>
    </row>
    <row r="75" spans="2:35" s="14" customFormat="1" ht="43.5" x14ac:dyDescent="0.35">
      <c r="B75" s="3">
        <v>71</v>
      </c>
      <c r="C75" s="21" t="s">
        <v>183</v>
      </c>
      <c r="D75" s="3" t="s">
        <v>34</v>
      </c>
      <c r="E75" s="38" t="s">
        <v>294</v>
      </c>
      <c r="F75" s="5" t="s">
        <v>87</v>
      </c>
      <c r="G75" s="12">
        <v>2015</v>
      </c>
      <c r="H75" s="13" t="s">
        <v>7</v>
      </c>
      <c r="I75" s="13"/>
      <c r="J75" s="13"/>
      <c r="K75" s="6">
        <f t="shared" si="4"/>
        <v>139.28501564945225</v>
      </c>
      <c r="L75" s="6">
        <f t="shared" si="5"/>
        <v>150.42781690140845</v>
      </c>
      <c r="M75" s="5" t="s">
        <v>6</v>
      </c>
      <c r="N75" s="3" t="str">
        <f>IF(OR(M75='Classificazione tecnologie'!$C$6,M75='Classificazione tecnologie'!$C$7,M75='Classificazione tecnologie'!$C$8,M75='Classificazione tecnologie'!$C$9,M75='Classificazione tecnologie'!$C$10,M75='Classificazione tecnologie'!$C$11,M75='Classificazione tecnologie'!$C$12,M75='Classificazione tecnologie'!$C$13,M75='Classificazione tecnologie'!$C$14, Dataset!M75='Classificazione tecnologie'!$C$15),"Tecnologia 4.0", "Tecnologia di supporto")</f>
        <v>Tecnologia 4.0</v>
      </c>
      <c r="O75" s="5">
        <v>57</v>
      </c>
      <c r="P75" s="5"/>
      <c r="Q75" s="5"/>
      <c r="R75" s="5"/>
      <c r="S75" s="5">
        <v>301354756113.17371</v>
      </c>
      <c r="T75" s="5">
        <v>5.0915157207922732</v>
      </c>
      <c r="U75" s="5">
        <v>9955.2421265361081</v>
      </c>
      <c r="V75" s="5">
        <v>69.448680944924163</v>
      </c>
      <c r="W75" s="5">
        <v>61.921370739909641</v>
      </c>
      <c r="X75" s="5">
        <v>10541970865.3113</v>
      </c>
      <c r="Y75" s="5">
        <v>45.98</v>
      </c>
      <c r="Z75" s="46">
        <v>74.714285714285708</v>
      </c>
      <c r="AA75" s="5">
        <v>64.7</v>
      </c>
      <c r="AB75" s="5">
        <v>1.3</v>
      </c>
      <c r="AC75" s="5">
        <v>62.344000000000001</v>
      </c>
      <c r="AD75" s="5">
        <v>11.307</v>
      </c>
      <c r="AE75" s="5">
        <v>92.135023588494903</v>
      </c>
      <c r="AF75" s="5">
        <v>74.212999999999994</v>
      </c>
      <c r="AG75" s="5">
        <v>30.498261094185271</v>
      </c>
      <c r="AH75" s="5">
        <v>123.10364919064082</v>
      </c>
      <c r="AI75" s="5">
        <v>64.2</v>
      </c>
    </row>
    <row r="76" spans="2:35" s="14" customFormat="1" ht="43.5" x14ac:dyDescent="0.35">
      <c r="B76" s="3">
        <v>72</v>
      </c>
      <c r="C76" s="21" t="s">
        <v>183</v>
      </c>
      <c r="D76" s="3" t="s">
        <v>34</v>
      </c>
      <c r="E76" s="38" t="s">
        <v>294</v>
      </c>
      <c r="F76" s="5" t="s">
        <v>41</v>
      </c>
      <c r="G76" s="12">
        <v>2015</v>
      </c>
      <c r="H76" s="13" t="s">
        <v>7</v>
      </c>
      <c r="I76" s="13"/>
      <c r="J76" s="13"/>
      <c r="K76" s="6">
        <f t="shared" si="4"/>
        <v>2.4435967657798643</v>
      </c>
      <c r="L76" s="6">
        <f t="shared" si="5"/>
        <v>2.6390845070422535</v>
      </c>
      <c r="M76" s="5" t="s">
        <v>6</v>
      </c>
      <c r="N76" s="3" t="str">
        <f>IF(OR(M76='Classificazione tecnologie'!$C$6,M76='Classificazione tecnologie'!$C$7,M76='Classificazione tecnologie'!$C$8,M76='Classificazione tecnologie'!$C$9,M76='Classificazione tecnologie'!$C$10,M76='Classificazione tecnologie'!$C$11,M76='Classificazione tecnologie'!$C$12,M76='Classificazione tecnologie'!$C$13,M76='Classificazione tecnologie'!$C$14, Dataset!M76='Classificazione tecnologie'!$C$15),"Tecnologia 4.0", "Tecnologia di supporto")</f>
        <v>Tecnologia 4.0</v>
      </c>
      <c r="O76" s="5">
        <v>1</v>
      </c>
      <c r="P76" s="5"/>
      <c r="Q76" s="5"/>
      <c r="R76" s="5"/>
      <c r="S76" s="5">
        <v>101179808076.3598</v>
      </c>
      <c r="T76" s="5">
        <v>4.5363781680642461</v>
      </c>
      <c r="U76" s="5">
        <v>2875.2579851678101</v>
      </c>
      <c r="V76" s="5">
        <v>34.800040487878938</v>
      </c>
      <c r="W76" s="5">
        <v>42.397995849992405</v>
      </c>
      <c r="X76" s="5">
        <v>656593012.78548396</v>
      </c>
      <c r="Y76" s="5">
        <v>33.19</v>
      </c>
      <c r="Z76" s="46">
        <v>59.571428571428569</v>
      </c>
      <c r="AA76" s="5">
        <v>46</v>
      </c>
      <c r="AB76" s="5">
        <v>0.71499999999999997</v>
      </c>
      <c r="AC76" s="5">
        <v>42.68</v>
      </c>
      <c r="AD76" s="5">
        <v>10</v>
      </c>
      <c r="AE76" s="5">
        <v>77.66883934573157</v>
      </c>
      <c r="AF76" s="5">
        <v>60.808999999999997</v>
      </c>
      <c r="AG76" s="5">
        <v>17.046087997347069</v>
      </c>
      <c r="AH76" s="5">
        <v>85.548268490102828</v>
      </c>
      <c r="AI76" s="5">
        <v>43.3</v>
      </c>
    </row>
    <row r="77" spans="2:35" s="14" customFormat="1" ht="43.5" x14ac:dyDescent="0.35">
      <c r="B77" s="3">
        <v>73</v>
      </c>
      <c r="C77" s="21" t="s">
        <v>183</v>
      </c>
      <c r="D77" s="3" t="s">
        <v>34</v>
      </c>
      <c r="E77" s="38" t="s">
        <v>294</v>
      </c>
      <c r="F77" s="5" t="s">
        <v>28</v>
      </c>
      <c r="G77" s="12">
        <v>2015</v>
      </c>
      <c r="H77" s="13" t="s">
        <v>7</v>
      </c>
      <c r="I77" s="13"/>
      <c r="J77" s="13"/>
      <c r="K77" s="6">
        <f t="shared" si="4"/>
        <v>2.4435967657798643</v>
      </c>
      <c r="L77" s="6">
        <f t="shared" si="5"/>
        <v>2.6390845070422535</v>
      </c>
      <c r="M77" s="5" t="s">
        <v>6</v>
      </c>
      <c r="N77" s="3" t="str">
        <f>IF(OR(M77='Classificazione tecnologie'!$C$6,M77='Classificazione tecnologie'!$C$7,M77='Classificazione tecnologie'!$C$8,M77='Classificazione tecnologie'!$C$9,M77='Classificazione tecnologie'!$C$10,M77='Classificazione tecnologie'!$C$11,M77='Classificazione tecnologie'!$C$12,M77='Classificazione tecnologie'!$C$13,M77='Classificazione tecnologie'!$C$14, Dataset!M77='Classificazione tecnologie'!$C$15),"Tecnologia 4.0", "Tecnologia di supporto")</f>
        <v>Tecnologia 4.0</v>
      </c>
      <c r="O77" s="5">
        <v>1</v>
      </c>
      <c r="P77" s="5"/>
      <c r="Q77" s="5"/>
      <c r="R77" s="5"/>
      <c r="S77" s="5">
        <v>1170564619927.6895</v>
      </c>
      <c r="T77" s="5">
        <v>3.2879915993309368</v>
      </c>
      <c r="U77" s="5">
        <v>9605.9523510313884</v>
      </c>
      <c r="V77" s="5">
        <v>34.563330873660874</v>
      </c>
      <c r="W77" s="5">
        <v>36.602983607036307</v>
      </c>
      <c r="X77" s="5">
        <v>10961126957</v>
      </c>
      <c r="Y77" s="5">
        <v>38.03</v>
      </c>
      <c r="Z77" s="46">
        <v>61.285714285714285</v>
      </c>
      <c r="AA77" s="5">
        <v>30.74</v>
      </c>
      <c r="AB77" s="5">
        <v>0.52400000000000002</v>
      </c>
      <c r="AC77" s="5">
        <v>58.692</v>
      </c>
      <c r="AD77" s="5">
        <v>16.015999999999998</v>
      </c>
      <c r="AE77" s="5">
        <v>62.685901386352526</v>
      </c>
      <c r="AF77" s="5">
        <v>79.284999999999997</v>
      </c>
      <c r="AG77" s="5">
        <v>22.087367717666311</v>
      </c>
      <c r="AH77" s="5">
        <v>31.95585615124623</v>
      </c>
      <c r="AI77" s="5">
        <v>60</v>
      </c>
    </row>
    <row r="78" spans="2:35" s="14" customFormat="1" ht="43.5" x14ac:dyDescent="0.35">
      <c r="B78" s="3">
        <v>74</v>
      </c>
      <c r="C78" s="21" t="s">
        <v>183</v>
      </c>
      <c r="D78" s="3" t="s">
        <v>34</v>
      </c>
      <c r="E78" s="38" t="s">
        <v>294</v>
      </c>
      <c r="F78" s="5" t="s">
        <v>38</v>
      </c>
      <c r="G78" s="12">
        <v>2015</v>
      </c>
      <c r="H78" s="13" t="s">
        <v>7</v>
      </c>
      <c r="I78" s="13"/>
      <c r="J78" s="13"/>
      <c r="K78" s="6">
        <f t="shared" si="4"/>
        <v>2.4435967657798643</v>
      </c>
      <c r="L78" s="6">
        <f t="shared" si="5"/>
        <v>2.6390845070422535</v>
      </c>
      <c r="M78" s="5" t="s">
        <v>6</v>
      </c>
      <c r="N78" s="3" t="str">
        <f>IF(OR(M78='Classificazione tecnologie'!$C$6,M78='Classificazione tecnologie'!$C$7,M78='Classificazione tecnologie'!$C$8,M78='Classificazione tecnologie'!$C$9,M78='Classificazione tecnologie'!$C$10,M78='Classificazione tecnologie'!$C$11,M78='Classificazione tecnologie'!$C$12,M78='Classificazione tecnologie'!$C$13,M78='Classificazione tecnologie'!$C$14, Dataset!M78='Classificazione tecnologie'!$C$15),"Tecnologia 4.0", "Tecnologia di supporto")</f>
        <v>Tecnologia 4.0</v>
      </c>
      <c r="O78" s="5">
        <v>1</v>
      </c>
      <c r="P78" s="5"/>
      <c r="Q78" s="5"/>
      <c r="R78" s="5"/>
      <c r="S78" s="5">
        <v>4052913385.8267717</v>
      </c>
      <c r="T78" s="5">
        <v>3.3904208759037573</v>
      </c>
      <c r="U78" s="5">
        <v>6514.2726952865296</v>
      </c>
      <c r="V78" s="5">
        <v>42.118072125635372</v>
      </c>
      <c r="W78" s="5">
        <v>60.570905226197091</v>
      </c>
      <c r="X78" s="5">
        <v>12392899.2885895</v>
      </c>
      <c r="Y78" s="5">
        <v>41.23</v>
      </c>
      <c r="Z78" s="46">
        <v>60</v>
      </c>
      <c r="AA78" s="5">
        <v>55</v>
      </c>
      <c r="AB78" s="5">
        <v>0.374</v>
      </c>
      <c r="AC78" s="5">
        <v>41.98</v>
      </c>
      <c r="AD78" s="5">
        <v>10</v>
      </c>
      <c r="AE78" s="5">
        <v>46.257174721189593</v>
      </c>
      <c r="AF78" s="5">
        <v>65.805999999999997</v>
      </c>
      <c r="AG78" s="5">
        <v>16</v>
      </c>
      <c r="AH78" s="5">
        <v>49.762153496282131</v>
      </c>
      <c r="AI78" s="5">
        <v>49.1</v>
      </c>
    </row>
    <row r="79" spans="2:35" s="14" customFormat="1" ht="43.5" x14ac:dyDescent="0.35">
      <c r="B79" s="3">
        <v>75</v>
      </c>
      <c r="C79" s="21" t="s">
        <v>183</v>
      </c>
      <c r="D79" s="3" t="s">
        <v>34</v>
      </c>
      <c r="E79" s="38" t="s">
        <v>294</v>
      </c>
      <c r="F79" s="5" t="s">
        <v>47</v>
      </c>
      <c r="G79" s="12">
        <v>2015</v>
      </c>
      <c r="H79" s="13" t="s">
        <v>7</v>
      </c>
      <c r="I79" s="13"/>
      <c r="J79" s="13"/>
      <c r="K79" s="6">
        <f t="shared" si="4"/>
        <v>2.4435967657798643</v>
      </c>
      <c r="L79" s="6">
        <f t="shared" si="5"/>
        <v>2.6390845070422535</v>
      </c>
      <c r="M79" s="5" t="s">
        <v>6</v>
      </c>
      <c r="N79" s="3" t="str">
        <f>IF(OR(M79='Classificazione tecnologie'!$C$6,M79='Classificazione tecnologie'!$C$7,M79='Classificazione tecnologie'!$C$8,M79='Classificazione tecnologie'!$C$9,M79='Classificazione tecnologie'!$C$10,M79='Classificazione tecnologie'!$C$11,M79='Classificazione tecnologie'!$C$12,M79='Classificazione tecnologie'!$C$13,M79='Classificazione tecnologie'!$C$14, Dataset!M79='Classificazione tecnologie'!$C$15),"Tecnologia 4.0", "Tecnologia di supporto")</f>
        <v>Tecnologia 4.0</v>
      </c>
      <c r="O79" s="5">
        <v>1</v>
      </c>
      <c r="P79" s="5"/>
      <c r="Q79" s="5"/>
      <c r="R79" s="5"/>
      <c r="S79" s="5">
        <v>494583180777.10333</v>
      </c>
      <c r="T79" s="5">
        <v>2.6526932954183451</v>
      </c>
      <c r="U79" s="5">
        <v>2730.4303237014983</v>
      </c>
      <c r="V79" s="5">
        <v>10.656695015530863</v>
      </c>
      <c r="W79" s="5">
        <v>10.790234659006295</v>
      </c>
      <c r="X79" s="5">
        <v>1435203636.69451</v>
      </c>
      <c r="Y79" s="5">
        <v>23.72</v>
      </c>
      <c r="Z79" s="46">
        <v>49.428571428571431</v>
      </c>
      <c r="AA79" s="5">
        <v>7.8</v>
      </c>
      <c r="AB79" s="5">
        <v>0.13200000000000001</v>
      </c>
      <c r="AC79" s="5">
        <v>52.2</v>
      </c>
      <c r="AD79" s="5">
        <v>9.0380000000000003</v>
      </c>
      <c r="AE79" s="5">
        <v>198.88385432106898</v>
      </c>
      <c r="AF79" s="5">
        <v>47.838000000000001</v>
      </c>
      <c r="AG79" s="5">
        <v>14.124464360718274</v>
      </c>
      <c r="AH79" s="5">
        <v>14.209329967442502</v>
      </c>
      <c r="AI79" s="5">
        <v>29</v>
      </c>
    </row>
    <row r="80" spans="2:35" s="14" customFormat="1" ht="43.5" x14ac:dyDescent="0.35">
      <c r="B80" s="3">
        <v>76</v>
      </c>
      <c r="C80" s="21" t="s">
        <v>183</v>
      </c>
      <c r="D80" s="3" t="s">
        <v>34</v>
      </c>
      <c r="E80" s="38" t="s">
        <v>294</v>
      </c>
      <c r="F80" s="5" t="s">
        <v>58</v>
      </c>
      <c r="G80" s="12">
        <v>2015</v>
      </c>
      <c r="H80" s="13" t="s">
        <v>7</v>
      </c>
      <c r="I80" s="13"/>
      <c r="J80" s="13"/>
      <c r="K80" s="6">
        <f t="shared" si="4"/>
        <v>73.307902973395926</v>
      </c>
      <c r="L80" s="6">
        <f t="shared" si="5"/>
        <v>79.172535211267601</v>
      </c>
      <c r="M80" s="5" t="s">
        <v>6</v>
      </c>
      <c r="N80" s="3" t="str">
        <f>IF(OR(M80='Classificazione tecnologie'!$C$6,M80='Classificazione tecnologie'!$C$7,M80='Classificazione tecnologie'!$C$8,M80='Classificazione tecnologie'!$C$9,M80='Classificazione tecnologie'!$C$10,M80='Classificazione tecnologie'!$C$11,M80='Classificazione tecnologie'!$C$12,M80='Classificazione tecnologie'!$C$13,M80='Classificazione tecnologie'!$C$14, Dataset!M80='Classificazione tecnologie'!$C$15),"Tecnologia 4.0", "Tecnologia di supporto")</f>
        <v>Tecnologia 4.0</v>
      </c>
      <c r="O80" s="5">
        <v>30</v>
      </c>
      <c r="P80" s="5"/>
      <c r="Q80" s="5"/>
      <c r="R80" s="5"/>
      <c r="S80" s="5">
        <v>270556131701.1709</v>
      </c>
      <c r="T80" s="5">
        <v>4.7311474753290099</v>
      </c>
      <c r="U80" s="5">
        <v>1356.6677558264935</v>
      </c>
      <c r="V80" s="5">
        <v>10.604411378227804</v>
      </c>
      <c r="W80" s="5">
        <v>17.050261139550003</v>
      </c>
      <c r="X80" s="5">
        <v>25000000</v>
      </c>
      <c r="Y80" s="5">
        <v>23.07</v>
      </c>
      <c r="Z80" s="46">
        <v>49.285714285714285</v>
      </c>
      <c r="AA80" s="5">
        <v>8.3000000000000007</v>
      </c>
      <c r="AB80" s="5">
        <v>0.26400000000000001</v>
      </c>
      <c r="AC80" s="5">
        <v>51.267000000000003</v>
      </c>
      <c r="AD80" s="5">
        <v>8.75</v>
      </c>
      <c r="AE80" s="5">
        <v>258.70039954337898</v>
      </c>
      <c r="AF80" s="5">
        <v>36.026000000000003</v>
      </c>
      <c r="AG80" s="5">
        <v>19.888717406857637</v>
      </c>
      <c r="AH80" s="5">
        <v>15.386074319422791</v>
      </c>
      <c r="AI80" s="5">
        <v>28.8</v>
      </c>
    </row>
    <row r="81" spans="2:35" s="14" customFormat="1" ht="43.5" x14ac:dyDescent="0.35">
      <c r="B81" s="3">
        <v>77</v>
      </c>
      <c r="C81" s="21" t="s">
        <v>183</v>
      </c>
      <c r="D81" s="3" t="s">
        <v>34</v>
      </c>
      <c r="E81" s="38" t="s">
        <v>294</v>
      </c>
      <c r="F81" s="5" t="s">
        <v>35</v>
      </c>
      <c r="G81" s="12">
        <v>2015</v>
      </c>
      <c r="H81" s="13" t="s">
        <v>7</v>
      </c>
      <c r="I81" s="13"/>
      <c r="J81" s="13"/>
      <c r="K81" s="6">
        <f t="shared" si="4"/>
        <v>43.984741784037553</v>
      </c>
      <c r="L81" s="6">
        <f t="shared" si="5"/>
        <v>47.50352112676056</v>
      </c>
      <c r="M81" s="5" t="s">
        <v>6</v>
      </c>
      <c r="N81" s="3" t="str">
        <f>IF(OR(M81='Classificazione tecnologie'!$C$6,M81='Classificazione tecnologie'!$C$7,M81='Classificazione tecnologie'!$C$8,M81='Classificazione tecnologie'!$C$9,M81='Classificazione tecnologie'!$C$10,M81='Classificazione tecnologie'!$C$11,M81='Classificazione tecnologie'!$C$12,M81='Classificazione tecnologie'!$C$13,M81='Classificazione tecnologie'!$C$14, Dataset!M81='Classificazione tecnologie'!$C$15),"Tecnologia 4.0", "Tecnologia di supporto")</f>
        <v>Tecnologia 4.0</v>
      </c>
      <c r="O81" s="5">
        <v>18</v>
      </c>
      <c r="P81" s="5"/>
      <c r="Q81" s="5"/>
      <c r="R81" s="5"/>
      <c r="S81" s="5">
        <v>177893451831.14066</v>
      </c>
      <c r="T81" s="5">
        <v>3.8715223230984037</v>
      </c>
      <c r="U81" s="5">
        <v>8977.498544251368</v>
      </c>
      <c r="V81" s="5">
        <v>41.018019112872828</v>
      </c>
      <c r="W81" s="5">
        <v>41.639486390308669</v>
      </c>
      <c r="X81" s="5">
        <v>3838941507.8855</v>
      </c>
      <c r="Y81" s="5">
        <v>38.200000000000003</v>
      </c>
      <c r="Z81" s="46">
        <v>61.714285714285715</v>
      </c>
      <c r="AA81" s="5">
        <v>58.1</v>
      </c>
      <c r="AB81" s="5">
        <v>0.48799999999999999</v>
      </c>
      <c r="AC81" s="5">
        <v>50.618000000000002</v>
      </c>
      <c r="AD81" s="5">
        <v>13.013999999999999</v>
      </c>
      <c r="AE81" s="5">
        <v>86.12430893602226</v>
      </c>
      <c r="AF81" s="5">
        <v>53.887</v>
      </c>
      <c r="AG81" s="5">
        <v>17.315298191566036</v>
      </c>
      <c r="AH81" s="5">
        <v>29.902169536301347</v>
      </c>
      <c r="AI81" s="5">
        <v>63.5</v>
      </c>
    </row>
    <row r="82" spans="2:35" s="14" customFormat="1" ht="43.5" x14ac:dyDescent="0.35">
      <c r="B82" s="3">
        <v>78</v>
      </c>
      <c r="C82" s="21" t="s">
        <v>183</v>
      </c>
      <c r="D82" s="3" t="s">
        <v>34</v>
      </c>
      <c r="E82" s="38" t="s">
        <v>294</v>
      </c>
      <c r="F82" s="5" t="s">
        <v>51</v>
      </c>
      <c r="G82" s="12">
        <v>2015</v>
      </c>
      <c r="H82" s="13" t="s">
        <v>7</v>
      </c>
      <c r="I82" s="13"/>
      <c r="J82" s="13"/>
      <c r="K82" s="6">
        <f t="shared" si="4"/>
        <v>2.4435967657798643</v>
      </c>
      <c r="L82" s="6">
        <f t="shared" si="5"/>
        <v>2.6390845070422535</v>
      </c>
      <c r="M82" s="5" t="s">
        <v>6</v>
      </c>
      <c r="N82" s="3" t="str">
        <f>IF(OR(M82='Classificazione tecnologie'!$C$6,M82='Classificazione tecnologie'!$C$7,M82='Classificazione tecnologie'!$C$8,M82='Classificazione tecnologie'!$C$9,M82='Classificazione tecnologie'!$C$10,M82='Classificazione tecnologie'!$C$11,M82='Classificazione tecnologie'!$C$12,M82='Classificazione tecnologie'!$C$13,M82='Classificazione tecnologie'!$C$14, Dataset!M82='Classificazione tecnologie'!$C$15),"Tecnologia 4.0", "Tecnologia di supporto")</f>
        <v>Tecnologia 4.0</v>
      </c>
      <c r="O82" s="5">
        <v>1</v>
      </c>
      <c r="P82" s="5"/>
      <c r="Q82" s="5"/>
      <c r="R82" s="5"/>
      <c r="S82" s="5">
        <v>8277614580.5867634</v>
      </c>
      <c r="T82" s="5">
        <v>8.8679391636761693</v>
      </c>
      <c r="U82" s="5">
        <v>728.08187938898118</v>
      </c>
      <c r="V82" s="5">
        <v>14.238397279871794</v>
      </c>
      <c r="W82" s="5">
        <v>38.309879734327708</v>
      </c>
      <c r="X82" s="5">
        <v>3453281.3891581702</v>
      </c>
      <c r="Y82" s="5">
        <v>30.09</v>
      </c>
      <c r="Z82" s="46">
        <v>61.285714285714285</v>
      </c>
      <c r="AA82" s="5">
        <v>2.9</v>
      </c>
      <c r="AB82" s="5">
        <v>0.66600000000000004</v>
      </c>
      <c r="AC82" s="5">
        <v>83.213999999999999</v>
      </c>
      <c r="AD82" s="5">
        <v>2.2930000000000001</v>
      </c>
      <c r="AE82" s="5">
        <v>460.84600729631131</v>
      </c>
      <c r="AF82" s="5">
        <v>17.004000000000001</v>
      </c>
      <c r="AG82" s="5">
        <v>49.211694410864496</v>
      </c>
      <c r="AH82" s="5">
        <v>21.131446319442308</v>
      </c>
      <c r="AI82" s="5">
        <v>48.7</v>
      </c>
    </row>
    <row r="83" spans="2:35" s="14" customFormat="1" ht="43.5" x14ac:dyDescent="0.35">
      <c r="B83" s="3">
        <v>79</v>
      </c>
      <c r="C83" s="21" t="s">
        <v>183</v>
      </c>
      <c r="D83" s="3" t="s">
        <v>34</v>
      </c>
      <c r="E83" s="38" t="s">
        <v>294</v>
      </c>
      <c r="F83" s="5" t="s">
        <v>45</v>
      </c>
      <c r="G83" s="12">
        <v>2015</v>
      </c>
      <c r="H83" s="13" t="s">
        <v>7</v>
      </c>
      <c r="I83" s="13"/>
      <c r="J83" s="13"/>
      <c r="K83" s="6">
        <f t="shared" si="4"/>
        <v>2.4435967657798643</v>
      </c>
      <c r="L83" s="6">
        <f t="shared" si="5"/>
        <v>2.6390845070422535</v>
      </c>
      <c r="M83" s="5" t="s">
        <v>6</v>
      </c>
      <c r="N83" s="3" t="str">
        <f>IF(OR(M83='Classificazione tecnologie'!$C$6,M83='Classificazione tecnologie'!$C$7,M83='Classificazione tecnologie'!$C$8,M83='Classificazione tecnologie'!$C$9,M83='Classificazione tecnologie'!$C$10,M83='Classificazione tecnologie'!$C$11,M83='Classificazione tecnologie'!$C$12,M83='Classificazione tecnologie'!$C$13,M83='Classificazione tecnologie'!$C$14, Dataset!M83='Classificazione tecnologie'!$C$15),"Tecnologia 4.0", "Tecnologia di supporto")</f>
        <v>Tecnologia 4.0</v>
      </c>
      <c r="O83" s="5">
        <v>1</v>
      </c>
      <c r="P83" s="5"/>
      <c r="Q83" s="5"/>
      <c r="R83" s="5"/>
      <c r="S83" s="5">
        <v>1363594369577.8247</v>
      </c>
      <c r="T83" s="5">
        <v>-2.3077068886385206</v>
      </c>
      <c r="U83" s="5">
        <v>9313.7875421199096</v>
      </c>
      <c r="V83" s="5">
        <v>28.707262321426803</v>
      </c>
      <c r="W83" s="5">
        <v>20.643292075758989</v>
      </c>
      <c r="X83" s="5">
        <v>22085070000</v>
      </c>
      <c r="Y83" s="5">
        <v>39.32</v>
      </c>
      <c r="Z83" s="46">
        <v>63.428571428571438</v>
      </c>
      <c r="AA83" s="5">
        <v>67.2</v>
      </c>
      <c r="AB83" s="5">
        <v>1.101</v>
      </c>
      <c r="AC83" s="5">
        <v>59.204000000000001</v>
      </c>
      <c r="AD83" s="5">
        <v>10</v>
      </c>
      <c r="AE83" s="5">
        <v>8.7988040449731848</v>
      </c>
      <c r="AF83" s="5">
        <v>74.05</v>
      </c>
      <c r="AG83" s="5">
        <v>11.292140184937487</v>
      </c>
      <c r="AH83" s="5">
        <v>55.946232073762872</v>
      </c>
      <c r="AI83" s="5">
        <v>38</v>
      </c>
    </row>
    <row r="84" spans="2:35" s="14" customFormat="1" ht="43.5" x14ac:dyDescent="0.35">
      <c r="B84" s="3">
        <v>80</v>
      </c>
      <c r="C84" s="21" t="s">
        <v>183</v>
      </c>
      <c r="D84" s="3" t="s">
        <v>34</v>
      </c>
      <c r="E84" s="38" t="s">
        <v>294</v>
      </c>
      <c r="F84" s="5" t="s">
        <v>50</v>
      </c>
      <c r="G84" s="12">
        <v>2015</v>
      </c>
      <c r="H84" s="13" t="s">
        <v>7</v>
      </c>
      <c r="I84" s="13"/>
      <c r="J84" s="13"/>
      <c r="K84" s="6">
        <f t="shared" si="4"/>
        <v>2.4435967657798643</v>
      </c>
      <c r="L84" s="6">
        <f t="shared" si="5"/>
        <v>2.6390845070422535</v>
      </c>
      <c r="M84" s="5" t="s">
        <v>6</v>
      </c>
      <c r="N84" s="3" t="str">
        <f>IF(OR(M84='Classificazione tecnologie'!$C$6,M84='Classificazione tecnologie'!$C$7,M84='Classificazione tecnologie'!$C$8,M84='Classificazione tecnologie'!$C$9,M84='Classificazione tecnologie'!$C$10,M84='Classificazione tecnologie'!$C$11,M84='Classificazione tecnologie'!$C$12,M84='Classificazione tecnologie'!$C$13,M84='Classificazione tecnologie'!$C$14, Dataset!M84='Classificazione tecnologie'!$C$15),"Tecnologia 4.0", "Tecnologia di supporto")</f>
        <v>Tecnologia 4.0</v>
      </c>
      <c r="O84" s="5">
        <v>1</v>
      </c>
      <c r="P84" s="5"/>
      <c r="Q84" s="5"/>
      <c r="R84" s="5"/>
      <c r="S84" s="5">
        <v>17767704596.926701</v>
      </c>
      <c r="T84" s="5">
        <v>6.3672634271099753</v>
      </c>
      <c r="U84" s="5">
        <v>1218.7642464081218</v>
      </c>
      <c r="V84" s="5">
        <v>22.677400629954228</v>
      </c>
      <c r="W84" s="5">
        <v>35.432546366344077</v>
      </c>
      <c r="X84" s="5">
        <v>31364061.406892698</v>
      </c>
      <c r="Y84" s="5">
        <v>30.95</v>
      </c>
      <c r="Z84" s="46">
        <v>53.285714285714285</v>
      </c>
      <c r="AA84" s="5">
        <v>6.3</v>
      </c>
      <c r="AB84" s="5">
        <v>0.57699999999999996</v>
      </c>
      <c r="AC84" s="5">
        <v>43.101999999999997</v>
      </c>
      <c r="AD84" s="5">
        <v>2.762</v>
      </c>
      <c r="AE84" s="5">
        <v>75.720453955227754</v>
      </c>
      <c r="AF84" s="5">
        <v>45.862000000000002</v>
      </c>
      <c r="AG84" s="5">
        <v>41.252948523722729</v>
      </c>
      <c r="AH84" s="5">
        <v>27.304556354529673</v>
      </c>
      <c r="AI84" s="5">
        <v>46.5</v>
      </c>
    </row>
    <row r="85" spans="2:35" s="14" customFormat="1" ht="43.5" x14ac:dyDescent="0.35">
      <c r="B85" s="3">
        <v>81</v>
      </c>
      <c r="C85" s="21" t="s">
        <v>183</v>
      </c>
      <c r="D85" s="3" t="s">
        <v>34</v>
      </c>
      <c r="E85" s="38" t="s">
        <v>294</v>
      </c>
      <c r="F85" s="5" t="s">
        <v>39</v>
      </c>
      <c r="G85" s="12">
        <v>2015</v>
      </c>
      <c r="H85" s="13" t="s">
        <v>7</v>
      </c>
      <c r="I85" s="13"/>
      <c r="J85" s="13"/>
      <c r="K85" s="6">
        <f t="shared" si="4"/>
        <v>2.4435967657798643</v>
      </c>
      <c r="L85" s="6">
        <f t="shared" si="5"/>
        <v>2.6390845070422535</v>
      </c>
      <c r="M85" s="5" t="s">
        <v>6</v>
      </c>
      <c r="N85" s="3" t="str">
        <f>IF(OR(M85='Classificazione tecnologie'!$C$6,M85='Classificazione tecnologie'!$C$7,M85='Classificazione tecnologie'!$C$8,M85='Classificazione tecnologie'!$C$9,M85='Classificazione tecnologie'!$C$10,M85='Classificazione tecnologie'!$C$11,M85='Classificazione tecnologie'!$C$12,M85='Classificazione tecnologie'!$C$13,M85='Classificazione tecnologie'!$C$14, Dataset!M85='Classificazione tecnologie'!$C$15),"Tecnologia 4.0", "Tecnologia di supporto")</f>
        <v>Tecnologia 4.0</v>
      </c>
      <c r="O85" s="5">
        <v>1</v>
      </c>
      <c r="P85" s="5"/>
      <c r="Q85" s="5"/>
      <c r="R85" s="5"/>
      <c r="S85" s="5">
        <v>39628550868.750877</v>
      </c>
      <c r="T85" s="5">
        <v>1.7763240240564073</v>
      </c>
      <c r="U85" s="5">
        <v>5585.1179377844546</v>
      </c>
      <c r="V85" s="5">
        <v>45.273607392290906</v>
      </c>
      <c r="W85" s="5">
        <v>52.254804984213855</v>
      </c>
      <c r="X85" s="5">
        <v>344281176.24573201</v>
      </c>
      <c r="Y85" s="5">
        <v>36.47</v>
      </c>
      <c r="Z85" s="46">
        <v>55.571428571428569</v>
      </c>
      <c r="AA85" s="5">
        <v>48</v>
      </c>
      <c r="AB85" s="5">
        <v>0.81100000000000005</v>
      </c>
      <c r="AC85" s="5">
        <v>42.689</v>
      </c>
      <c r="AD85" s="5">
        <v>13.584</v>
      </c>
      <c r="AE85" s="5">
        <v>81.127178138577634</v>
      </c>
      <c r="AF85" s="5">
        <v>55.695999999999998</v>
      </c>
      <c r="AG85" s="5">
        <v>34.652194101742353</v>
      </c>
      <c r="AH85" s="5">
        <v>40.672750549212452</v>
      </c>
      <c r="AI85" s="5">
        <v>45.8</v>
      </c>
    </row>
    <row r="86" spans="2:35" s="14" customFormat="1" ht="43.5" x14ac:dyDescent="0.35">
      <c r="B86" s="3">
        <v>82</v>
      </c>
      <c r="C86" s="21" t="s">
        <v>183</v>
      </c>
      <c r="D86" s="3" t="s">
        <v>34</v>
      </c>
      <c r="E86" s="38" t="s">
        <v>294</v>
      </c>
      <c r="F86" s="5" t="s">
        <v>20</v>
      </c>
      <c r="G86" s="12">
        <v>2015</v>
      </c>
      <c r="H86" s="13" t="s">
        <v>7</v>
      </c>
      <c r="I86" s="13"/>
      <c r="J86" s="13"/>
      <c r="K86" s="6">
        <f t="shared" si="4"/>
        <v>2.4435967657798643</v>
      </c>
      <c r="L86" s="6">
        <f t="shared" si="5"/>
        <v>2.6390845070422535</v>
      </c>
      <c r="M86" s="5" t="s">
        <v>6</v>
      </c>
      <c r="N86" s="3" t="str">
        <f>IF(OR(M86='Classificazione tecnologie'!$C$6,M86='Classificazione tecnologie'!$C$7,M86='Classificazione tecnologie'!$C$8,M86='Classificazione tecnologie'!$C$9,M86='Classificazione tecnologie'!$C$10,M86='Classificazione tecnologie'!$C$11,M86='Classificazione tecnologie'!$C$12,M86='Classificazione tecnologie'!$C$13,M86='Classificazione tecnologie'!$C$14, Dataset!M86='Classificazione tecnologie'!$C$15),"Tecnologia 4.0", "Tecnologia di supporto")</f>
        <v>Tecnologia 4.0</v>
      </c>
      <c r="O86" s="5">
        <v>1</v>
      </c>
      <c r="P86" s="5"/>
      <c r="Q86" s="5"/>
      <c r="R86" s="5"/>
      <c r="S86" s="5">
        <v>308004146057.60834</v>
      </c>
      <c r="T86" s="5">
        <v>2.892499227900629</v>
      </c>
      <c r="U86" s="5">
        <v>55646.618746950466</v>
      </c>
      <c r="V86" s="5">
        <v>178.38460849968158</v>
      </c>
      <c r="W86" s="5">
        <v>151.08679044057999</v>
      </c>
      <c r="X86" s="5">
        <v>45223210226.756104</v>
      </c>
      <c r="Y86" s="5">
        <v>59.36</v>
      </c>
      <c r="Z86" s="46">
        <v>81.142857142857139</v>
      </c>
      <c r="AA86" s="5">
        <v>86</v>
      </c>
      <c r="AB86" s="5">
        <v>2.2559999999999998</v>
      </c>
      <c r="AC86" s="5">
        <v>66.287999999999997</v>
      </c>
      <c r="AD86" s="5">
        <v>28.210999999999999</v>
      </c>
      <c r="AE86" s="5">
        <v>7806.7727515911165</v>
      </c>
      <c r="AF86" s="5">
        <v>100</v>
      </c>
      <c r="AG86" s="5">
        <v>100</v>
      </c>
      <c r="AH86" s="5">
        <v>122.42135384576147</v>
      </c>
      <c r="AI86" s="5">
        <v>100</v>
      </c>
    </row>
    <row r="87" spans="2:35" s="14" customFormat="1" ht="43.5" x14ac:dyDescent="0.35">
      <c r="B87" s="3">
        <v>83</v>
      </c>
      <c r="C87" s="21" t="s">
        <v>183</v>
      </c>
      <c r="D87" s="3" t="s">
        <v>34</v>
      </c>
      <c r="E87" s="38" t="s">
        <v>294</v>
      </c>
      <c r="F87" s="5" t="s">
        <v>61</v>
      </c>
      <c r="G87" s="12">
        <v>2015</v>
      </c>
      <c r="H87" s="13" t="s">
        <v>7</v>
      </c>
      <c r="I87" s="13"/>
      <c r="J87" s="13"/>
      <c r="K87" s="6">
        <f t="shared" si="4"/>
        <v>90.413080333854978</v>
      </c>
      <c r="L87" s="6">
        <f t="shared" si="5"/>
        <v>97.646126760563376</v>
      </c>
      <c r="M87" s="5" t="s">
        <v>6</v>
      </c>
      <c r="N87" s="3" t="str">
        <f>IF(OR(M87='Classificazione tecnologie'!$C$6,M87='Classificazione tecnologie'!$C$7,M87='Classificazione tecnologie'!$C$8,M87='Classificazione tecnologie'!$C$9,M87='Classificazione tecnologie'!$C$10,M87='Classificazione tecnologie'!$C$11,M87='Classificazione tecnologie'!$C$12,M87='Classificazione tecnologie'!$C$13,M87='Classificazione tecnologie'!$C$14, Dataset!M87='Classificazione tecnologie'!$C$15),"Tecnologia 4.0", "Tecnologia di supporto")</f>
        <v>Tecnologia 4.0</v>
      </c>
      <c r="O87" s="5">
        <v>37</v>
      </c>
      <c r="P87" s="5"/>
      <c r="Q87" s="5"/>
      <c r="R87" s="5"/>
      <c r="S87" s="5">
        <v>401295970240.33728</v>
      </c>
      <c r="T87" s="5">
        <v>3.1338969619427246</v>
      </c>
      <c r="U87" s="5">
        <v>5840.0469478759342</v>
      </c>
      <c r="V87" s="5">
        <v>68.72134274153882</v>
      </c>
      <c r="W87" s="5">
        <v>57.203038477053525</v>
      </c>
      <c r="X87" s="5">
        <v>4991050838.0037498</v>
      </c>
      <c r="Y87" s="5">
        <v>38.1</v>
      </c>
      <c r="Z87" s="46">
        <v>66.285714285714278</v>
      </c>
      <c r="AA87" s="5">
        <v>22.67</v>
      </c>
      <c r="AB87" s="5">
        <v>0.61599999999999999</v>
      </c>
      <c r="AC87" s="5">
        <v>69.656000000000006</v>
      </c>
      <c r="AD87" s="5">
        <v>14.81</v>
      </c>
      <c r="AE87" s="5">
        <v>134.49962027050833</v>
      </c>
      <c r="AF87" s="5">
        <v>47.694000000000003</v>
      </c>
      <c r="AG87" s="5">
        <v>28.69086552804211</v>
      </c>
      <c r="AH87" s="5">
        <v>149.37342737394806</v>
      </c>
      <c r="AI87" s="5">
        <v>53.5</v>
      </c>
    </row>
    <row r="88" spans="2:35" s="14" customFormat="1" ht="43.5" x14ac:dyDescent="0.35">
      <c r="B88" s="3">
        <v>84</v>
      </c>
      <c r="C88" s="21" t="s">
        <v>183</v>
      </c>
      <c r="D88" s="3" t="s">
        <v>34</v>
      </c>
      <c r="E88" s="38" t="s">
        <v>294</v>
      </c>
      <c r="F88" s="5" t="s">
        <v>24</v>
      </c>
      <c r="G88" s="12">
        <v>2015</v>
      </c>
      <c r="H88" s="13" t="s">
        <v>7</v>
      </c>
      <c r="I88" s="13"/>
      <c r="J88" s="13"/>
      <c r="K88" s="6">
        <f t="shared" si="4"/>
        <v>46.428338549817418</v>
      </c>
      <c r="L88" s="6">
        <f t="shared" si="5"/>
        <v>50.142605633802816</v>
      </c>
      <c r="M88" s="5" t="s">
        <v>6</v>
      </c>
      <c r="N88" s="3" t="str">
        <f>IF(OR(M88='Classificazione tecnologie'!$C$6,M88='Classificazione tecnologie'!$C$7,M88='Classificazione tecnologie'!$C$8,M88='Classificazione tecnologie'!$C$9,M88='Classificazione tecnologie'!$C$10,M88='Classificazione tecnologie'!$C$11,M88='Classificazione tecnologie'!$C$12,M88='Classificazione tecnologie'!$C$13,M88='Classificazione tecnologie'!$C$14, Dataset!M88='Classificazione tecnologie'!$C$15),"Tecnologia 4.0", "Tecnologia di supporto")</f>
        <v>Tecnologia 4.0</v>
      </c>
      <c r="O88" s="5">
        <v>19</v>
      </c>
      <c r="P88" s="5"/>
      <c r="Q88" s="5"/>
      <c r="R88" s="5"/>
      <c r="S88" s="5">
        <v>525601000000</v>
      </c>
      <c r="T88" s="5">
        <v>-0.92626975674580136</v>
      </c>
      <c r="U88" s="5">
        <v>22373.563999999998</v>
      </c>
      <c r="V88" s="5">
        <v>54.223641100000002</v>
      </c>
      <c r="W88" s="5">
        <v>45.133095300000001</v>
      </c>
      <c r="X88" s="5">
        <v>174391000000</v>
      </c>
      <c r="Y88" s="5">
        <v>47.5</v>
      </c>
      <c r="Z88" s="46">
        <v>75.428571428571431</v>
      </c>
      <c r="AA88" s="5">
        <v>87.9</v>
      </c>
      <c r="AB88" s="5">
        <v>2.0659999999999998</v>
      </c>
      <c r="AC88" s="5">
        <v>66.679000000000002</v>
      </c>
      <c r="AD88" s="5">
        <v>3.5779999999999998</v>
      </c>
      <c r="AE88" s="5">
        <v>146.05799999999999</v>
      </c>
      <c r="AF88" s="5">
        <v>55.5</v>
      </c>
      <c r="AG88" s="5">
        <v>3.0859999999999999</v>
      </c>
      <c r="AH88" s="5">
        <v>153.232</v>
      </c>
      <c r="AI88" s="5">
        <v>39.6</v>
      </c>
    </row>
    <row r="89" spans="2:35" s="14" customFormat="1" ht="43.5" x14ac:dyDescent="0.35">
      <c r="B89" s="3">
        <v>85</v>
      </c>
      <c r="C89" s="21" t="s">
        <v>183</v>
      </c>
      <c r="D89" s="3" t="s">
        <v>34</v>
      </c>
      <c r="E89" s="38" t="s">
        <v>294</v>
      </c>
      <c r="F89" s="5" t="s">
        <v>53</v>
      </c>
      <c r="G89" s="12">
        <v>2015</v>
      </c>
      <c r="H89" s="13" t="s">
        <v>7</v>
      </c>
      <c r="I89" s="13"/>
      <c r="J89" s="13"/>
      <c r="K89" s="6">
        <f t="shared" si="4"/>
        <v>2.4435967657798643</v>
      </c>
      <c r="L89" s="6">
        <f t="shared" si="5"/>
        <v>2.6390845070422535</v>
      </c>
      <c r="M89" s="5" t="s">
        <v>6</v>
      </c>
      <c r="N89" s="3" t="str">
        <f>IF(OR(M89='Classificazione tecnologie'!$C$6,M89='Classificazione tecnologie'!$C$7,M89='Classificazione tecnologie'!$C$8,M89='Classificazione tecnologie'!$C$9,M89='Classificazione tecnologie'!$C$10,M89='Classificazione tecnologie'!$C$11,M89='Classificazione tecnologie'!$C$12,M89='Classificazione tecnologie'!$C$13,M89='Classificazione tecnologie'!$C$14, Dataset!M89='Classificazione tecnologie'!$C$15),"Tecnologia 4.0", "Tecnologia di supporto")</f>
        <v>Tecnologia 4.0</v>
      </c>
      <c r="O89" s="5">
        <v>1</v>
      </c>
      <c r="P89" s="5"/>
      <c r="Q89" s="5"/>
      <c r="R89" s="5"/>
      <c r="S89" s="5">
        <v>47378599025.30442</v>
      </c>
      <c r="T89" s="5">
        <v>6.1606287740668506</v>
      </c>
      <c r="U89" s="5">
        <v>947.93344648790298</v>
      </c>
      <c r="V89" s="5">
        <v>17.104911350657325</v>
      </c>
      <c r="W89" s="5">
        <v>23.65276887597695</v>
      </c>
      <c r="X89" s="5">
        <v>1560800000</v>
      </c>
      <c r="Y89" s="5">
        <v>27</v>
      </c>
      <c r="Z89" s="46">
        <v>51</v>
      </c>
      <c r="AA89" s="5">
        <v>3.7</v>
      </c>
      <c r="AB89" s="5">
        <v>0.51500000000000001</v>
      </c>
      <c r="AC89" s="5">
        <v>81.626999999999995</v>
      </c>
      <c r="AD89" s="5">
        <v>4</v>
      </c>
      <c r="AE89" s="5">
        <v>58.119928877850533</v>
      </c>
      <c r="AF89" s="5">
        <v>31.617000000000001</v>
      </c>
      <c r="AG89" s="5">
        <v>31.428488227505557</v>
      </c>
      <c r="AH89" s="5">
        <v>14.613538084423372</v>
      </c>
      <c r="AI89" s="5">
        <v>38.700000000000003</v>
      </c>
    </row>
    <row r="90" spans="2:35" s="14" customFormat="1" ht="43.5" x14ac:dyDescent="0.35">
      <c r="B90" s="3">
        <v>86</v>
      </c>
      <c r="C90" s="21" t="s">
        <v>183</v>
      </c>
      <c r="D90" s="3" t="s">
        <v>34</v>
      </c>
      <c r="E90" s="38" t="s">
        <v>294</v>
      </c>
      <c r="F90" s="5" t="s">
        <v>42</v>
      </c>
      <c r="G90" s="12">
        <v>2015</v>
      </c>
      <c r="H90" s="13" t="s">
        <v>7</v>
      </c>
      <c r="I90" s="13"/>
      <c r="J90" s="13"/>
      <c r="K90" s="6">
        <f t="shared" si="4"/>
        <v>2.4435967657798643</v>
      </c>
      <c r="L90" s="6">
        <f t="shared" si="5"/>
        <v>2.6390845070422535</v>
      </c>
      <c r="M90" s="5" t="s">
        <v>6</v>
      </c>
      <c r="N90" s="3" t="str">
        <f>IF(OR(M90='Classificazione tecnologie'!$C$6,M90='Classificazione tecnologie'!$C$7,M90='Classificazione tecnologie'!$C$8,M90='Classificazione tecnologie'!$C$9,M90='Classificazione tecnologie'!$C$10,M90='Classificazione tecnologie'!$C$11,M90='Classificazione tecnologie'!$C$12,M90='Classificazione tecnologie'!$C$13,M90='Classificazione tecnologie'!$C$14, Dataset!M90='Classificazione tecnologie'!$C$15),"Tecnologia 4.0", "Tecnologia di supporto")</f>
        <v>Tecnologia 4.0</v>
      </c>
      <c r="O90" s="5">
        <v>1</v>
      </c>
      <c r="P90" s="5"/>
      <c r="Q90" s="5"/>
      <c r="R90" s="5"/>
      <c r="S90" s="5">
        <v>91030959454.696106</v>
      </c>
      <c r="T90" s="5">
        <v>-9.7729739465535204</v>
      </c>
      <c r="U90" s="5">
        <v>2124.6626659111398</v>
      </c>
      <c r="V90" s="5">
        <v>52.597679508223102</v>
      </c>
      <c r="W90" s="5">
        <v>55.208936789932736</v>
      </c>
      <c r="X90" s="5">
        <v>38000000</v>
      </c>
      <c r="Y90" s="5">
        <v>36.450000000000003</v>
      </c>
      <c r="Z90" s="46">
        <v>57.571428571428569</v>
      </c>
      <c r="AA90" s="5">
        <v>43.7</v>
      </c>
      <c r="AB90" s="5">
        <v>0.61499999999999999</v>
      </c>
      <c r="AC90" s="5">
        <v>49.595999999999997</v>
      </c>
      <c r="AD90" s="5">
        <v>10</v>
      </c>
      <c r="AE90" s="5">
        <v>77.947192252585054</v>
      </c>
      <c r="AF90" s="5">
        <v>69.061000000000007</v>
      </c>
      <c r="AG90" s="5">
        <v>9.2834733803012739</v>
      </c>
      <c r="AH90" s="5">
        <v>56.657754131520853</v>
      </c>
      <c r="AI90" s="5">
        <v>30.8</v>
      </c>
    </row>
    <row r="91" spans="2:35" s="14" customFormat="1" ht="43.5" x14ac:dyDescent="0.35">
      <c r="B91" s="3">
        <v>87</v>
      </c>
      <c r="C91" s="21" t="s">
        <v>183</v>
      </c>
      <c r="D91" s="3" t="s">
        <v>34</v>
      </c>
      <c r="E91" s="38" t="s">
        <v>294</v>
      </c>
      <c r="F91" s="5" t="s">
        <v>36</v>
      </c>
      <c r="G91" s="12">
        <v>2015</v>
      </c>
      <c r="H91" s="13" t="s">
        <v>7</v>
      </c>
      <c r="I91" s="13"/>
      <c r="J91" s="13"/>
      <c r="K91" s="6">
        <f t="shared" si="4"/>
        <v>2.4435967657798643</v>
      </c>
      <c r="L91" s="6">
        <f t="shared" si="5"/>
        <v>2.6390845070422535</v>
      </c>
      <c r="M91" s="5" t="s">
        <v>6</v>
      </c>
      <c r="N91" s="3" t="str">
        <f>IF(OR(M91='Classificazione tecnologie'!$C$6,M91='Classificazione tecnologie'!$C$7,M91='Classificazione tecnologie'!$C$8,M91='Classificazione tecnologie'!$C$9,M91='Classificazione tecnologie'!$C$10,M91='Classificazione tecnologie'!$C$11,M91='Classificazione tecnologie'!$C$12,M91='Classificazione tecnologie'!$C$13,M91='Classificazione tecnologie'!$C$14, Dataset!M91='Classificazione tecnologie'!$C$15),"Tecnologia 4.0", "Tecnologia di supporto")</f>
        <v>Tecnologia 4.0</v>
      </c>
      <c r="O91" s="5">
        <v>1</v>
      </c>
      <c r="P91" s="5"/>
      <c r="Q91" s="5"/>
      <c r="R91" s="5"/>
      <c r="S91" s="5">
        <v>124529741437.17613</v>
      </c>
      <c r="T91" s="5">
        <v>3.8455577063258914</v>
      </c>
      <c r="U91" s="5">
        <v>12651.56834230037</v>
      </c>
      <c r="V91" s="5">
        <v>87.979389167877244</v>
      </c>
      <c r="W91" s="5">
        <v>79.991872406440393</v>
      </c>
      <c r="X91" s="5">
        <v>-8157056533.7863102</v>
      </c>
      <c r="Y91" s="5">
        <v>43</v>
      </c>
      <c r="Z91" s="46">
        <v>60.714285714285715</v>
      </c>
      <c r="AA91" s="5">
        <v>71.47</v>
      </c>
      <c r="AB91" s="5">
        <v>1.3620000000000001</v>
      </c>
      <c r="AC91" s="5">
        <v>51.078000000000003</v>
      </c>
      <c r="AD91" s="5">
        <v>20.672999999999998</v>
      </c>
      <c r="AE91" s="5">
        <v>108.72669833204462</v>
      </c>
      <c r="AF91" s="5">
        <v>70.5</v>
      </c>
      <c r="AG91" s="5">
        <v>25.159384869011227</v>
      </c>
      <c r="AH91" s="5">
        <v>35.29901477651245</v>
      </c>
      <c r="AI91" s="5">
        <v>71.400000000000006</v>
      </c>
    </row>
    <row r="92" spans="2:35" s="14" customFormat="1" ht="43.5" x14ac:dyDescent="0.35">
      <c r="B92" s="3">
        <v>88</v>
      </c>
      <c r="C92" s="21" t="s">
        <v>183</v>
      </c>
      <c r="D92" s="3" t="s">
        <v>34</v>
      </c>
      <c r="E92" s="38" t="s">
        <v>294</v>
      </c>
      <c r="F92" s="5" t="s">
        <v>60</v>
      </c>
      <c r="G92" s="12">
        <v>2015</v>
      </c>
      <c r="H92" s="13" t="s">
        <v>7</v>
      </c>
      <c r="I92" s="13"/>
      <c r="J92" s="13"/>
      <c r="K92" s="6">
        <f t="shared" si="4"/>
        <v>2.4435967657798643</v>
      </c>
      <c r="L92" s="6">
        <f t="shared" si="5"/>
        <v>2.6390845070422535</v>
      </c>
      <c r="M92" s="5" t="s">
        <v>6</v>
      </c>
      <c r="N92" s="3" t="str">
        <f>IF(OR(M92='Classificazione tecnologie'!$C$6,M92='Classificazione tecnologie'!$C$7,M92='Classificazione tecnologie'!$C$8,M92='Classificazione tecnologie'!$C$9,M92='Classificazione tecnologie'!$C$10,M92='Classificazione tecnologie'!$C$11,M92='Classificazione tecnologie'!$C$12,M92='Classificazione tecnologie'!$C$13,M92='Classificazione tecnologie'!$C$14, Dataset!M92='Classificazione tecnologie'!$C$15),"Tecnologia 4.0", "Tecnologia di supporto")</f>
        <v>Tecnologia 4.0</v>
      </c>
      <c r="O92" s="5">
        <v>1</v>
      </c>
      <c r="P92" s="5"/>
      <c r="Q92" s="5"/>
      <c r="R92" s="5"/>
      <c r="S92" s="5">
        <v>193241108709.53622</v>
      </c>
      <c r="T92" s="5">
        <v>6.679288788914306</v>
      </c>
      <c r="U92" s="5">
        <v>2085.1014840987887</v>
      </c>
      <c r="V92" s="5">
        <v>89.779248637326944</v>
      </c>
      <c r="W92" s="5">
        <v>88.988166078444749</v>
      </c>
      <c r="X92" s="5">
        <v>1100000000</v>
      </c>
      <c r="Y92" s="5">
        <v>38.299999999999997</v>
      </c>
      <c r="Z92" s="46">
        <v>61.428571428571431</v>
      </c>
      <c r="AA92" s="5">
        <v>17.100000000000001</v>
      </c>
      <c r="AB92" s="5">
        <v>0.441</v>
      </c>
      <c r="AC92" s="5">
        <v>76.397999999999996</v>
      </c>
      <c r="AD92" s="5">
        <v>20.672999999999998</v>
      </c>
      <c r="AE92" s="5">
        <v>298.89081820234139</v>
      </c>
      <c r="AF92" s="5">
        <v>33.808999999999997</v>
      </c>
      <c r="AG92" s="5">
        <v>23.452097588649838</v>
      </c>
      <c r="AH92" s="5">
        <v>111.92632955723323</v>
      </c>
      <c r="AI92" s="5">
        <v>30.4</v>
      </c>
    </row>
    <row r="93" spans="2:35" s="14" customFormat="1" ht="29" x14ac:dyDescent="0.35">
      <c r="B93" s="3">
        <v>89</v>
      </c>
      <c r="C93" s="21" t="s">
        <v>157</v>
      </c>
      <c r="D93" s="3" t="s">
        <v>301</v>
      </c>
      <c r="E93" s="38" t="s">
        <v>246</v>
      </c>
      <c r="F93" s="5" t="s">
        <v>156</v>
      </c>
      <c r="G93" s="17">
        <v>2015</v>
      </c>
      <c r="H93" s="13" t="s">
        <v>7</v>
      </c>
      <c r="I93" s="13"/>
      <c r="J93" s="13"/>
      <c r="K93" s="6">
        <f t="shared" si="4"/>
        <v>38.888888888888886</v>
      </c>
      <c r="L93" s="6">
        <v>42</v>
      </c>
      <c r="M93" s="5" t="s">
        <v>281</v>
      </c>
      <c r="N93" s="3" t="str">
        <f>IF(OR(M93='Classificazione tecnologie'!$C$6,M93='Classificazione tecnologie'!$C$7,M93='Classificazione tecnologie'!$C$8,M93='Classificazione tecnologie'!$C$9,M93='Classificazione tecnologie'!$C$10,M93='Classificazione tecnologie'!$C$11,M93='Classificazione tecnologie'!$C$12,M93='Classificazione tecnologie'!$C$13,M93='Classificazione tecnologie'!$C$14, Dataset!M93='Classificazione tecnologie'!$C$15),"Tecnologia 4.0", "Tecnologia di supporto")</f>
        <v>Tecnologia di supporto</v>
      </c>
      <c r="O93" s="5"/>
      <c r="P93" s="5"/>
      <c r="Q93" s="5"/>
      <c r="R93" s="5"/>
      <c r="S93" s="5">
        <v>859796872677.61389</v>
      </c>
      <c r="T93" s="5">
        <v>6.0858866161944292</v>
      </c>
      <c r="U93" s="5">
        <v>10948.724606823591</v>
      </c>
      <c r="V93" s="5">
        <v>23.345930349688736</v>
      </c>
      <c r="W93" s="5">
        <v>25.95393541093652</v>
      </c>
      <c r="X93" s="5">
        <v>5096000000</v>
      </c>
      <c r="Y93" s="5">
        <v>37.81</v>
      </c>
      <c r="Z93" s="46">
        <v>62.428571428571431</v>
      </c>
      <c r="AA93" s="5">
        <v>49.08</v>
      </c>
      <c r="AB93" s="5">
        <v>0.88149999999999995</v>
      </c>
      <c r="AC93" s="5">
        <v>45.786000000000001</v>
      </c>
      <c r="AD93" s="5">
        <v>10</v>
      </c>
      <c r="AE93" s="5">
        <v>102.03527539207151</v>
      </c>
      <c r="AF93" s="5">
        <v>73.611000000000004</v>
      </c>
      <c r="AG93" s="5">
        <v>24.438125523483318</v>
      </c>
      <c r="AH93" s="5">
        <v>66.827359707041822</v>
      </c>
      <c r="AI93" s="5">
        <v>59.1</v>
      </c>
    </row>
    <row r="94" spans="2:35" s="14" customFormat="1" ht="43.5" x14ac:dyDescent="0.35">
      <c r="B94" s="3">
        <v>90</v>
      </c>
      <c r="C94" s="21" t="s">
        <v>132</v>
      </c>
      <c r="D94" s="3" t="s">
        <v>131</v>
      </c>
      <c r="E94" s="38" t="s">
        <v>294</v>
      </c>
      <c r="F94" s="5" t="s">
        <v>63</v>
      </c>
      <c r="G94" s="12">
        <v>2015</v>
      </c>
      <c r="H94" s="10" t="s">
        <v>7</v>
      </c>
      <c r="I94" s="13"/>
      <c r="J94" s="13"/>
      <c r="K94" s="6">
        <f t="shared" si="4"/>
        <v>263.05555555555554</v>
      </c>
      <c r="L94" s="6">
        <v>284.10000000000002</v>
      </c>
      <c r="M94" s="5" t="s">
        <v>6</v>
      </c>
      <c r="N94" s="3" t="str">
        <f>IF(OR(M94='Classificazione tecnologie'!$C$6,M94='Classificazione tecnologie'!$C$7,M94='Classificazione tecnologie'!$C$8,M94='Classificazione tecnologie'!$C$9,M94='Classificazione tecnologie'!$C$10,M94='Classificazione tecnologie'!$C$11,M94='Classificazione tecnologie'!$C$12,M94='Classificazione tecnologie'!$C$13,M94='Classificazione tecnologie'!$C$14, Dataset!M94='Classificazione tecnologie'!$C$15),"Tecnologia 4.0", "Tecnologia di supporto")</f>
        <v>Tecnologia 4.0</v>
      </c>
      <c r="O94" s="5"/>
      <c r="P94" s="5"/>
      <c r="Q94" s="5"/>
      <c r="R94" s="5"/>
      <c r="S94" s="5">
        <v>18219297584000</v>
      </c>
      <c r="T94" s="5">
        <v>2.8809104660521854</v>
      </c>
      <c r="U94" s="5">
        <v>56803.472433491879</v>
      </c>
      <c r="V94" s="5">
        <v>12.441752979492911</v>
      </c>
      <c r="W94" s="5">
        <v>15.295018851040684</v>
      </c>
      <c r="X94" s="5">
        <v>307056000000</v>
      </c>
      <c r="Y94" s="5">
        <v>60.1</v>
      </c>
      <c r="Z94" s="46">
        <v>80.142857142857139</v>
      </c>
      <c r="AA94" s="5">
        <v>77.3</v>
      </c>
      <c r="AB94" s="5">
        <v>2.7174399999999999</v>
      </c>
      <c r="AC94" s="5">
        <v>58.743000000000002</v>
      </c>
      <c r="AD94" s="5">
        <v>32.50076</v>
      </c>
      <c r="AE94" s="5">
        <v>35.063730866189594</v>
      </c>
      <c r="AF94" s="5">
        <v>81.671000000000006</v>
      </c>
      <c r="AG94" s="5">
        <v>7.1186711938170095</v>
      </c>
      <c r="AH94" s="5">
        <v>189.07270899504124</v>
      </c>
      <c r="AI94" s="5">
        <v>81.3</v>
      </c>
    </row>
    <row r="95" spans="2:35" s="14" customFormat="1" x14ac:dyDescent="0.35">
      <c r="B95" s="3">
        <v>91</v>
      </c>
      <c r="C95" s="21" t="s">
        <v>123</v>
      </c>
      <c r="D95" s="3" t="s">
        <v>119</v>
      </c>
      <c r="E95" s="38" t="s">
        <v>219</v>
      </c>
      <c r="F95" s="3" t="s">
        <v>63</v>
      </c>
      <c r="G95" s="17">
        <v>2015</v>
      </c>
      <c r="H95" s="10" t="s">
        <v>7</v>
      </c>
      <c r="I95" s="10"/>
      <c r="J95" s="10"/>
      <c r="K95" s="6">
        <f t="shared" si="4"/>
        <v>13.888888888888888</v>
      </c>
      <c r="L95" s="6">
        <v>15</v>
      </c>
      <c r="M95" s="3" t="s">
        <v>76</v>
      </c>
      <c r="N95" s="3" t="str">
        <f>IF(OR(M95='Classificazione tecnologie'!$C$6,M95='Classificazione tecnologie'!$C$7,M95='Classificazione tecnologie'!$C$8,M95='Classificazione tecnologie'!$C$9,M95='Classificazione tecnologie'!$C$10,M95='Classificazione tecnologie'!$C$11,M95='Classificazione tecnologie'!$C$12,M95='Classificazione tecnologie'!$C$13,M95='Classificazione tecnologie'!$C$14, Dataset!M95='Classificazione tecnologie'!$C$15),"Tecnologia 4.0", "Tecnologia di supporto")</f>
        <v>Tecnologia 4.0</v>
      </c>
      <c r="O95" s="5"/>
      <c r="P95" s="5"/>
      <c r="Q95" s="5"/>
      <c r="R95" s="5"/>
      <c r="S95" s="5">
        <v>18219297584000</v>
      </c>
      <c r="T95" s="5">
        <v>2.8809104660521854</v>
      </c>
      <c r="U95" s="5">
        <v>56803.472433491879</v>
      </c>
      <c r="V95" s="5">
        <v>12.441752979492911</v>
      </c>
      <c r="W95" s="5">
        <v>15.295018851040684</v>
      </c>
      <c r="X95" s="5">
        <v>307056000000</v>
      </c>
      <c r="Y95" s="5">
        <v>60.1</v>
      </c>
      <c r="Z95" s="46">
        <v>80.142857142857139</v>
      </c>
      <c r="AA95" s="5">
        <v>77.3</v>
      </c>
      <c r="AB95" s="5">
        <v>2.7174399999999999</v>
      </c>
      <c r="AC95" s="5">
        <v>58.743000000000002</v>
      </c>
      <c r="AD95" s="5">
        <v>32.50076</v>
      </c>
      <c r="AE95" s="5">
        <v>35.063730866189594</v>
      </c>
      <c r="AF95" s="5">
        <v>81.671000000000006</v>
      </c>
      <c r="AG95" s="5">
        <v>7.1186711938170095</v>
      </c>
      <c r="AH95" s="5">
        <v>189.07270899504124</v>
      </c>
      <c r="AI95" s="5">
        <v>81.3</v>
      </c>
    </row>
    <row r="96" spans="2:35" s="14" customFormat="1" ht="72.5" x14ac:dyDescent="0.35">
      <c r="B96" s="3">
        <v>92</v>
      </c>
      <c r="C96" s="21" t="s">
        <v>198</v>
      </c>
      <c r="D96" s="5" t="s">
        <v>168</v>
      </c>
      <c r="E96" s="38" t="s">
        <v>249</v>
      </c>
      <c r="F96" s="5" t="s">
        <v>142</v>
      </c>
      <c r="G96" s="17">
        <v>2015</v>
      </c>
      <c r="H96" s="13" t="s">
        <v>7</v>
      </c>
      <c r="I96" s="13"/>
      <c r="J96" s="13"/>
      <c r="K96" s="6">
        <f>1/$I$2</f>
        <v>0.23148148148148145</v>
      </c>
      <c r="L96" s="6">
        <f>K96*$L$2</f>
        <v>0.25</v>
      </c>
      <c r="M96" s="3" t="s">
        <v>281</v>
      </c>
      <c r="N96" s="3" t="str">
        <f>IF(OR(M96='Classificazione tecnologie'!$C$6,M96='Classificazione tecnologie'!$C$7,M96='Classificazione tecnologie'!$C$8,M96='Classificazione tecnologie'!$C$9,M96='Classificazione tecnologie'!$C$10,M96='Classificazione tecnologie'!$C$11,M96='Classificazione tecnologie'!$C$12,M96='Classificazione tecnologie'!$C$13,M96='Classificazione tecnologie'!$C$14, Dataset!M96='Classificazione tecnologie'!$C$15),"Tecnologia 4.0", "Tecnologia di supporto")</f>
        <v>Tecnologia di supporto</v>
      </c>
      <c r="O96" s="5"/>
      <c r="P96" s="5"/>
      <c r="Q96" s="5"/>
      <c r="R96" s="5"/>
      <c r="S96" s="5">
        <v>477576866958.4826</v>
      </c>
      <c r="T96" s="5">
        <v>3.8390713387757671</v>
      </c>
      <c r="U96" s="5">
        <v>12572.3078809992</v>
      </c>
      <c r="V96" s="5">
        <v>49.497951923814007</v>
      </c>
      <c r="W96" s="5">
        <v>46.404951378326942</v>
      </c>
      <c r="X96" s="5">
        <v>4913000000</v>
      </c>
      <c r="Y96" s="5">
        <v>40.159999999999997</v>
      </c>
      <c r="Z96" s="46">
        <v>64.142857142857139</v>
      </c>
      <c r="AA96" s="5">
        <v>71.900000000000006</v>
      </c>
      <c r="AB96" s="5">
        <v>1.00325</v>
      </c>
      <c r="AC96" s="5">
        <v>52.43</v>
      </c>
      <c r="AD96" s="5">
        <v>23.7</v>
      </c>
      <c r="AE96" s="5">
        <v>124.0615696136386</v>
      </c>
      <c r="AF96" s="5">
        <v>60.277999999999999</v>
      </c>
      <c r="AG96" s="5">
        <v>7.5998640721942428</v>
      </c>
      <c r="AH96" s="5">
        <v>53.591437963900091</v>
      </c>
      <c r="AI96" s="5">
        <v>75.7</v>
      </c>
    </row>
    <row r="97" spans="2:35" s="14" customFormat="1" ht="43.5" x14ac:dyDescent="0.35">
      <c r="B97" s="3">
        <v>93</v>
      </c>
      <c r="C97" s="21" t="s">
        <v>190</v>
      </c>
      <c r="D97" s="3" t="s">
        <v>153</v>
      </c>
      <c r="E97" s="38" t="s">
        <v>254</v>
      </c>
      <c r="F97" s="5" t="s">
        <v>22</v>
      </c>
      <c r="G97" s="17">
        <v>2015</v>
      </c>
      <c r="H97" s="13" t="s">
        <v>7</v>
      </c>
      <c r="I97" s="13"/>
      <c r="J97" s="13"/>
      <c r="K97" s="6">
        <f>1/$K$2/3</f>
        <v>0.21231422505307854</v>
      </c>
      <c r="L97" s="6">
        <f>K97*$L$2</f>
        <v>0.22929936305732485</v>
      </c>
      <c r="M97" s="5" t="s">
        <v>281</v>
      </c>
      <c r="N97" s="3" t="str">
        <f>IF(OR(M97='Classificazione tecnologie'!$C$6,M97='Classificazione tecnologie'!$C$7,M97='Classificazione tecnologie'!$C$8,M97='Classificazione tecnologie'!$C$9,M97='Classificazione tecnologie'!$C$10,M97='Classificazione tecnologie'!$C$11,M97='Classificazione tecnologie'!$C$12,M97='Classificazione tecnologie'!$C$13,M97='Classificazione tecnologie'!$C$14, Dataset!M97='Classificazione tecnologie'!$C$15),"Tecnologia 4.0", "Tecnologia di supporto")</f>
        <v>Tecnologia di supporto</v>
      </c>
      <c r="O97" s="5" t="s">
        <v>193</v>
      </c>
      <c r="P97" s="5"/>
      <c r="Q97" s="5"/>
      <c r="R97" s="5"/>
      <c r="S97" s="5">
        <v>309383627028.5611</v>
      </c>
      <c r="T97" s="5">
        <v>2.3877708141488938</v>
      </c>
      <c r="U97" s="5">
        <v>42431.88828172769</v>
      </c>
      <c r="V97" s="5">
        <v>195.89760161449038</v>
      </c>
      <c r="W97" s="5">
        <v>193.50834764914856</v>
      </c>
      <c r="X97" s="5">
        <v>78514940764.252899</v>
      </c>
      <c r="Y97" s="5">
        <v>57.23</v>
      </c>
      <c r="Z97" s="46">
        <v>78</v>
      </c>
      <c r="AA97" s="5">
        <v>79.900000000000006</v>
      </c>
      <c r="AB97" s="5">
        <v>0.76200000000000001</v>
      </c>
      <c r="AC97" s="5">
        <v>58.72</v>
      </c>
      <c r="AD97" s="5">
        <v>22.91</v>
      </c>
      <c r="AE97" s="5">
        <v>6944.0952380952385</v>
      </c>
      <c r="AF97" s="5">
        <v>100</v>
      </c>
      <c r="AG97" s="5">
        <v>99.374610837573556</v>
      </c>
      <c r="AH97" s="5">
        <v>207.89932818519938</v>
      </c>
      <c r="AI97" s="5">
        <v>99.1</v>
      </c>
    </row>
    <row r="98" spans="2:35" s="14" customFormat="1" ht="43.5" x14ac:dyDescent="0.35">
      <c r="B98" s="3">
        <v>94</v>
      </c>
      <c r="C98" s="21" t="s">
        <v>190</v>
      </c>
      <c r="D98" s="3" t="s">
        <v>153</v>
      </c>
      <c r="E98" s="38" t="s">
        <v>254</v>
      </c>
      <c r="F98" s="5" t="s">
        <v>87</v>
      </c>
      <c r="G98" s="17">
        <v>2015</v>
      </c>
      <c r="H98" s="13" t="s">
        <v>7</v>
      </c>
      <c r="I98" s="13"/>
      <c r="J98" s="13"/>
      <c r="K98" s="6">
        <f>1/$K$2/3</f>
        <v>0.21231422505307854</v>
      </c>
      <c r="L98" s="6">
        <f>K98*$L$2</f>
        <v>0.22929936305732485</v>
      </c>
      <c r="M98" s="5" t="s">
        <v>281</v>
      </c>
      <c r="N98" s="3" t="str">
        <f>IF(OR(M98='Classificazione tecnologie'!$C$6,M98='Classificazione tecnologie'!$C$7,M98='Classificazione tecnologie'!$C$8,M98='Classificazione tecnologie'!$C$9,M98='Classificazione tecnologie'!$C$10,M98='Classificazione tecnologie'!$C$11,M98='Classificazione tecnologie'!$C$12,M98='Classificazione tecnologie'!$C$13,M98='Classificazione tecnologie'!$C$14, Dataset!M98='Classificazione tecnologie'!$C$15),"Tecnologia 4.0", "Tecnologia di supporto")</f>
        <v>Tecnologia di supporto</v>
      </c>
      <c r="O98" s="5" t="s">
        <v>193</v>
      </c>
      <c r="P98" s="5"/>
      <c r="Q98" s="5"/>
      <c r="R98" s="5"/>
      <c r="S98" s="5">
        <v>301354756113.17371</v>
      </c>
      <c r="T98" s="5">
        <v>5.0915157207922732</v>
      </c>
      <c r="U98" s="5">
        <v>9955.2421265361081</v>
      </c>
      <c r="V98" s="5">
        <v>69.448680944924163</v>
      </c>
      <c r="W98" s="5">
        <v>61.921370739909641</v>
      </c>
      <c r="X98" s="5">
        <v>10541970865.3113</v>
      </c>
      <c r="Y98" s="5">
        <v>45.98</v>
      </c>
      <c r="Z98" s="46">
        <v>74.714285714285708</v>
      </c>
      <c r="AA98" s="5">
        <v>64.7</v>
      </c>
      <c r="AB98" s="5">
        <v>1.3</v>
      </c>
      <c r="AC98" s="5">
        <v>62.344000000000001</v>
      </c>
      <c r="AD98" s="5">
        <v>11.307</v>
      </c>
      <c r="AE98" s="5">
        <v>92.135023588494903</v>
      </c>
      <c r="AF98" s="5">
        <v>74.212999999999994</v>
      </c>
      <c r="AG98" s="5">
        <v>30.498261094185271</v>
      </c>
      <c r="AH98" s="5">
        <v>123.10364919064082</v>
      </c>
      <c r="AI98" s="5">
        <v>64.2</v>
      </c>
    </row>
    <row r="99" spans="2:35" s="14" customFormat="1" ht="43.5" x14ac:dyDescent="0.35">
      <c r="B99" s="3">
        <v>95</v>
      </c>
      <c r="C99" s="21" t="s">
        <v>190</v>
      </c>
      <c r="D99" s="3" t="s">
        <v>153</v>
      </c>
      <c r="E99" s="38" t="s">
        <v>254</v>
      </c>
      <c r="F99" s="5" t="s">
        <v>20</v>
      </c>
      <c r="G99" s="17">
        <v>2015</v>
      </c>
      <c r="H99" s="13" t="s">
        <v>7</v>
      </c>
      <c r="I99" s="13"/>
      <c r="J99" s="13"/>
      <c r="K99" s="6">
        <f>1/$K$2/3</f>
        <v>0.21231422505307854</v>
      </c>
      <c r="L99" s="6">
        <f>K99*$L$2</f>
        <v>0.22929936305732485</v>
      </c>
      <c r="M99" s="5" t="s">
        <v>281</v>
      </c>
      <c r="N99" s="3" t="str">
        <f>IF(OR(M99='Classificazione tecnologie'!$C$6,M99='Classificazione tecnologie'!$C$7,M99='Classificazione tecnologie'!$C$8,M99='Classificazione tecnologie'!$C$9,M99='Classificazione tecnologie'!$C$10,M99='Classificazione tecnologie'!$C$11,M99='Classificazione tecnologie'!$C$12,M99='Classificazione tecnologie'!$C$13,M99='Classificazione tecnologie'!$C$14, Dataset!M99='Classificazione tecnologie'!$C$15),"Tecnologia 4.0", "Tecnologia di supporto")</f>
        <v>Tecnologia di supporto</v>
      </c>
      <c r="O99" s="5" t="s">
        <v>193</v>
      </c>
      <c r="P99" s="5"/>
      <c r="Q99" s="5"/>
      <c r="R99" s="5"/>
      <c r="S99" s="5">
        <v>308004146057.60834</v>
      </c>
      <c r="T99" s="5">
        <v>2.892499227900629</v>
      </c>
      <c r="U99" s="5">
        <v>55646.618746950466</v>
      </c>
      <c r="V99" s="5">
        <v>178.38460849968158</v>
      </c>
      <c r="W99" s="5">
        <v>151.08679044057999</v>
      </c>
      <c r="X99" s="5">
        <v>45223210226.756104</v>
      </c>
      <c r="Y99" s="5">
        <v>59.36</v>
      </c>
      <c r="Z99" s="46">
        <v>81.142857142857139</v>
      </c>
      <c r="AA99" s="5">
        <v>86</v>
      </c>
      <c r="AB99" s="5">
        <v>2.2559999999999998</v>
      </c>
      <c r="AC99" s="5">
        <v>66.287999999999997</v>
      </c>
      <c r="AD99" s="5">
        <v>28.210529999999999</v>
      </c>
      <c r="AE99" s="5">
        <v>7806.7727515911165</v>
      </c>
      <c r="AF99" s="5">
        <v>100</v>
      </c>
      <c r="AG99" s="5">
        <v>100</v>
      </c>
      <c r="AH99" s="5">
        <v>122.42135384576147</v>
      </c>
      <c r="AI99" s="5">
        <v>100</v>
      </c>
    </row>
    <row r="100" spans="2:35" s="14" customFormat="1" ht="29" x14ac:dyDescent="0.35">
      <c r="B100" s="3">
        <v>96</v>
      </c>
      <c r="C100" s="9" t="s">
        <v>259</v>
      </c>
      <c r="D100" s="3" t="s">
        <v>121</v>
      </c>
      <c r="E100" s="38" t="s">
        <v>215</v>
      </c>
      <c r="F100" s="3" t="s">
        <v>12</v>
      </c>
      <c r="G100" s="17">
        <v>2015</v>
      </c>
      <c r="H100" s="10" t="s">
        <v>7</v>
      </c>
      <c r="I100" s="10"/>
      <c r="J100" s="10"/>
      <c r="K100" s="6">
        <f>L100/$L$2</f>
        <v>0.46296296296296291</v>
      </c>
      <c r="L100" s="6">
        <f>1/2</f>
        <v>0.5</v>
      </c>
      <c r="M100" s="3" t="s">
        <v>6</v>
      </c>
      <c r="N100" s="3" t="str">
        <f>IF(OR(M100='Classificazione tecnologie'!$C$6,M100='Classificazione tecnologie'!$C$7,M100='Classificazione tecnologie'!$C$8,M100='Classificazione tecnologie'!$C$9,M100='Classificazione tecnologie'!$C$10,M100='Classificazione tecnologie'!$C$11,M100='Classificazione tecnologie'!$C$12,M100='Classificazione tecnologie'!$C$13,M100='Classificazione tecnologie'!$C$14, Dataset!M100='Classificazione tecnologie'!$C$15),"Tecnologia 4.0", "Tecnologia di supporto")</f>
        <v>Tecnologia 4.0</v>
      </c>
      <c r="O100" s="5" t="s">
        <v>193</v>
      </c>
      <c r="P100" s="5"/>
      <c r="Q100" s="5"/>
      <c r="R100" s="5"/>
      <c r="S100" s="5">
        <v>1835899237320.0383</v>
      </c>
      <c r="T100" s="5">
        <v>0.77830435071658144</v>
      </c>
      <c r="U100" s="5">
        <v>30230.226302129598</v>
      </c>
      <c r="V100" s="5">
        <v>29.715982372361218</v>
      </c>
      <c r="W100" s="5">
        <v>26.702193789247623</v>
      </c>
      <c r="X100" s="5">
        <v>15740134968.0539</v>
      </c>
      <c r="Y100" s="5">
        <v>46.4</v>
      </c>
      <c r="Z100" s="46">
        <v>63.714285714285715</v>
      </c>
      <c r="AA100" s="5">
        <v>68.91</v>
      </c>
      <c r="AB100" s="5">
        <v>1.3411500000000001</v>
      </c>
      <c r="AC100" s="5">
        <v>42.944999694824197</v>
      </c>
      <c r="AD100" s="5">
        <v>14.35</v>
      </c>
      <c r="AE100" s="5">
        <v>206.46828721017204</v>
      </c>
      <c r="AF100" s="5">
        <v>69.564999999999998</v>
      </c>
      <c r="AG100" s="5">
        <v>9.7359900219728015</v>
      </c>
      <c r="AH100" s="5">
        <v>87.345191816861032</v>
      </c>
      <c r="AI100" s="5">
        <v>68.3</v>
      </c>
    </row>
    <row r="101" spans="2:35" s="14" customFormat="1" ht="29" x14ac:dyDescent="0.35">
      <c r="B101" s="3">
        <v>97</v>
      </c>
      <c r="C101" s="9" t="s">
        <v>10</v>
      </c>
      <c r="D101" s="3" t="s">
        <v>121</v>
      </c>
      <c r="E101" s="38" t="s">
        <v>215</v>
      </c>
      <c r="F101" s="3" t="s">
        <v>63</v>
      </c>
      <c r="G101" s="17">
        <v>2015</v>
      </c>
      <c r="H101" s="10" t="s">
        <v>7</v>
      </c>
      <c r="I101" s="10"/>
      <c r="J101" s="10"/>
      <c r="K101" s="6">
        <f>L101/$L$2</f>
        <v>0.46296296296296291</v>
      </c>
      <c r="L101" s="6">
        <f>1/2</f>
        <v>0.5</v>
      </c>
      <c r="M101" s="3" t="s">
        <v>6</v>
      </c>
      <c r="N101" s="3" t="str">
        <f>IF(OR(M101='Classificazione tecnologie'!$C$6,M101='Classificazione tecnologie'!$C$7,M101='Classificazione tecnologie'!$C$8,M101='Classificazione tecnologie'!$C$9,M101='Classificazione tecnologie'!$C$10,M101='Classificazione tecnologie'!$C$11,M101='Classificazione tecnologie'!$C$12,M101='Classificazione tecnologie'!$C$13,M101='Classificazione tecnologie'!$C$14, Dataset!M101='Classificazione tecnologie'!$C$15),"Tecnologia 4.0", "Tecnologia di supporto")</f>
        <v>Tecnologia 4.0</v>
      </c>
      <c r="O101" s="5" t="s">
        <v>193</v>
      </c>
      <c r="P101" s="5"/>
      <c r="Q101" s="5"/>
      <c r="R101" s="5"/>
      <c r="S101" s="5">
        <v>18219297584000</v>
      </c>
      <c r="T101" s="5">
        <v>2.8809104660521854</v>
      </c>
      <c r="U101" s="5">
        <v>56803.472433491879</v>
      </c>
      <c r="V101" s="5">
        <v>12.441752979492911</v>
      </c>
      <c r="W101" s="5">
        <v>15.295018851040684</v>
      </c>
      <c r="X101" s="5">
        <v>307056000000</v>
      </c>
      <c r="Y101" s="5">
        <v>60.1</v>
      </c>
      <c r="Z101" s="46">
        <v>80.142857142857139</v>
      </c>
      <c r="AA101" s="5">
        <v>77.3</v>
      </c>
      <c r="AB101" s="5">
        <v>2.7174399999999999</v>
      </c>
      <c r="AC101" s="5">
        <v>58.743000000000002</v>
      </c>
      <c r="AD101" s="5">
        <v>32.50076</v>
      </c>
      <c r="AE101" s="5">
        <v>35.063730866189594</v>
      </c>
      <c r="AF101" s="5">
        <v>81.671000000000006</v>
      </c>
      <c r="AG101" s="5">
        <v>7.1186711938170095</v>
      </c>
      <c r="AH101" s="5">
        <v>189.07270899504124</v>
      </c>
      <c r="AI101" s="5">
        <v>81.3</v>
      </c>
    </row>
    <row r="102" spans="2:35" s="14" customFormat="1" x14ac:dyDescent="0.35">
      <c r="B102" s="3">
        <v>98</v>
      </c>
      <c r="C102" s="20" t="s">
        <v>66</v>
      </c>
      <c r="D102" s="3" t="s">
        <v>107</v>
      </c>
      <c r="E102" s="38" t="s">
        <v>277</v>
      </c>
      <c r="F102" s="3" t="s">
        <v>15</v>
      </c>
      <c r="G102" s="17">
        <v>2015</v>
      </c>
      <c r="H102" s="10" t="s">
        <v>7</v>
      </c>
      <c r="I102" s="10"/>
      <c r="J102" s="10"/>
      <c r="K102" s="6">
        <v>1.8</v>
      </c>
      <c r="L102" s="6">
        <f>K102*$L$2</f>
        <v>1.9440000000000002</v>
      </c>
      <c r="M102" s="3" t="s">
        <v>79</v>
      </c>
      <c r="N102" s="3" t="str">
        <f>IF(OR(M102='Classificazione tecnologie'!$C$6,M102='Classificazione tecnologie'!$C$7,M102='Classificazione tecnologie'!$C$8,M102='Classificazione tecnologie'!$C$9,M102='Classificazione tecnologie'!$C$10,M102='Classificazione tecnologie'!$C$11,M102='Classificazione tecnologie'!$C$12,M102='Classificazione tecnologie'!$C$13,M102='Classificazione tecnologie'!$C$14, Dataset!M102='Classificazione tecnologie'!$C$15),"Tecnologia 4.0", "Tecnologia di supporto")</f>
        <v>Tecnologia 4.0</v>
      </c>
      <c r="O102" s="5"/>
      <c r="P102" s="5"/>
      <c r="Q102" s="5"/>
      <c r="R102" s="5"/>
      <c r="S102" s="5">
        <v>2438207896251.8413</v>
      </c>
      <c r="T102" s="5">
        <v>1.1129123405746952</v>
      </c>
      <c r="U102" s="5">
        <v>36613.375215961321</v>
      </c>
      <c r="V102" s="5">
        <v>30.592622378131324</v>
      </c>
      <c r="W102" s="5">
        <v>31.15907155645478</v>
      </c>
      <c r="X102" s="5">
        <v>51230762880.528397</v>
      </c>
      <c r="Y102" s="5">
        <v>53.59</v>
      </c>
      <c r="Z102" s="46">
        <v>73.285714285714292</v>
      </c>
      <c r="AA102" s="5">
        <v>81.72</v>
      </c>
      <c r="AB102" s="5">
        <v>2.2670300000000001</v>
      </c>
      <c r="AC102" s="5">
        <v>49.82</v>
      </c>
      <c r="AD102" s="5">
        <v>17.663070000000001</v>
      </c>
      <c r="AE102" s="5">
        <v>121.61905874666728</v>
      </c>
      <c r="AF102" s="5">
        <v>79.655000000000001</v>
      </c>
      <c r="AG102" s="5">
        <v>20.234730750786323</v>
      </c>
      <c r="AH102" s="5">
        <v>95.090045996419263</v>
      </c>
      <c r="AI102" s="5">
        <v>78.400000000000006</v>
      </c>
    </row>
    <row r="103" spans="2:35" s="14" customFormat="1" ht="43.5" x14ac:dyDescent="0.35">
      <c r="B103" s="3">
        <v>99</v>
      </c>
      <c r="C103" s="21" t="s">
        <v>202</v>
      </c>
      <c r="D103" s="3" t="s">
        <v>92</v>
      </c>
      <c r="E103" s="38" t="s">
        <v>217</v>
      </c>
      <c r="F103" s="3" t="s">
        <v>5</v>
      </c>
      <c r="G103" s="17">
        <v>2015</v>
      </c>
      <c r="H103" s="10" t="s">
        <v>7</v>
      </c>
      <c r="I103" s="10"/>
      <c r="J103" s="10"/>
      <c r="K103" s="6">
        <f t="shared" ref="K103:K114" si="6">L103/$L$2</f>
        <v>93.333333333333329</v>
      </c>
      <c r="L103" s="6">
        <v>100.8</v>
      </c>
      <c r="M103" s="3" t="s">
        <v>6</v>
      </c>
      <c r="N103" s="3" t="str">
        <f>IF(OR(M103='Classificazione tecnologie'!$C$6,M103='Classificazione tecnologie'!$C$7,M103='Classificazione tecnologie'!$C$8,M103='Classificazione tecnologie'!$C$9,M103='Classificazione tecnologie'!$C$10,M103='Classificazione tecnologie'!$C$11,M103='Classificazione tecnologie'!$C$12,M103='Classificazione tecnologie'!$C$13,M103='Classificazione tecnologie'!$C$14, Dataset!M103='Classificazione tecnologie'!$C$15),"Tecnologia 4.0", "Tecnologia di supporto")</f>
        <v>Tecnologia 4.0</v>
      </c>
      <c r="O103" s="5"/>
      <c r="P103" s="5"/>
      <c r="Q103" s="5"/>
      <c r="R103" s="5"/>
      <c r="S103" s="5">
        <v>2103587813812.7495</v>
      </c>
      <c r="T103" s="5">
        <v>7.996253785714714</v>
      </c>
      <c r="U103" s="5">
        <v>1605.6054310902557</v>
      </c>
      <c r="V103" s="5">
        <v>19.813189156404547</v>
      </c>
      <c r="W103" s="5">
        <v>22.109724709460167</v>
      </c>
      <c r="X103" s="5">
        <v>7514275638.8077497</v>
      </c>
      <c r="Y103" s="5">
        <v>31.74</v>
      </c>
      <c r="Z103" s="46">
        <v>61.571428571428562</v>
      </c>
      <c r="AA103" s="5">
        <v>13</v>
      </c>
      <c r="AB103" s="5">
        <v>0.61956999999999995</v>
      </c>
      <c r="AC103" s="5">
        <v>50.756</v>
      </c>
      <c r="AD103" s="5">
        <v>9.1359999999999992</v>
      </c>
      <c r="AE103" s="5">
        <v>440.65545861515744</v>
      </c>
      <c r="AF103" s="5">
        <v>32.777000000000001</v>
      </c>
      <c r="AG103" s="5">
        <v>6.0233230408125564</v>
      </c>
      <c r="AH103" s="5">
        <v>51.867524077204877</v>
      </c>
      <c r="AI103" s="5">
        <v>35.200000000000003</v>
      </c>
    </row>
    <row r="104" spans="2:35" s="14" customFormat="1" x14ac:dyDescent="0.35">
      <c r="B104" s="3">
        <v>100</v>
      </c>
      <c r="C104" s="21" t="s">
        <v>265</v>
      </c>
      <c r="D104" s="5" t="s">
        <v>266</v>
      </c>
      <c r="E104" s="38" t="s">
        <v>267</v>
      </c>
      <c r="F104" s="3" t="s">
        <v>268</v>
      </c>
      <c r="G104" s="17">
        <v>2015</v>
      </c>
      <c r="H104" s="10" t="s">
        <v>7</v>
      </c>
      <c r="I104" s="10"/>
      <c r="J104" s="10"/>
      <c r="K104" s="6">
        <f t="shared" si="6"/>
        <v>2.9629629629629628</v>
      </c>
      <c r="L104" s="6">
        <v>3.2</v>
      </c>
      <c r="M104" s="3" t="s">
        <v>287</v>
      </c>
      <c r="N104" s="3" t="str">
        <f>IF(OR(M104='Classificazione tecnologie'!$C$6,M104='Classificazione tecnologie'!$C$7,M104='Classificazione tecnologie'!$C$8,M104='Classificazione tecnologie'!$C$9,M104='Classificazione tecnologie'!$C$10,M104='Classificazione tecnologie'!$C$11,M104='Classificazione tecnologie'!$C$12,M104='Classificazione tecnologie'!$C$13,M104='Classificazione tecnologie'!$C$14, Dataset!M104='Classificazione tecnologie'!$C$15),"Tecnologia 4.0", "Tecnologia di supporto")</f>
        <v>Tecnologia 4.0</v>
      </c>
      <c r="O104" s="5"/>
      <c r="P104" s="5"/>
      <c r="Q104" s="5"/>
      <c r="R104" s="5"/>
      <c r="S104" s="5">
        <v>243919000000</v>
      </c>
      <c r="T104" s="5">
        <v>2.3039999999999998</v>
      </c>
      <c r="U104" s="5">
        <v>13574.17</v>
      </c>
      <c r="V104" s="5">
        <v>29.376000000000001</v>
      </c>
      <c r="W104" s="5">
        <v>29.596</v>
      </c>
      <c r="X104" s="5">
        <v>15931000000</v>
      </c>
      <c r="Y104" s="5">
        <v>41.2</v>
      </c>
      <c r="Z104" s="46">
        <f>4.6/7*100</f>
        <v>65.714285714285708</v>
      </c>
      <c r="AA104" s="5">
        <v>49.6</v>
      </c>
      <c r="AB104" s="5">
        <v>0.38100000000000001</v>
      </c>
      <c r="AC104" s="5">
        <v>58.042999999999999</v>
      </c>
      <c r="AD104" s="5">
        <v>13.103</v>
      </c>
      <c r="AE104" s="5">
        <v>24.167999999999999</v>
      </c>
      <c r="AF104" s="5">
        <v>87.36</v>
      </c>
      <c r="AG104" s="5">
        <v>41.554000000000002</v>
      </c>
      <c r="AH104" s="5">
        <v>109.251</v>
      </c>
      <c r="AI104" s="5">
        <v>87.2</v>
      </c>
    </row>
    <row r="105" spans="2:35" s="14" customFormat="1" x14ac:dyDescent="0.35">
      <c r="B105" s="3">
        <v>101</v>
      </c>
      <c r="C105" s="21" t="s">
        <v>171</v>
      </c>
      <c r="D105" s="3" t="s">
        <v>89</v>
      </c>
      <c r="E105" s="38" t="s">
        <v>305</v>
      </c>
      <c r="F105" s="3" t="s">
        <v>5</v>
      </c>
      <c r="G105" s="17">
        <v>2015</v>
      </c>
      <c r="H105" s="10" t="s">
        <v>7</v>
      </c>
      <c r="I105" s="10"/>
      <c r="J105" s="10"/>
      <c r="K105" s="6">
        <f t="shared" si="6"/>
        <v>9.2592592592592595</v>
      </c>
      <c r="L105" s="6">
        <v>10</v>
      </c>
      <c r="M105" s="3" t="s">
        <v>6</v>
      </c>
      <c r="N105" s="3" t="str">
        <f>IF(OR(M105='Classificazione tecnologie'!$C$6,M105='Classificazione tecnologie'!$C$7,M105='Classificazione tecnologie'!$C$8,M105='Classificazione tecnologie'!$C$9,M105='Classificazione tecnologie'!$C$10,M105='Classificazione tecnologie'!$C$11,M105='Classificazione tecnologie'!$C$12,M105='Classificazione tecnologie'!$C$13,M105='Classificazione tecnologie'!$C$14, Dataset!M105='Classificazione tecnologie'!$C$15),"Tecnologia 4.0", "Tecnologia di supporto")</f>
        <v>Tecnologia 4.0</v>
      </c>
      <c r="O105" s="5"/>
      <c r="P105" s="5"/>
      <c r="Q105" s="5"/>
      <c r="R105" s="5"/>
      <c r="S105" s="5">
        <v>2103587813812.7495</v>
      </c>
      <c r="T105" s="5">
        <v>7.996253785714714</v>
      </c>
      <c r="U105" s="5">
        <v>1605.6054310902557</v>
      </c>
      <c r="V105" s="5">
        <v>19.813189156404547</v>
      </c>
      <c r="W105" s="5">
        <v>22.109724709460167</v>
      </c>
      <c r="X105" s="5">
        <v>7514275638.8077497</v>
      </c>
      <c r="Y105" s="5">
        <v>31.74</v>
      </c>
      <c r="Z105" s="46">
        <v>61.571428571428562</v>
      </c>
      <c r="AA105" s="5">
        <v>13</v>
      </c>
      <c r="AB105" s="5">
        <v>0.61956999999999995</v>
      </c>
      <c r="AC105" s="5">
        <v>50.756</v>
      </c>
      <c r="AD105" s="5">
        <v>9.1359999999999992</v>
      </c>
      <c r="AE105" s="5">
        <v>440.65545861515744</v>
      </c>
      <c r="AF105" s="5">
        <v>32.777000000000001</v>
      </c>
      <c r="AG105" s="5">
        <v>6.0233230408125564</v>
      </c>
      <c r="AH105" s="5">
        <v>51.867524077204877</v>
      </c>
      <c r="AI105" s="5">
        <v>35.200000000000003</v>
      </c>
    </row>
    <row r="106" spans="2:35" s="14" customFormat="1" ht="58" x14ac:dyDescent="0.35">
      <c r="B106" s="3">
        <v>102</v>
      </c>
      <c r="C106" s="21" t="s">
        <v>196</v>
      </c>
      <c r="D106" s="5" t="s">
        <v>160</v>
      </c>
      <c r="E106" s="38" t="s">
        <v>248</v>
      </c>
      <c r="F106" s="5" t="s">
        <v>141</v>
      </c>
      <c r="G106" s="17">
        <v>2015</v>
      </c>
      <c r="H106" s="13" t="s">
        <v>7</v>
      </c>
      <c r="I106" s="13"/>
      <c r="J106" s="13"/>
      <c r="K106" s="6">
        <f t="shared" si="6"/>
        <v>3.7037037037037035E-2</v>
      </c>
      <c r="L106" s="6">
        <v>0.04</v>
      </c>
      <c r="M106" s="5" t="s">
        <v>11</v>
      </c>
      <c r="N106" s="3" t="str">
        <f>IF(OR(M106='Classificazione tecnologie'!$C$6,M106='Classificazione tecnologie'!$C$7,M106='Classificazione tecnologie'!$C$8,M106='Classificazione tecnologie'!$C$9,M106='Classificazione tecnologie'!$C$10,M106='Classificazione tecnologie'!$C$11,M106='Classificazione tecnologie'!$C$12,M106='Classificazione tecnologie'!$C$13,M106='Classificazione tecnologie'!$C$14, Dataset!M106='Classificazione tecnologie'!$C$15),"Tecnologia 4.0", "Tecnologia di supporto")</f>
        <v>Tecnologia 4.0</v>
      </c>
      <c r="O106" s="5"/>
      <c r="P106" s="5"/>
      <c r="Q106" s="5"/>
      <c r="R106" s="5"/>
      <c r="S106" s="5">
        <v>189805300841.60281</v>
      </c>
      <c r="T106" s="5">
        <v>3.2522447721845111</v>
      </c>
      <c r="U106" s="5">
        <v>6229.1016961259556</v>
      </c>
      <c r="V106" s="5">
        <v>21.287325285895804</v>
      </c>
      <c r="W106" s="5">
        <v>23.875443403218974</v>
      </c>
      <c r="X106" s="5">
        <v>189079474.92188099</v>
      </c>
      <c r="Y106" s="5">
        <v>34.869999999999997</v>
      </c>
      <c r="Z106" s="46">
        <v>60.142857142857146</v>
      </c>
      <c r="AA106" s="5">
        <v>22.1</v>
      </c>
      <c r="AB106" s="5">
        <v>0.11705</v>
      </c>
      <c r="AC106" s="5">
        <v>73.786000000000001</v>
      </c>
      <c r="AD106" s="5">
        <v>20.88</v>
      </c>
      <c r="AE106" s="5">
        <v>23.805260937500002</v>
      </c>
      <c r="AF106" s="5">
        <v>77.356999999999999</v>
      </c>
      <c r="AG106" s="5">
        <v>41.630115777502809</v>
      </c>
      <c r="AH106" s="5">
        <v>43.867931454047707</v>
      </c>
      <c r="AI106" s="5">
        <v>59.8</v>
      </c>
    </row>
    <row r="107" spans="2:35" s="14" customFormat="1" ht="58" x14ac:dyDescent="0.35">
      <c r="B107" s="3">
        <v>103</v>
      </c>
      <c r="C107" s="21" t="s">
        <v>129</v>
      </c>
      <c r="D107" s="3" t="s">
        <v>130</v>
      </c>
      <c r="E107" s="38" t="s">
        <v>225</v>
      </c>
      <c r="F107" s="3" t="s">
        <v>63</v>
      </c>
      <c r="G107" s="17">
        <v>2015</v>
      </c>
      <c r="H107" s="10" t="s">
        <v>7</v>
      </c>
      <c r="I107" s="10"/>
      <c r="J107" s="10"/>
      <c r="K107" s="6">
        <f t="shared" si="6"/>
        <v>18.518518518518519</v>
      </c>
      <c r="L107" s="6">
        <v>20</v>
      </c>
      <c r="M107" s="3" t="s">
        <v>76</v>
      </c>
      <c r="N107" s="3" t="str">
        <f>IF(OR(M107='Classificazione tecnologie'!$C$6,M107='Classificazione tecnologie'!$C$7,M107='Classificazione tecnologie'!$C$8,M107='Classificazione tecnologie'!$C$9,M107='Classificazione tecnologie'!$C$10,M107='Classificazione tecnologie'!$C$11,M107='Classificazione tecnologie'!$C$12,M107='Classificazione tecnologie'!$C$13,M107='Classificazione tecnologie'!$C$14, Dataset!M107='Classificazione tecnologie'!$C$15),"Tecnologia 4.0", "Tecnologia di supporto")</f>
        <v>Tecnologia 4.0</v>
      </c>
      <c r="O107" s="5"/>
      <c r="P107" s="5"/>
      <c r="Q107" s="5"/>
      <c r="R107" s="5"/>
      <c r="S107" s="5">
        <v>18219297584000</v>
      </c>
      <c r="T107" s="5">
        <v>2.8809104660521854</v>
      </c>
      <c r="U107" s="5">
        <v>56803.472433491879</v>
      </c>
      <c r="V107" s="5">
        <v>12.441752979492911</v>
      </c>
      <c r="W107" s="5">
        <v>15.295018851040684</v>
      </c>
      <c r="X107" s="5">
        <v>307056000000</v>
      </c>
      <c r="Y107" s="5">
        <v>60.1</v>
      </c>
      <c r="Z107" s="46">
        <v>80.142857142857139</v>
      </c>
      <c r="AA107" s="5">
        <v>77.3</v>
      </c>
      <c r="AB107" s="5">
        <v>2.7174399999999999</v>
      </c>
      <c r="AC107" s="5">
        <v>58.743000000000002</v>
      </c>
      <c r="AD107" s="5">
        <v>32.50076</v>
      </c>
      <c r="AE107" s="5">
        <v>35.063730866189594</v>
      </c>
      <c r="AF107" s="5">
        <v>81.671000000000006</v>
      </c>
      <c r="AG107" s="5">
        <v>7.1186711938170095</v>
      </c>
      <c r="AH107" s="5">
        <v>189.07270899504124</v>
      </c>
      <c r="AI107" s="5">
        <v>81.3</v>
      </c>
    </row>
    <row r="108" spans="2:35" s="14" customFormat="1" ht="58" x14ac:dyDescent="0.35">
      <c r="B108" s="3">
        <v>104</v>
      </c>
      <c r="C108" s="21" t="s">
        <v>129</v>
      </c>
      <c r="D108" s="3" t="s">
        <v>130</v>
      </c>
      <c r="E108" s="38" t="s">
        <v>226</v>
      </c>
      <c r="F108" s="3" t="s">
        <v>63</v>
      </c>
      <c r="G108" s="17">
        <v>2015</v>
      </c>
      <c r="H108" s="10" t="s">
        <v>7</v>
      </c>
      <c r="I108" s="10"/>
      <c r="J108" s="10"/>
      <c r="K108" s="6">
        <f t="shared" si="6"/>
        <v>0.1111111111111111</v>
      </c>
      <c r="L108" s="6">
        <v>0.12</v>
      </c>
      <c r="M108" s="5" t="s">
        <v>76</v>
      </c>
      <c r="N108" s="3" t="str">
        <f>IF(OR(M108='Classificazione tecnologie'!$C$6,M108='Classificazione tecnologie'!$C$7,M108='Classificazione tecnologie'!$C$8,M108='Classificazione tecnologie'!$C$9,M108='Classificazione tecnologie'!$C$10,M108='Classificazione tecnologie'!$C$11,M108='Classificazione tecnologie'!$C$12,M108='Classificazione tecnologie'!$C$13,M108='Classificazione tecnologie'!$C$14, Dataset!M108='Classificazione tecnologie'!$C$15),"Tecnologia 4.0", "Tecnologia di supporto")</f>
        <v>Tecnologia 4.0</v>
      </c>
      <c r="O108" s="5"/>
      <c r="P108" s="5"/>
      <c r="Q108" s="5"/>
      <c r="R108" s="5"/>
      <c r="S108" s="5">
        <v>18219297584000</v>
      </c>
      <c r="T108" s="5">
        <v>2.8809104660521854</v>
      </c>
      <c r="U108" s="5">
        <v>56803.472433491879</v>
      </c>
      <c r="V108" s="5">
        <v>12.441752979492911</v>
      </c>
      <c r="W108" s="5">
        <v>15.295018851040684</v>
      </c>
      <c r="X108" s="5">
        <v>307056000000</v>
      </c>
      <c r="Y108" s="5">
        <v>60.1</v>
      </c>
      <c r="Z108" s="46">
        <v>80.142857142857139</v>
      </c>
      <c r="AA108" s="5">
        <v>77.3</v>
      </c>
      <c r="AB108" s="5">
        <v>2.7174399999999999</v>
      </c>
      <c r="AC108" s="5">
        <v>58.743000000000002</v>
      </c>
      <c r="AD108" s="5">
        <v>32.50076</v>
      </c>
      <c r="AE108" s="5">
        <v>35.063730866189594</v>
      </c>
      <c r="AF108" s="5">
        <v>81.671000000000006</v>
      </c>
      <c r="AG108" s="5">
        <v>7.1186711938170095</v>
      </c>
      <c r="AH108" s="5">
        <v>189.07270899504124</v>
      </c>
      <c r="AI108" s="5">
        <v>81.3</v>
      </c>
    </row>
    <row r="109" spans="2:35" s="14" customFormat="1" ht="58" x14ac:dyDescent="0.35">
      <c r="B109" s="3">
        <v>105</v>
      </c>
      <c r="C109" s="21" t="s">
        <v>159</v>
      </c>
      <c r="D109" s="3" t="s">
        <v>158</v>
      </c>
      <c r="E109" s="38" t="s">
        <v>247</v>
      </c>
      <c r="F109" s="5" t="s">
        <v>29</v>
      </c>
      <c r="G109" s="17">
        <v>2015</v>
      </c>
      <c r="H109" s="13" t="s">
        <v>7</v>
      </c>
      <c r="I109" s="13"/>
      <c r="J109" s="13"/>
      <c r="K109" s="6">
        <f t="shared" si="6"/>
        <v>0.92592592592592582</v>
      </c>
      <c r="L109" s="6">
        <v>1</v>
      </c>
      <c r="M109" s="5" t="s">
        <v>11</v>
      </c>
      <c r="N109" s="3" t="str">
        <f>IF(OR(M109='Classificazione tecnologie'!$C$6,M109='Classificazione tecnologie'!$C$7,M109='Classificazione tecnologie'!$C$8,M109='Classificazione tecnologie'!$C$9,M109='Classificazione tecnologie'!$C$10,M109='Classificazione tecnologie'!$C$11,M109='Classificazione tecnologie'!$C$12,M109='Classificazione tecnologie'!$C$13,M109='Classificazione tecnologie'!$C$14, Dataset!M109='Classificazione tecnologie'!$C$15),"Tecnologia 4.0", "Tecnologia di supporto")</f>
        <v>Tecnologia 4.0</v>
      </c>
      <c r="O109" s="5"/>
      <c r="P109" s="5"/>
      <c r="Q109" s="5"/>
      <c r="R109" s="5"/>
      <c r="S109" s="5">
        <v>1802214373741.3206</v>
      </c>
      <c r="T109" s="5">
        <v>-3.5458715744727272</v>
      </c>
      <c r="U109" s="5">
        <v>8814.0009868126126</v>
      </c>
      <c r="V109" s="5">
        <v>12.900191417740489</v>
      </c>
      <c r="W109" s="5">
        <v>14.053451198316418</v>
      </c>
      <c r="X109" s="5">
        <v>3133977129.73</v>
      </c>
      <c r="Y109" s="5">
        <v>34.950000000000003</v>
      </c>
      <c r="Z109" s="46">
        <v>58.285714285714285</v>
      </c>
      <c r="AA109" s="5">
        <v>42.4</v>
      </c>
      <c r="AB109" s="5">
        <v>1.3426400000000001</v>
      </c>
      <c r="AC109" s="5">
        <v>58.691000000000003</v>
      </c>
      <c r="AD109" s="5">
        <v>15.345000000000001</v>
      </c>
      <c r="AE109" s="5">
        <v>24.463788474469201</v>
      </c>
      <c r="AF109" s="5">
        <v>85.77</v>
      </c>
      <c r="AG109" s="5">
        <v>11.907623140563425</v>
      </c>
      <c r="AH109" s="5">
        <v>66.829700644229035</v>
      </c>
      <c r="AI109" s="5">
        <v>49.6</v>
      </c>
    </row>
    <row r="110" spans="2:35" s="14" customFormat="1" ht="58" x14ac:dyDescent="0.35">
      <c r="B110" s="3">
        <v>106</v>
      </c>
      <c r="C110" s="18" t="s">
        <v>172</v>
      </c>
      <c r="D110" s="3" t="s">
        <v>104</v>
      </c>
      <c r="E110" s="38" t="s">
        <v>278</v>
      </c>
      <c r="F110" s="3" t="s">
        <v>19</v>
      </c>
      <c r="G110" s="17">
        <v>2016</v>
      </c>
      <c r="H110" s="10" t="s">
        <v>7</v>
      </c>
      <c r="I110" s="10"/>
      <c r="J110" s="10"/>
      <c r="K110" s="6">
        <f t="shared" si="6"/>
        <v>0.1759259259259259</v>
      </c>
      <c r="L110" s="6">
        <f>0.57/3</f>
        <v>0.18999999999999997</v>
      </c>
      <c r="M110" s="3" t="s">
        <v>79</v>
      </c>
      <c r="N110" s="3" t="str">
        <f>IF(OR(M110='Classificazione tecnologie'!$C$6,M110='Classificazione tecnologie'!$C$7,M110='Classificazione tecnologie'!$C$8,M110='Classificazione tecnologie'!$C$9,M110='Classificazione tecnologie'!$C$10,M110='Classificazione tecnologie'!$C$11,M110='Classificazione tecnologie'!$C$12,M110='Classificazione tecnologie'!$C$13,M110='Classificazione tecnologie'!$C$14, Dataset!M110='Classificazione tecnologie'!$C$15),"Tecnologia 4.0", "Tecnologia di supporto")</f>
        <v>Tecnologia 4.0</v>
      </c>
      <c r="O110" s="5" t="s">
        <v>193</v>
      </c>
      <c r="P110" s="5"/>
      <c r="Q110" s="5"/>
      <c r="R110" s="5"/>
      <c r="S110" s="5">
        <v>1208846993739.9915</v>
      </c>
      <c r="T110" s="5">
        <v>2.7706566925289593</v>
      </c>
      <c r="U110" s="5">
        <v>49971.131456129013</v>
      </c>
      <c r="V110" s="5">
        <v>19.251057075450682</v>
      </c>
      <c r="W110" s="5">
        <v>21.526584348659672</v>
      </c>
      <c r="X110" s="5">
        <v>-3025062318.2295299</v>
      </c>
      <c r="Y110" s="5">
        <v>53.07</v>
      </c>
      <c r="Z110" s="46">
        <v>74.142857142857139</v>
      </c>
      <c r="AA110" s="5">
        <v>86.89</v>
      </c>
      <c r="AB110" s="5">
        <v>1.919</v>
      </c>
      <c r="AC110" s="5">
        <v>61.183</v>
      </c>
      <c r="AD110" s="5">
        <v>30.029810000000001</v>
      </c>
      <c r="AE110" s="5">
        <v>3.1449355305888442</v>
      </c>
      <c r="AF110" s="5">
        <v>85.8</v>
      </c>
      <c r="AG110" s="5">
        <v>22.285319986251555</v>
      </c>
      <c r="AH110" s="5">
        <v>142.42316829596848</v>
      </c>
      <c r="AI110" s="5">
        <v>91.1</v>
      </c>
    </row>
    <row r="111" spans="2:35" s="14" customFormat="1" ht="58" x14ac:dyDescent="0.35">
      <c r="B111" s="3">
        <v>107</v>
      </c>
      <c r="C111" s="18" t="s">
        <v>172</v>
      </c>
      <c r="D111" s="3" t="s">
        <v>104</v>
      </c>
      <c r="E111" s="38" t="s">
        <v>278</v>
      </c>
      <c r="F111" s="5" t="s">
        <v>68</v>
      </c>
      <c r="G111" s="17">
        <v>2016</v>
      </c>
      <c r="H111" s="10" t="s">
        <v>7</v>
      </c>
      <c r="I111" s="13"/>
      <c r="J111" s="13"/>
      <c r="K111" s="6">
        <f t="shared" si="6"/>
        <v>0.1759259259259259</v>
      </c>
      <c r="L111" s="6">
        <f>0.57/3</f>
        <v>0.18999999999999997</v>
      </c>
      <c r="M111" s="3" t="s">
        <v>79</v>
      </c>
      <c r="N111" s="3" t="str">
        <f>IF(OR(M111='Classificazione tecnologie'!$C$6,M111='Classificazione tecnologie'!$C$7,M111='Classificazione tecnologie'!$C$8,M111='Classificazione tecnologie'!$C$9,M111='Classificazione tecnologie'!$C$10,M111='Classificazione tecnologie'!$C$11,M111='Classificazione tecnologie'!$C$12,M111='Classificazione tecnologie'!$C$13,M111='Classificazione tecnologie'!$C$14, Dataset!M111='Classificazione tecnologie'!$C$15),"Tecnologia 4.0", "Tecnologia di supporto")</f>
        <v>Tecnologia 4.0</v>
      </c>
      <c r="O111" s="5" t="s">
        <v>193</v>
      </c>
      <c r="P111" s="5"/>
      <c r="Q111" s="5"/>
      <c r="R111" s="5"/>
      <c r="S111" s="5">
        <v>318950599017.50586</v>
      </c>
      <c r="T111" s="5">
        <v>3.9820463752710822</v>
      </c>
      <c r="U111" s="5">
        <v>37321.624036684516</v>
      </c>
      <c r="V111" s="5">
        <v>29.694329687383885</v>
      </c>
      <c r="W111" s="5">
        <v>28.113133428520086</v>
      </c>
      <c r="X111" s="5">
        <v>14578400000</v>
      </c>
      <c r="Y111" s="5">
        <v>52.28</v>
      </c>
      <c r="Z111" s="46">
        <v>74</v>
      </c>
      <c r="AA111" s="5">
        <v>71.5</v>
      </c>
      <c r="AB111" s="5">
        <v>4.3931399999999998</v>
      </c>
      <c r="AC111" s="5">
        <v>61.146000000000001</v>
      </c>
      <c r="AD111" s="5">
        <v>33.206000000000003</v>
      </c>
      <c r="AE111" s="5">
        <v>394.91682070240296</v>
      </c>
      <c r="AF111" s="5">
        <v>92.256</v>
      </c>
      <c r="AG111" s="5">
        <v>48.235191455110588</v>
      </c>
      <c r="AH111" s="5">
        <v>65.334945560497374</v>
      </c>
      <c r="AI111" s="5">
        <v>74.7</v>
      </c>
    </row>
    <row r="112" spans="2:35" s="14" customFormat="1" ht="58" x14ac:dyDescent="0.35">
      <c r="B112" s="3">
        <v>108</v>
      </c>
      <c r="C112" s="18" t="s">
        <v>172</v>
      </c>
      <c r="D112" s="3" t="s">
        <v>104</v>
      </c>
      <c r="E112" s="38" t="s">
        <v>278</v>
      </c>
      <c r="F112" s="5" t="s">
        <v>63</v>
      </c>
      <c r="G112" s="17">
        <v>2016</v>
      </c>
      <c r="H112" s="10" t="s">
        <v>7</v>
      </c>
      <c r="I112" s="13"/>
      <c r="J112" s="13"/>
      <c r="K112" s="6">
        <f t="shared" si="6"/>
        <v>0.1759259259259259</v>
      </c>
      <c r="L112" s="6">
        <f>0.57/3</f>
        <v>0.18999999999999997</v>
      </c>
      <c r="M112" s="3" t="s">
        <v>79</v>
      </c>
      <c r="N112" s="3" t="str">
        <f>IF(OR(M112='Classificazione tecnologie'!$C$6,M112='Classificazione tecnologie'!$C$7,M112='Classificazione tecnologie'!$C$8,M112='Classificazione tecnologie'!$C$9,M112='Classificazione tecnologie'!$C$10,M112='Classificazione tecnologie'!$C$11,M112='Classificazione tecnologie'!$C$12,M112='Classificazione tecnologie'!$C$13,M112='Classificazione tecnologie'!$C$14, Dataset!M112='Classificazione tecnologie'!$C$15),"Tecnologia 4.0", "Tecnologia di supporto")</f>
        <v>Tecnologia 4.0</v>
      </c>
      <c r="O112" s="5" t="s">
        <v>193</v>
      </c>
      <c r="P112" s="5"/>
      <c r="Q112" s="5"/>
      <c r="R112" s="5"/>
      <c r="S112" s="5">
        <v>18707188235000</v>
      </c>
      <c r="T112" s="5">
        <v>1.5672151699786383</v>
      </c>
      <c r="U112" s="5">
        <v>57904.201961064071</v>
      </c>
      <c r="V112" s="5">
        <v>11.870351503949571</v>
      </c>
      <c r="W112" s="5">
        <v>14.643649091394305</v>
      </c>
      <c r="X112" s="5">
        <v>318318000000</v>
      </c>
      <c r="Y112" s="5">
        <v>61.4</v>
      </c>
      <c r="Z112" s="46">
        <v>81.428571428571431</v>
      </c>
      <c r="AA112" s="5">
        <v>79.599999999999994</v>
      </c>
      <c r="AB112" s="5">
        <v>2.7596599999999998</v>
      </c>
      <c r="AC112" s="5">
        <v>59.137</v>
      </c>
      <c r="AD112" s="5">
        <v>33.439689999999999</v>
      </c>
      <c r="AE112" s="5">
        <v>35.318301991162535</v>
      </c>
      <c r="AF112" s="5">
        <v>81.861999999999995</v>
      </c>
      <c r="AG112" s="5">
        <v>7.0724497037051037</v>
      </c>
      <c r="AH112" s="5">
        <v>191.92731369796579</v>
      </c>
      <c r="AI112" s="5">
        <v>76.2</v>
      </c>
    </row>
    <row r="113" spans="2:35" s="14" customFormat="1" ht="58" x14ac:dyDescent="0.35">
      <c r="B113" s="3">
        <v>109</v>
      </c>
      <c r="C113" s="21" t="s">
        <v>122</v>
      </c>
      <c r="D113" s="3" t="s">
        <v>279</v>
      </c>
      <c r="E113" s="38" t="s">
        <v>280</v>
      </c>
      <c r="F113" s="3" t="s">
        <v>63</v>
      </c>
      <c r="G113" s="3">
        <v>2016</v>
      </c>
      <c r="H113" s="10"/>
      <c r="I113" s="10" t="s">
        <v>7</v>
      </c>
      <c r="J113" s="10"/>
      <c r="K113" s="6">
        <f t="shared" si="6"/>
        <v>1.8518518518518516</v>
      </c>
      <c r="L113" s="6">
        <v>2</v>
      </c>
      <c r="M113" s="3" t="s">
        <v>76</v>
      </c>
      <c r="N113" s="3" t="str">
        <f>IF(OR(M113='Classificazione tecnologie'!$C$6,M113='Classificazione tecnologie'!$C$7,M113='Classificazione tecnologie'!$C$8,M113='Classificazione tecnologie'!$C$9,M113='Classificazione tecnologie'!$C$10,M113='Classificazione tecnologie'!$C$11,M113='Classificazione tecnologie'!$C$12,M113='Classificazione tecnologie'!$C$13,M113='Classificazione tecnologie'!$C$14, Dataset!M113='Classificazione tecnologie'!$C$15),"Tecnologia 4.0", "Tecnologia di supporto")</f>
        <v>Tecnologia 4.0</v>
      </c>
      <c r="O113" s="5"/>
      <c r="P113" s="5"/>
      <c r="Q113" s="5"/>
      <c r="R113" s="5"/>
      <c r="S113" s="5">
        <v>18707188235000</v>
      </c>
      <c r="T113" s="5">
        <v>1.5672151699786383</v>
      </c>
      <c r="U113" s="5">
        <v>57904.201961064071</v>
      </c>
      <c r="V113" s="5">
        <v>11.870351503949571</v>
      </c>
      <c r="W113" s="5">
        <v>14.643649091394305</v>
      </c>
      <c r="X113" s="5">
        <v>318318000000</v>
      </c>
      <c r="Y113" s="5">
        <v>61.4</v>
      </c>
      <c r="Z113" s="46">
        <v>81.428571428571431</v>
      </c>
      <c r="AA113" s="5">
        <v>79.599999999999994</v>
      </c>
      <c r="AB113" s="5">
        <v>2.7596599999999998</v>
      </c>
      <c r="AC113" s="5">
        <v>59.137</v>
      </c>
      <c r="AD113" s="5">
        <v>33.439689999999999</v>
      </c>
      <c r="AE113" s="5">
        <v>35.318301991162535</v>
      </c>
      <c r="AF113" s="5">
        <v>81.861999999999995</v>
      </c>
      <c r="AG113" s="5">
        <v>7.0724497037051037</v>
      </c>
      <c r="AH113" s="5">
        <v>191.92731369796579</v>
      </c>
      <c r="AI113" s="5">
        <v>76.2</v>
      </c>
    </row>
    <row r="114" spans="2:35" s="14" customFormat="1" x14ac:dyDescent="0.35">
      <c r="B114" s="3">
        <v>110</v>
      </c>
      <c r="C114" s="21" t="s">
        <v>129</v>
      </c>
      <c r="D114" s="3" t="s">
        <v>117</v>
      </c>
      <c r="E114" s="38" t="s">
        <v>118</v>
      </c>
      <c r="F114" s="3" t="s">
        <v>63</v>
      </c>
      <c r="G114" s="3">
        <v>2016</v>
      </c>
      <c r="H114" s="10"/>
      <c r="I114" s="10" t="s">
        <v>7</v>
      </c>
      <c r="J114" s="10"/>
      <c r="K114" s="6">
        <f t="shared" si="6"/>
        <v>12.962962962962962</v>
      </c>
      <c r="L114" s="6">
        <v>14</v>
      </c>
      <c r="M114" s="3" t="s">
        <v>76</v>
      </c>
      <c r="N114" s="3" t="str">
        <f>IF(OR(M114='Classificazione tecnologie'!$C$6,M114='Classificazione tecnologie'!$C$7,M114='Classificazione tecnologie'!$C$8,M114='Classificazione tecnologie'!$C$9,M114='Classificazione tecnologie'!$C$10,M114='Classificazione tecnologie'!$C$11,M114='Classificazione tecnologie'!$C$12,M114='Classificazione tecnologie'!$C$13,M114='Classificazione tecnologie'!$C$14, Dataset!M114='Classificazione tecnologie'!$C$15),"Tecnologia 4.0", "Tecnologia di supporto")</f>
        <v>Tecnologia 4.0</v>
      </c>
      <c r="O114" s="5"/>
      <c r="P114" s="5"/>
      <c r="Q114" s="5"/>
      <c r="R114" s="5"/>
      <c r="S114" s="5">
        <v>18707188235000</v>
      </c>
      <c r="T114" s="5">
        <v>1.5672151699786383</v>
      </c>
      <c r="U114" s="5">
        <v>57904.201961064071</v>
      </c>
      <c r="V114" s="5">
        <v>11.870351503949571</v>
      </c>
      <c r="W114" s="5">
        <v>14.643649091394305</v>
      </c>
      <c r="X114" s="5">
        <v>318318000000</v>
      </c>
      <c r="Y114" s="5">
        <v>61.4</v>
      </c>
      <c r="Z114" s="46">
        <v>81.428571428571431</v>
      </c>
      <c r="AA114" s="5">
        <v>79.599999999999994</v>
      </c>
      <c r="AB114" s="5">
        <v>2.7596599999999998</v>
      </c>
      <c r="AC114" s="5">
        <v>59.137</v>
      </c>
      <c r="AD114" s="5">
        <v>33.439689999999999</v>
      </c>
      <c r="AE114" s="5">
        <v>35.318301991162535</v>
      </c>
      <c r="AF114" s="5">
        <v>81.861999999999995</v>
      </c>
      <c r="AG114" s="5">
        <v>7.0724497037051037</v>
      </c>
      <c r="AH114" s="5">
        <v>191.92731369796579</v>
      </c>
      <c r="AI114" s="5">
        <v>76.2</v>
      </c>
    </row>
    <row r="115" spans="2:35" s="14" customFormat="1" ht="58" x14ac:dyDescent="0.35">
      <c r="B115" s="3">
        <v>111</v>
      </c>
      <c r="C115" s="21" t="s">
        <v>154</v>
      </c>
      <c r="D115" s="3" t="s">
        <v>155</v>
      </c>
      <c r="E115" s="38" t="s">
        <v>243</v>
      </c>
      <c r="F115" s="5" t="s">
        <v>15</v>
      </c>
      <c r="G115" s="5">
        <v>2016</v>
      </c>
      <c r="H115" s="13" t="s">
        <v>7</v>
      </c>
      <c r="I115" s="13"/>
      <c r="J115" s="13"/>
      <c r="K115" s="6">
        <v>2.2000000000000002</v>
      </c>
      <c r="L115" s="6">
        <f>K115*$L$2</f>
        <v>2.3760000000000003</v>
      </c>
      <c r="M115" s="5" t="s">
        <v>281</v>
      </c>
      <c r="N115" s="3" t="str">
        <f>IF(OR(M115='Classificazione tecnologie'!$C$6,M115='Classificazione tecnologie'!$C$7,M115='Classificazione tecnologie'!$C$8,M115='Classificazione tecnologie'!$C$9,M115='Classificazione tecnologie'!$C$10,M115='Classificazione tecnologie'!$C$11,M115='Classificazione tecnologie'!$C$12,M115='Classificazione tecnologie'!$C$13,M115='Classificazione tecnologie'!$C$14, Dataset!M115='Classificazione tecnologie'!$C$15),"Tecnologia 4.0", "Tecnologia di supporto")</f>
        <v>Tecnologia di supporto</v>
      </c>
      <c r="O115" s="5"/>
      <c r="P115" s="5"/>
      <c r="Q115" s="5"/>
      <c r="R115" s="5"/>
      <c r="S115" s="5">
        <v>2471285607081.7163</v>
      </c>
      <c r="T115" s="5">
        <v>1.0954643946230647</v>
      </c>
      <c r="U115" s="5">
        <v>36962.22229011797</v>
      </c>
      <c r="V115" s="5">
        <v>30.247537183394513</v>
      </c>
      <c r="W115" s="5">
        <v>30.852605198715029</v>
      </c>
      <c r="X115" s="5">
        <v>74644873806.1241</v>
      </c>
      <c r="Y115" s="5">
        <v>54.04</v>
      </c>
      <c r="Z115" s="46">
        <v>74.285714285714292</v>
      </c>
      <c r="AA115" s="5">
        <v>82.96</v>
      </c>
      <c r="AB115" s="5">
        <v>2.2424499999999998</v>
      </c>
      <c r="AC115" s="5">
        <v>49.847999999999999</v>
      </c>
      <c r="AD115" s="5">
        <v>17.403700000000001</v>
      </c>
      <c r="AE115" s="5">
        <v>122.10558709677696</v>
      </c>
      <c r="AF115" s="5">
        <v>79.917000000000002</v>
      </c>
      <c r="AG115" s="5">
        <v>20.191956475182877</v>
      </c>
      <c r="AH115" s="5">
        <v>97.374323505939003</v>
      </c>
      <c r="AI115" s="5">
        <v>71.599999999999994</v>
      </c>
    </row>
    <row r="116" spans="2:35" s="14" customFormat="1" ht="58" x14ac:dyDescent="0.35">
      <c r="B116" s="3">
        <v>112</v>
      </c>
      <c r="C116" s="21" t="s">
        <v>251</v>
      </c>
      <c r="D116" s="5" t="s">
        <v>195</v>
      </c>
      <c r="E116" s="39" t="s">
        <v>253</v>
      </c>
      <c r="F116" s="5" t="s">
        <v>15</v>
      </c>
      <c r="G116" s="5">
        <v>2016</v>
      </c>
      <c r="H116" s="13" t="s">
        <v>7</v>
      </c>
      <c r="I116" s="13"/>
      <c r="J116" s="13"/>
      <c r="K116" s="7">
        <v>5</v>
      </c>
      <c r="L116" s="7">
        <f>K116*$L$2</f>
        <v>5.4</v>
      </c>
      <c r="M116" s="5" t="s">
        <v>75</v>
      </c>
      <c r="N116" s="3" t="str">
        <f>IF(OR(M116='Classificazione tecnologie'!$C$6,M116='Classificazione tecnologie'!$C$7,M116='Classificazione tecnologie'!$C$8,M116='Classificazione tecnologie'!$C$9,M116='Classificazione tecnologie'!$C$10,M116='Classificazione tecnologie'!$C$11,M116='Classificazione tecnologie'!$C$12,M116='Classificazione tecnologie'!$C$13,M116='Classificazione tecnologie'!$C$14, Dataset!M116='Classificazione tecnologie'!$C$15),"Tecnologia 4.0", "Tecnologia di supporto")</f>
        <v>Tecnologia 4.0</v>
      </c>
      <c r="O116" s="5"/>
      <c r="P116" s="5"/>
      <c r="Q116" s="5"/>
      <c r="R116" s="5"/>
      <c r="S116" s="5">
        <v>2471285607081.7163</v>
      </c>
      <c r="T116" s="5">
        <v>1.0954643946230647</v>
      </c>
      <c r="U116" s="5">
        <v>36962.22229011797</v>
      </c>
      <c r="V116" s="5">
        <v>30.247537183394513</v>
      </c>
      <c r="W116" s="5">
        <v>30.852605198715029</v>
      </c>
      <c r="X116" s="5">
        <v>74644873806.1241</v>
      </c>
      <c r="Y116" s="5">
        <v>54.04</v>
      </c>
      <c r="Z116" s="46">
        <v>74.285714285714292</v>
      </c>
      <c r="AA116" s="5">
        <v>82.96</v>
      </c>
      <c r="AB116" s="5">
        <v>2.2424499999999998</v>
      </c>
      <c r="AC116" s="5">
        <v>49.847999999999999</v>
      </c>
      <c r="AD116" s="5">
        <v>17.403700000000001</v>
      </c>
      <c r="AE116" s="5">
        <v>122.10558709677696</v>
      </c>
      <c r="AF116" s="5">
        <v>79.917000000000002</v>
      </c>
      <c r="AG116" s="5">
        <v>20.191956475182877</v>
      </c>
      <c r="AH116" s="5">
        <v>97.374323505939003</v>
      </c>
      <c r="AI116" s="5">
        <v>71.599999999999994</v>
      </c>
    </row>
    <row r="117" spans="2:35" s="14" customFormat="1" ht="29" x14ac:dyDescent="0.35">
      <c r="B117" s="3">
        <v>113</v>
      </c>
      <c r="C117" s="21" t="s">
        <v>137</v>
      </c>
      <c r="D117" s="3" t="s">
        <v>138</v>
      </c>
      <c r="E117" s="41" t="s">
        <v>227</v>
      </c>
      <c r="F117" s="5" t="s">
        <v>63</v>
      </c>
      <c r="G117" s="3">
        <v>2016</v>
      </c>
      <c r="H117" s="13" t="s">
        <v>7</v>
      </c>
      <c r="I117" s="13"/>
      <c r="J117" s="13"/>
      <c r="K117" s="6">
        <f>L117/$L$2</f>
        <v>9.2592592592592587E-2</v>
      </c>
      <c r="L117" s="6">
        <v>0.1</v>
      </c>
      <c r="M117" s="5" t="s">
        <v>6</v>
      </c>
      <c r="N117" s="3" t="str">
        <f>IF(OR(M117='Classificazione tecnologie'!$C$6,M117='Classificazione tecnologie'!$C$7,M117='Classificazione tecnologie'!$C$8,M117='Classificazione tecnologie'!$C$9,M117='Classificazione tecnologie'!$C$10,M117='Classificazione tecnologie'!$C$11,M117='Classificazione tecnologie'!$C$12,M117='Classificazione tecnologie'!$C$13,M117='Classificazione tecnologie'!$C$14, Dataset!M117='Classificazione tecnologie'!$C$15),"Tecnologia 4.0", "Tecnologia di supporto")</f>
        <v>Tecnologia 4.0</v>
      </c>
      <c r="O117" s="5"/>
      <c r="P117" s="5"/>
      <c r="Q117" s="5"/>
      <c r="R117" s="5"/>
      <c r="S117" s="5">
        <v>18707188235000</v>
      </c>
      <c r="T117" s="5">
        <v>1.5672151699786383</v>
      </c>
      <c r="U117" s="5">
        <v>57904.201961064071</v>
      </c>
      <c r="V117" s="5">
        <v>11.870351503949571</v>
      </c>
      <c r="W117" s="5">
        <v>14.643649091394305</v>
      </c>
      <c r="X117" s="5">
        <v>318318000000</v>
      </c>
      <c r="Y117" s="5">
        <v>61.4</v>
      </c>
      <c r="Z117" s="46">
        <v>81.428571428571431</v>
      </c>
      <c r="AA117" s="5">
        <v>79.599999999999994</v>
      </c>
      <c r="AB117" s="5">
        <v>2.7596599999999998</v>
      </c>
      <c r="AC117" s="5">
        <v>59.137</v>
      </c>
      <c r="AD117" s="5">
        <v>33.439689999999999</v>
      </c>
      <c r="AE117" s="5">
        <v>35.318301991162535</v>
      </c>
      <c r="AF117" s="5">
        <v>81.861999999999995</v>
      </c>
      <c r="AG117" s="5">
        <v>7.0724497037051037</v>
      </c>
      <c r="AH117" s="5">
        <v>191.92731369796579</v>
      </c>
      <c r="AI117" s="5">
        <v>76.2</v>
      </c>
    </row>
    <row r="118" spans="2:35" s="14" customFormat="1" ht="29" x14ac:dyDescent="0.35">
      <c r="B118" s="3">
        <v>114</v>
      </c>
      <c r="C118" s="21" t="s">
        <v>261</v>
      </c>
      <c r="D118" s="5" t="s">
        <v>162</v>
      </c>
      <c r="E118" s="38" t="s">
        <v>208</v>
      </c>
      <c r="F118" s="5" t="s">
        <v>15</v>
      </c>
      <c r="G118" s="5">
        <v>2016</v>
      </c>
      <c r="H118" s="13" t="s">
        <v>7</v>
      </c>
      <c r="I118" s="13"/>
      <c r="J118" s="13"/>
      <c r="K118" s="6">
        <v>1.2</v>
      </c>
      <c r="L118" s="6">
        <f>K118*$L$2</f>
        <v>1.296</v>
      </c>
      <c r="M118" s="3" t="s">
        <v>11</v>
      </c>
      <c r="N118" s="3" t="str">
        <f>IF(OR(M118='Classificazione tecnologie'!$C$6,M118='Classificazione tecnologie'!$C$7,M118='Classificazione tecnologie'!$C$8,M118='Classificazione tecnologie'!$C$9,M118='Classificazione tecnologie'!$C$10,M118='Classificazione tecnologie'!$C$11,M118='Classificazione tecnologie'!$C$12,M118='Classificazione tecnologie'!$C$13,M118='Classificazione tecnologie'!$C$14, Dataset!M118='Classificazione tecnologie'!$C$15),"Tecnologia 4.0", "Tecnologia di supporto")</f>
        <v>Tecnologia 4.0</v>
      </c>
      <c r="O118" s="5"/>
      <c r="P118" s="5"/>
      <c r="Q118" s="5"/>
      <c r="R118" s="5"/>
      <c r="S118" s="5">
        <v>2471285607081.7163</v>
      </c>
      <c r="T118" s="5">
        <v>1.0954643946230647</v>
      </c>
      <c r="U118" s="5">
        <v>36962.22229011797</v>
      </c>
      <c r="V118" s="5">
        <v>30.247537183394513</v>
      </c>
      <c r="W118" s="5">
        <v>30.852605198715029</v>
      </c>
      <c r="X118" s="5">
        <v>74644873806.1241</v>
      </c>
      <c r="Y118" s="5">
        <v>54.04</v>
      </c>
      <c r="Z118" s="46">
        <v>74.285714285714292</v>
      </c>
      <c r="AA118" s="5">
        <v>82.96</v>
      </c>
      <c r="AB118" s="5">
        <v>2.2424499999999998</v>
      </c>
      <c r="AC118" s="5">
        <v>49.847999999999999</v>
      </c>
      <c r="AD118" s="5">
        <v>17.403700000000001</v>
      </c>
      <c r="AE118" s="5">
        <v>122.10558709677696</v>
      </c>
      <c r="AF118" s="5">
        <v>79.917000000000002</v>
      </c>
      <c r="AG118" s="5">
        <v>20.191956475182877</v>
      </c>
      <c r="AH118" s="5">
        <v>97.374323505939003</v>
      </c>
      <c r="AI118" s="5">
        <v>71.599999999999994</v>
      </c>
    </row>
    <row r="119" spans="2:35" s="14" customFormat="1" ht="58" x14ac:dyDescent="0.35">
      <c r="B119" s="3">
        <v>115</v>
      </c>
      <c r="C119" s="21" t="s">
        <v>179</v>
      </c>
      <c r="D119" s="3" t="s">
        <v>113</v>
      </c>
      <c r="E119" s="42" t="s">
        <v>220</v>
      </c>
      <c r="F119" s="3" t="s">
        <v>14</v>
      </c>
      <c r="G119" s="3">
        <v>2017</v>
      </c>
      <c r="H119" s="13"/>
      <c r="I119" s="13" t="s">
        <v>7</v>
      </c>
      <c r="J119" s="10"/>
      <c r="K119" s="6">
        <f>8/$M$2</f>
        <v>6.8965517241379315</v>
      </c>
      <c r="L119" s="6">
        <f>K119*$L$2</f>
        <v>7.4482758620689662</v>
      </c>
      <c r="M119" s="3" t="s">
        <v>76</v>
      </c>
      <c r="N119" s="3" t="str">
        <f>IF(OR(M119='Classificazione tecnologie'!$C$6,M119='Classificazione tecnologie'!$C$7,M119='Classificazione tecnologie'!$C$8,M119='Classificazione tecnologie'!$C$9,M119='Classificazione tecnologie'!$C$10,M119='Classificazione tecnologie'!$C$11,M119='Classificazione tecnologie'!$C$12,M119='Classificazione tecnologie'!$C$13,M119='Classificazione tecnologie'!$C$14, Dataset!M119='Classificazione tecnologie'!$C$15),"Tecnologia 4.0", "Tecnologia di supporto")</f>
        <v>Tecnologia 4.0</v>
      </c>
      <c r="O119" s="5"/>
      <c r="P119" s="5"/>
      <c r="Q119" s="5"/>
      <c r="R119" s="5"/>
      <c r="S119" s="5">
        <v>2666229179958.0073</v>
      </c>
      <c r="T119" s="5">
        <v>1.8920770383638086</v>
      </c>
      <c r="U119" s="5">
        <v>40361.417383215885</v>
      </c>
      <c r="V119" s="5">
        <v>30.366125443905801</v>
      </c>
      <c r="W119" s="5">
        <v>31.579013422523989</v>
      </c>
      <c r="X119" s="5">
        <v>138039526040.84399</v>
      </c>
      <c r="Y119" s="5">
        <v>60.89</v>
      </c>
      <c r="Z119" s="46">
        <v>78.714285714285708</v>
      </c>
      <c r="AA119" s="5">
        <v>90</v>
      </c>
      <c r="AB119" s="5">
        <v>1.66381</v>
      </c>
      <c r="AC119" s="5">
        <v>59.61</v>
      </c>
      <c r="AD119" s="5">
        <v>33.921999999999997</v>
      </c>
      <c r="AE119" s="5">
        <v>273.04947298805439</v>
      </c>
      <c r="AF119" s="5">
        <v>83.143000000000001</v>
      </c>
      <c r="AG119" s="5">
        <v>16.233999486957423</v>
      </c>
      <c r="AH119" s="5">
        <v>133.96564216160223</v>
      </c>
      <c r="AI119" s="5">
        <v>89.6</v>
      </c>
    </row>
    <row r="120" spans="2:35" s="14" customFormat="1" x14ac:dyDescent="0.35">
      <c r="B120" s="3">
        <v>116</v>
      </c>
      <c r="C120" s="21" t="s">
        <v>184</v>
      </c>
      <c r="D120" s="3" t="s">
        <v>135</v>
      </c>
      <c r="E120" s="38" t="s">
        <v>207</v>
      </c>
      <c r="F120" s="5" t="s">
        <v>61</v>
      </c>
      <c r="G120" s="3">
        <v>2017</v>
      </c>
      <c r="H120" s="13" t="s">
        <v>7</v>
      </c>
      <c r="I120" s="13"/>
      <c r="J120" s="13"/>
      <c r="K120" s="6">
        <f>L120/$L$2</f>
        <v>0.28703703703703703</v>
      </c>
      <c r="L120" s="3">
        <v>0.31</v>
      </c>
      <c r="M120" s="3" t="s">
        <v>76</v>
      </c>
      <c r="N120" s="3" t="str">
        <f>IF(OR(M120='Classificazione tecnologie'!$C$6,M120='Classificazione tecnologie'!$C$7,M120='Classificazione tecnologie'!$C$8,M120='Classificazione tecnologie'!$C$9,M120='Classificazione tecnologie'!$C$10,M120='Classificazione tecnologie'!$C$11,M120='Classificazione tecnologie'!$C$12,M120='Classificazione tecnologie'!$C$13,M120='Classificazione tecnologie'!$C$14, Dataset!M120='Classificazione tecnologie'!$C$15),"Tecnologia 4.0", "Tecnologia di supporto")</f>
        <v>Tecnologia 4.0</v>
      </c>
      <c r="O120" s="5"/>
      <c r="P120" s="5"/>
      <c r="Q120" s="5"/>
      <c r="R120" s="5"/>
      <c r="S120" s="5">
        <v>455275517239.34741</v>
      </c>
      <c r="T120" s="5">
        <v>4.0240857807743851</v>
      </c>
      <c r="U120" s="5">
        <v>6578.188864935215</v>
      </c>
      <c r="V120" s="5">
        <v>68.177156813763432</v>
      </c>
      <c r="W120" s="5">
        <v>54.347390233989721</v>
      </c>
      <c r="X120" s="5">
        <v>18631558360.709301</v>
      </c>
      <c r="Y120" s="5">
        <v>37.57</v>
      </c>
      <c r="Z120" s="46">
        <v>67.428571428571431</v>
      </c>
      <c r="AA120" s="5">
        <v>33.81</v>
      </c>
      <c r="AB120" s="5">
        <v>1.00403</v>
      </c>
      <c r="AC120" s="5">
        <v>67.364999999999995</v>
      </c>
      <c r="AD120" s="5">
        <v>14.81</v>
      </c>
      <c r="AE120" s="5">
        <v>135.4691968916988</v>
      </c>
      <c r="AF120" s="5">
        <v>49.2</v>
      </c>
      <c r="AG120" s="5">
        <v>29.069866744979993</v>
      </c>
      <c r="AH120" s="5">
        <v>144.98388036776757</v>
      </c>
      <c r="AI120" s="5">
        <v>49.8</v>
      </c>
    </row>
    <row r="121" spans="2:35" s="14" customFormat="1" x14ac:dyDescent="0.35">
      <c r="B121" s="3">
        <v>117</v>
      </c>
      <c r="C121" s="21" t="s">
        <v>99</v>
      </c>
      <c r="D121" s="3" t="s">
        <v>98</v>
      </c>
      <c r="E121" s="38" t="s">
        <v>306</v>
      </c>
      <c r="F121" s="3" t="s">
        <v>100</v>
      </c>
      <c r="G121" s="3">
        <v>2017</v>
      </c>
      <c r="H121" s="10" t="s">
        <v>7</v>
      </c>
      <c r="I121" s="10"/>
      <c r="J121" s="10"/>
      <c r="K121" s="6">
        <f>L121/$L$2</f>
        <v>18.518518518518519</v>
      </c>
      <c r="L121" s="6">
        <v>20</v>
      </c>
      <c r="M121" s="5" t="s">
        <v>6</v>
      </c>
      <c r="N121" s="3" t="str">
        <f>IF(OR(M121='Classificazione tecnologie'!$C$6,M121='Classificazione tecnologie'!$C$7,M121='Classificazione tecnologie'!$C$8,M121='Classificazione tecnologie'!$C$9,M121='Classificazione tecnologie'!$C$10,M121='Classificazione tecnologie'!$C$11,M121='Classificazione tecnologie'!$C$12,M121='Classificazione tecnologie'!$C$13,M121='Classificazione tecnologie'!$C$14, Dataset!M121='Classificazione tecnologie'!$C$15),"Tecnologia 4.0", "Tecnologia di supporto")</f>
        <v>Tecnologia 4.0</v>
      </c>
      <c r="O121" s="5"/>
      <c r="P121" s="5"/>
      <c r="Q121" s="5"/>
      <c r="R121" s="5"/>
      <c r="S121" s="5">
        <v>235369129337.7106</v>
      </c>
      <c r="T121" s="5">
        <v>4.1812210009101847</v>
      </c>
      <c r="U121" s="5">
        <v>2440.5101731110713</v>
      </c>
      <c r="V121" s="5">
        <v>15.818443804034581</v>
      </c>
      <c r="W121" s="5">
        <v>29.308357348703169</v>
      </c>
      <c r="X121" s="5">
        <v>199000000</v>
      </c>
      <c r="Y121" s="5">
        <v>26</v>
      </c>
      <c r="Z121" s="46">
        <v>55.714285714285715</v>
      </c>
      <c r="AA121" s="5">
        <v>36.78</v>
      </c>
      <c r="AB121" s="5">
        <v>0.67940999999999996</v>
      </c>
      <c r="AC121" s="5">
        <v>42.356999999999999</v>
      </c>
      <c r="AD121" s="5">
        <v>6.17</v>
      </c>
      <c r="AE121" s="5">
        <v>96.883412526997844</v>
      </c>
      <c r="AF121" s="5">
        <v>42.704999999999998</v>
      </c>
      <c r="AG121" s="5">
        <v>47.706509783503343</v>
      </c>
      <c r="AH121" s="5">
        <v>28.52004957483366</v>
      </c>
      <c r="AI121" s="5">
        <v>21.8</v>
      </c>
    </row>
    <row r="122" spans="2:35" s="14" customFormat="1" ht="58" x14ac:dyDescent="0.35">
      <c r="B122" s="3">
        <v>118</v>
      </c>
      <c r="C122" s="21" t="s">
        <v>180</v>
      </c>
      <c r="D122" s="3" t="s">
        <v>116</v>
      </c>
      <c r="E122" s="38" t="s">
        <v>224</v>
      </c>
      <c r="F122" s="3" t="s">
        <v>14</v>
      </c>
      <c r="G122" s="3">
        <v>2017</v>
      </c>
      <c r="H122" s="10" t="s">
        <v>7</v>
      </c>
      <c r="I122" s="10"/>
      <c r="J122" s="10"/>
      <c r="K122" s="6">
        <f>L122/$L$2</f>
        <v>78.703703703703695</v>
      </c>
      <c r="L122" s="6">
        <v>85</v>
      </c>
      <c r="M122" s="3" t="s">
        <v>76</v>
      </c>
      <c r="N122" s="3" t="str">
        <f>IF(OR(M122='Classificazione tecnologie'!$C$6,M122='Classificazione tecnologie'!$C$7,M122='Classificazione tecnologie'!$C$8,M122='Classificazione tecnologie'!$C$9,M122='Classificazione tecnologie'!$C$10,M122='Classificazione tecnologie'!$C$11,M122='Classificazione tecnologie'!$C$12,M122='Classificazione tecnologie'!$C$13,M122='Classificazione tecnologie'!$C$14, Dataset!M122='Classificazione tecnologie'!$C$15),"Tecnologia 4.0", "Tecnologia di supporto")</f>
        <v>Tecnologia 4.0</v>
      </c>
      <c r="O122" s="5"/>
      <c r="P122" s="5"/>
      <c r="Q122" s="5"/>
      <c r="R122" s="5"/>
      <c r="S122" s="5">
        <v>2666229179958.0073</v>
      </c>
      <c r="T122" s="5">
        <v>1.8920770383638086</v>
      </c>
      <c r="U122" s="5">
        <v>40361.417383215885</v>
      </c>
      <c r="V122" s="5">
        <v>30.366125443905801</v>
      </c>
      <c r="W122" s="5">
        <v>31.579013422523989</v>
      </c>
      <c r="X122" s="5">
        <v>138039526040.84399</v>
      </c>
      <c r="Y122" s="5">
        <v>60.89</v>
      </c>
      <c r="Z122" s="46">
        <v>78.714285714285708</v>
      </c>
      <c r="AA122" s="5">
        <v>90</v>
      </c>
      <c r="AB122" s="5">
        <v>1.66381</v>
      </c>
      <c r="AC122" s="5">
        <v>59.61</v>
      </c>
      <c r="AD122" s="5">
        <v>33.921999999999997</v>
      </c>
      <c r="AE122" s="5">
        <v>273.04947298805439</v>
      </c>
      <c r="AF122" s="5">
        <v>83.143000000000001</v>
      </c>
      <c r="AG122" s="5">
        <v>16.233999486957423</v>
      </c>
      <c r="AH122" s="5">
        <v>133.96564216160223</v>
      </c>
      <c r="AI122" s="5">
        <v>89.6</v>
      </c>
    </row>
    <row r="123" spans="2:35" s="14" customFormat="1" ht="29" x14ac:dyDescent="0.35">
      <c r="B123" s="3">
        <v>119</v>
      </c>
      <c r="C123" s="21" t="s">
        <v>170</v>
      </c>
      <c r="D123" s="3" t="s">
        <v>4</v>
      </c>
      <c r="E123" s="38" t="s">
        <v>295</v>
      </c>
      <c r="F123" s="5" t="s">
        <v>5</v>
      </c>
      <c r="G123" s="3">
        <v>2018</v>
      </c>
      <c r="H123" s="13" t="s">
        <v>7</v>
      </c>
      <c r="I123" s="13"/>
      <c r="J123" s="13"/>
      <c r="K123" s="6">
        <v>200</v>
      </c>
      <c r="L123" s="6">
        <f>K123*$L$2</f>
        <v>216</v>
      </c>
      <c r="M123" s="5" t="s">
        <v>6</v>
      </c>
      <c r="N123" s="3" t="str">
        <f>IF(OR(M123='Classificazione tecnologie'!$C$6,M123='Classificazione tecnologie'!$C$7,M123='Classificazione tecnologie'!$C$8,M123='Classificazione tecnologie'!$C$9,M123='Classificazione tecnologie'!$C$10,M123='Classificazione tecnologie'!$C$11,M123='Classificazione tecnologie'!$C$12,M123='Classificazione tecnologie'!$C$13,M123='Classificazione tecnologie'!$C$14, Dataset!M123='Classificazione tecnologie'!$C$15),"Tecnologia 4.0", "Tecnologia di supporto")</f>
        <v>Tecnologia 4.0</v>
      </c>
      <c r="O123" s="5"/>
      <c r="P123" s="5"/>
      <c r="Q123" s="5"/>
      <c r="R123" s="5"/>
      <c r="S123" s="5">
        <v>2718732231257.5708</v>
      </c>
      <c r="T123" s="5">
        <v>6.8113693261399675</v>
      </c>
      <c r="U123" s="5">
        <v>2009.9788572703919</v>
      </c>
      <c r="V123" s="5">
        <v>19.7380186739389</v>
      </c>
      <c r="W123" s="5">
        <v>23.639634411384286</v>
      </c>
      <c r="X123" s="5">
        <v>11417789536.238501</v>
      </c>
      <c r="Y123" s="5">
        <v>35.18</v>
      </c>
      <c r="Z123" s="46">
        <v>62</v>
      </c>
      <c r="AA123" s="5">
        <v>15.33</v>
      </c>
      <c r="AB123" s="5">
        <v>0.59738000000000002</v>
      </c>
      <c r="AC123" s="5">
        <v>50.600999999999999</v>
      </c>
      <c r="AD123" s="5">
        <v>9.1359999999999992</v>
      </c>
      <c r="AE123" s="5">
        <v>454.93807257524747</v>
      </c>
      <c r="AF123" s="5">
        <v>34.03</v>
      </c>
      <c r="AG123" s="5">
        <v>6.1946447522252086</v>
      </c>
      <c r="AH123" s="5">
        <v>50.045574374907574</v>
      </c>
      <c r="AI123" s="5">
        <v>36.200000000000003</v>
      </c>
    </row>
    <row r="124" spans="2:35" s="14" customFormat="1" ht="58" x14ac:dyDescent="0.35">
      <c r="B124" s="3">
        <v>120</v>
      </c>
      <c r="C124" s="21" t="s">
        <v>127</v>
      </c>
      <c r="D124" s="3" t="s">
        <v>115</v>
      </c>
      <c r="E124" s="38" t="s">
        <v>223</v>
      </c>
      <c r="F124" s="3" t="s">
        <v>90</v>
      </c>
      <c r="G124" s="3">
        <v>2018</v>
      </c>
      <c r="H124" s="10" t="s">
        <v>7</v>
      </c>
      <c r="I124" s="10"/>
      <c r="J124" s="10"/>
      <c r="K124" s="6">
        <f t="shared" ref="K124:K138" si="7">L124/$L$2</f>
        <v>0.60185185185185186</v>
      </c>
      <c r="L124" s="6">
        <f>1.3/2</f>
        <v>0.65</v>
      </c>
      <c r="M124" s="3" t="s">
        <v>76</v>
      </c>
      <c r="N124" s="3" t="str">
        <f>IF(OR(M124='Classificazione tecnologie'!$C$6,M124='Classificazione tecnologie'!$C$7,M124='Classificazione tecnologie'!$C$8,M124='Classificazione tecnologie'!$C$9,M124='Classificazione tecnologie'!$C$10,M124='Classificazione tecnologie'!$C$11,M124='Classificazione tecnologie'!$C$12,M124='Classificazione tecnologie'!$C$13,M124='Classificazione tecnologie'!$C$14, Dataset!M124='Classificazione tecnologie'!$C$15),"Tecnologia 4.0", "Tecnologia di supporto")</f>
        <v>Tecnologia 4.0</v>
      </c>
      <c r="O124" s="5" t="s">
        <v>193</v>
      </c>
      <c r="P124" s="5"/>
      <c r="Q124" s="5"/>
      <c r="R124" s="5"/>
      <c r="S124" s="5">
        <v>13608151864637.854</v>
      </c>
      <c r="T124" s="5">
        <v>6.566973859618713</v>
      </c>
      <c r="U124" s="5">
        <v>9770.8470878331427</v>
      </c>
      <c r="V124" s="5">
        <v>19.514840305214488</v>
      </c>
      <c r="W124" s="5">
        <v>18.731313803285644</v>
      </c>
      <c r="X124" s="5">
        <v>96472255192.804306</v>
      </c>
      <c r="Y124" s="5">
        <v>53.06</v>
      </c>
      <c r="Z124" s="46">
        <v>72.599999999999994</v>
      </c>
      <c r="AA124" s="5">
        <v>47.44</v>
      </c>
      <c r="AB124" s="5">
        <v>2.1451199999999999</v>
      </c>
      <c r="AC124" s="5">
        <v>65.568000793457003</v>
      </c>
      <c r="AD124" s="5">
        <v>3.5779999999999998</v>
      </c>
      <c r="AE124" s="5">
        <v>148.34883327066609</v>
      </c>
      <c r="AF124" s="5">
        <v>59.152000000000001</v>
      </c>
      <c r="AG124" s="5">
        <v>3.1052779061251465</v>
      </c>
      <c r="AH124" s="5">
        <v>161.13754857094921</v>
      </c>
      <c r="AI124" s="5">
        <v>37.299999999999997</v>
      </c>
    </row>
    <row r="125" spans="2:35" s="14" customFormat="1" ht="58" x14ac:dyDescent="0.35">
      <c r="B125" s="3">
        <v>121</v>
      </c>
      <c r="C125" s="21" t="s">
        <v>127</v>
      </c>
      <c r="D125" s="3" t="s">
        <v>115</v>
      </c>
      <c r="E125" s="38" t="s">
        <v>223</v>
      </c>
      <c r="F125" s="3" t="s">
        <v>63</v>
      </c>
      <c r="G125" s="16">
        <v>2018</v>
      </c>
      <c r="H125" s="10" t="s">
        <v>7</v>
      </c>
      <c r="I125" s="10"/>
      <c r="J125" s="10"/>
      <c r="K125" s="6">
        <f t="shared" si="7"/>
        <v>0.60185185185185186</v>
      </c>
      <c r="L125" s="6">
        <f>1.3/2</f>
        <v>0.65</v>
      </c>
      <c r="M125" s="3" t="s">
        <v>76</v>
      </c>
      <c r="N125" s="3" t="str">
        <f>IF(OR(M125='Classificazione tecnologie'!$C$6,M125='Classificazione tecnologie'!$C$7,M125='Classificazione tecnologie'!$C$8,M125='Classificazione tecnologie'!$C$9,M125='Classificazione tecnologie'!$C$10,M125='Classificazione tecnologie'!$C$11,M125='Classificazione tecnologie'!$C$12,M125='Classificazione tecnologie'!$C$13,M125='Classificazione tecnologie'!$C$14, Dataset!M125='Classificazione tecnologie'!$C$15),"Tecnologia 4.0", "Tecnologia di supporto")</f>
        <v>Tecnologia 4.0</v>
      </c>
      <c r="O125" s="5" t="s">
        <v>193</v>
      </c>
      <c r="P125" s="5"/>
      <c r="Q125" s="5"/>
      <c r="R125" s="5"/>
      <c r="S125" s="5">
        <v>20544343456936.5</v>
      </c>
      <c r="T125" s="5">
        <v>2.9273227282108536</v>
      </c>
      <c r="U125" s="5">
        <v>62794.585652239766</v>
      </c>
      <c r="V125" s="5">
        <v>12.218691754554223</v>
      </c>
      <c r="W125" s="5">
        <v>15.325211081091844</v>
      </c>
      <c r="X125" s="5">
        <v>-78456000000</v>
      </c>
      <c r="Y125" s="5">
        <v>59.81</v>
      </c>
      <c r="Z125" s="46">
        <v>85.6</v>
      </c>
      <c r="AA125" s="5">
        <v>79.599999999999994</v>
      </c>
      <c r="AB125" s="5">
        <v>2.7879999999999998</v>
      </c>
      <c r="AC125" s="5">
        <v>59.581000000000003</v>
      </c>
      <c r="AD125" s="5">
        <v>34.992469999999997</v>
      </c>
      <c r="AE125" s="5">
        <v>35.76608858016796</v>
      </c>
      <c r="AF125" s="5">
        <v>82.256</v>
      </c>
      <c r="AG125" s="5">
        <v>6.993059412980358</v>
      </c>
      <c r="AH125" s="5">
        <v>187.22153689303065</v>
      </c>
      <c r="AI125" s="5">
        <v>82.5</v>
      </c>
    </row>
    <row r="126" spans="2:35" s="14" customFormat="1" ht="58" x14ac:dyDescent="0.35">
      <c r="B126" s="3">
        <v>122</v>
      </c>
      <c r="C126" s="21" t="s">
        <v>194</v>
      </c>
      <c r="D126" s="3" t="s">
        <v>93</v>
      </c>
      <c r="E126" s="38" t="s">
        <v>218</v>
      </c>
      <c r="F126" s="3" t="s">
        <v>94</v>
      </c>
      <c r="G126" s="3">
        <v>2018</v>
      </c>
      <c r="H126" s="10" t="s">
        <v>7</v>
      </c>
      <c r="I126" s="10"/>
      <c r="J126" s="10"/>
      <c r="K126" s="6">
        <f t="shared" si="7"/>
        <v>0.6342592592592593</v>
      </c>
      <c r="L126" s="6">
        <v>0.68500000000000005</v>
      </c>
      <c r="M126" s="3" t="s">
        <v>6</v>
      </c>
      <c r="N126" s="3" t="str">
        <f>IF(OR(M126='Classificazione tecnologie'!$C$6,M126='Classificazione tecnologie'!$C$7,M126='Classificazione tecnologie'!$C$8,M126='Classificazione tecnologie'!$C$9,M126='Classificazione tecnologie'!$C$10,M126='Classificazione tecnologie'!$C$11,M126='Classificazione tecnologie'!$C$12,M126='Classificazione tecnologie'!$C$13,M126='Classificazione tecnologie'!$C$14, Dataset!M126='Classificazione tecnologie'!$C$15),"Tecnologia 4.0", "Tecnologia di supporto")</f>
        <v>Tecnologia 4.0</v>
      </c>
      <c r="O126" s="5"/>
      <c r="P126" s="5"/>
      <c r="Q126" s="5"/>
      <c r="R126" s="5"/>
      <c r="S126" s="5">
        <v>519871519807.79498</v>
      </c>
      <c r="T126" s="5">
        <v>-2.4817924450927364</v>
      </c>
      <c r="U126" s="5">
        <v>11683.949621636286</v>
      </c>
      <c r="V126" s="5">
        <v>14.28051761226879</v>
      </c>
      <c r="W126" s="5">
        <v>16.419928411913698</v>
      </c>
      <c r="X126" s="5">
        <v>1802220666.78162</v>
      </c>
      <c r="Y126" s="5">
        <v>30.65</v>
      </c>
      <c r="Z126" s="46">
        <v>57.5</v>
      </c>
      <c r="AA126" s="5">
        <v>52</v>
      </c>
      <c r="AB126" s="5">
        <v>0.54200000000000004</v>
      </c>
      <c r="AC126" s="5">
        <v>54.758000000000003</v>
      </c>
      <c r="AD126" s="5">
        <v>19.989999999999998</v>
      </c>
      <c r="AE126" s="5">
        <v>16.258510097965061</v>
      </c>
      <c r="AF126" s="5">
        <v>91.87</v>
      </c>
      <c r="AG126" s="5">
        <v>36.613483750400192</v>
      </c>
      <c r="AH126" s="5">
        <v>15.981659300687895</v>
      </c>
      <c r="AI126" s="5">
        <v>32.1</v>
      </c>
    </row>
    <row r="127" spans="2:35" s="14" customFormat="1" ht="29" x14ac:dyDescent="0.35">
      <c r="B127" s="3">
        <v>123</v>
      </c>
      <c r="C127" s="21" t="s">
        <v>252</v>
      </c>
      <c r="D127" s="5" t="s">
        <v>169</v>
      </c>
      <c r="E127" s="38" t="s">
        <v>250</v>
      </c>
      <c r="F127" s="5" t="s">
        <v>90</v>
      </c>
      <c r="G127" s="5">
        <v>2018</v>
      </c>
      <c r="H127" s="13" t="s">
        <v>7</v>
      </c>
      <c r="I127" s="13"/>
      <c r="J127" s="13"/>
      <c r="K127" s="6">
        <f t="shared" si="7"/>
        <v>740.74074074074065</v>
      </c>
      <c r="L127" s="6">
        <v>800</v>
      </c>
      <c r="M127" s="3" t="s">
        <v>6</v>
      </c>
      <c r="N127" s="3" t="str">
        <f>IF(OR(M127='Classificazione tecnologie'!$C$6,M127='Classificazione tecnologie'!$C$7,M127='Classificazione tecnologie'!$C$8,M127='Classificazione tecnologie'!$C$9,M127='Classificazione tecnologie'!$C$10,M127='Classificazione tecnologie'!$C$11,M127='Classificazione tecnologie'!$C$12,M127='Classificazione tecnologie'!$C$13,M127='Classificazione tecnologie'!$C$14, Dataset!M127='Classificazione tecnologie'!$C$15),"Tecnologia 4.0", "Tecnologia di supporto")</f>
        <v>Tecnologia 4.0</v>
      </c>
      <c r="O127" s="5"/>
      <c r="P127" s="5"/>
      <c r="Q127" s="5"/>
      <c r="R127" s="5"/>
      <c r="S127" s="5">
        <v>13608151864637.854</v>
      </c>
      <c r="T127" s="5">
        <v>6.566973859618713</v>
      </c>
      <c r="U127" s="5">
        <v>9770.8470878331427</v>
      </c>
      <c r="V127" s="5">
        <v>19.514840305214488</v>
      </c>
      <c r="W127" s="5">
        <v>18.731313803285644</v>
      </c>
      <c r="X127" s="5">
        <v>96472255192.804306</v>
      </c>
      <c r="Y127" s="5">
        <v>53.06</v>
      </c>
      <c r="Z127" s="46">
        <v>72.599999999999994</v>
      </c>
      <c r="AA127" s="5">
        <v>47.44</v>
      </c>
      <c r="AB127" s="5">
        <v>2.145</v>
      </c>
      <c r="AC127" s="5">
        <v>65.683999999999997</v>
      </c>
      <c r="AD127" s="5">
        <v>3.5779999999999998</v>
      </c>
      <c r="AE127" s="5">
        <v>148.34883327066609</v>
      </c>
      <c r="AF127" s="5">
        <v>59.152000000000001</v>
      </c>
      <c r="AG127" s="5">
        <v>3.1052779061251465</v>
      </c>
      <c r="AH127" s="5">
        <v>161.13754857094921</v>
      </c>
      <c r="AI127" s="5">
        <v>37.299999999999997</v>
      </c>
    </row>
    <row r="128" spans="2:35" s="14" customFormat="1" ht="29" x14ac:dyDescent="0.35">
      <c r="B128" s="3">
        <v>124</v>
      </c>
      <c r="C128" s="21" t="s">
        <v>271</v>
      </c>
      <c r="D128" s="3" t="s">
        <v>272</v>
      </c>
      <c r="E128" s="38" t="s">
        <v>273</v>
      </c>
      <c r="F128" s="3" t="s">
        <v>63</v>
      </c>
      <c r="G128" s="16">
        <v>2018</v>
      </c>
      <c r="H128" s="10" t="s">
        <v>7</v>
      </c>
      <c r="I128" s="10"/>
      <c r="J128" s="10"/>
      <c r="K128" s="6">
        <f t="shared" si="7"/>
        <v>0.27777777777777773</v>
      </c>
      <c r="L128" s="6">
        <v>0.3</v>
      </c>
      <c r="M128" s="3" t="s">
        <v>75</v>
      </c>
      <c r="N128" s="3" t="str">
        <f>IF(OR(M128='Classificazione tecnologie'!$C$6,M128='Classificazione tecnologie'!$C$7,M128='Classificazione tecnologie'!$C$8,M128='Classificazione tecnologie'!$C$9,M128='Classificazione tecnologie'!$C$10,M128='Classificazione tecnologie'!$C$11,M128='Classificazione tecnologie'!$C$12,M128='Classificazione tecnologie'!$C$13,M128='Classificazione tecnologie'!$C$14, Dataset!M128='Classificazione tecnologie'!$C$15),"Tecnologia 4.0", "Tecnologia di supporto")</f>
        <v>Tecnologia 4.0</v>
      </c>
      <c r="O128" s="5" t="s">
        <v>193</v>
      </c>
      <c r="P128" s="5"/>
      <c r="Q128" s="5"/>
      <c r="R128" s="5"/>
      <c r="S128" s="5">
        <v>20544343456936.5</v>
      </c>
      <c r="T128" s="5">
        <v>2.9273227282108536</v>
      </c>
      <c r="U128" s="5">
        <v>62794.585652239766</v>
      </c>
      <c r="V128" s="5">
        <v>12.218691754554223</v>
      </c>
      <c r="W128" s="5">
        <v>15.325211081091844</v>
      </c>
      <c r="X128" s="5">
        <v>-78456000000</v>
      </c>
      <c r="Y128" s="5">
        <v>59.81</v>
      </c>
      <c r="Z128" s="46">
        <v>85.6</v>
      </c>
      <c r="AA128" s="5">
        <v>79.599999999999994</v>
      </c>
      <c r="AB128" s="5">
        <v>2.7879999999999998</v>
      </c>
      <c r="AC128" s="5">
        <v>59.581000000000003</v>
      </c>
      <c r="AD128" s="5">
        <v>34.992469999999997</v>
      </c>
      <c r="AE128" s="5">
        <v>35.76608858016796</v>
      </c>
      <c r="AF128" s="5">
        <v>82.256</v>
      </c>
      <c r="AG128" s="5">
        <v>6.993059412980358</v>
      </c>
      <c r="AH128" s="5">
        <v>187.22153689303065</v>
      </c>
      <c r="AI128" s="5">
        <v>82.5</v>
      </c>
    </row>
    <row r="129" spans="2:35" s="14" customFormat="1" ht="43.5" x14ac:dyDescent="0.35">
      <c r="B129" s="3">
        <v>125</v>
      </c>
      <c r="C129" s="20" t="s">
        <v>188</v>
      </c>
      <c r="D129" s="3" t="s">
        <v>67</v>
      </c>
      <c r="E129" s="38" t="s">
        <v>103</v>
      </c>
      <c r="F129" s="5" t="s">
        <v>63</v>
      </c>
      <c r="G129" s="5">
        <v>2018</v>
      </c>
      <c r="H129" s="13"/>
      <c r="I129" s="13" t="s">
        <v>7</v>
      </c>
      <c r="J129" s="13"/>
      <c r="K129" s="6">
        <f t="shared" si="7"/>
        <v>5.0925925925925926</v>
      </c>
      <c r="L129" s="6">
        <v>5.5</v>
      </c>
      <c r="M129" s="3" t="s">
        <v>76</v>
      </c>
      <c r="N129" s="3" t="str">
        <f>IF(OR(M129='Classificazione tecnologie'!$C$6,M129='Classificazione tecnologie'!$C$7,M129='Classificazione tecnologie'!$C$8,M129='Classificazione tecnologie'!$C$9,M129='Classificazione tecnologie'!$C$10,M129='Classificazione tecnologie'!$C$11,M129='Classificazione tecnologie'!$C$12,M129='Classificazione tecnologie'!$C$13,M129='Classificazione tecnologie'!$C$14, Dataset!M129='Classificazione tecnologie'!$C$15),"Tecnologia 4.0", "Tecnologia di supporto")</f>
        <v>Tecnologia 4.0</v>
      </c>
      <c r="O129" s="5" t="s">
        <v>203</v>
      </c>
      <c r="P129" s="5" t="s">
        <v>260</v>
      </c>
      <c r="Q129" s="5"/>
      <c r="R129" s="5"/>
      <c r="S129" s="5">
        <v>20544343456936.5</v>
      </c>
      <c r="T129" s="5">
        <v>2.9273227282108536</v>
      </c>
      <c r="U129" s="5">
        <v>62794.585652239766</v>
      </c>
      <c r="V129" s="5">
        <v>12.218691754554223</v>
      </c>
      <c r="W129" s="5">
        <v>15.325211081091844</v>
      </c>
      <c r="X129" s="5">
        <v>-78456000000</v>
      </c>
      <c r="Y129" s="5">
        <v>59.81</v>
      </c>
      <c r="Z129" s="46">
        <v>85.6</v>
      </c>
      <c r="AA129" s="5">
        <v>79.599999999999994</v>
      </c>
      <c r="AB129" s="5">
        <v>2.7879999999999998</v>
      </c>
      <c r="AC129" s="5">
        <v>59.581000000000003</v>
      </c>
      <c r="AD129" s="5">
        <v>34.992469999999997</v>
      </c>
      <c r="AE129" s="5">
        <v>35.76608858016796</v>
      </c>
      <c r="AF129" s="5">
        <v>82.256</v>
      </c>
      <c r="AG129" s="5">
        <v>6.993059412980358</v>
      </c>
      <c r="AH129" s="5">
        <v>187.22153689303065</v>
      </c>
      <c r="AI129" s="5">
        <v>82.5</v>
      </c>
    </row>
    <row r="130" spans="2:35" s="14" customFormat="1" ht="29" x14ac:dyDescent="0.35">
      <c r="B130" s="3">
        <v>126</v>
      </c>
      <c r="C130" s="21" t="s">
        <v>189</v>
      </c>
      <c r="D130" s="3" t="s">
        <v>70</v>
      </c>
      <c r="E130" s="38" t="s">
        <v>300</v>
      </c>
      <c r="F130" s="5" t="s">
        <v>27</v>
      </c>
      <c r="G130" s="5">
        <v>2018</v>
      </c>
      <c r="H130" s="13" t="s">
        <v>7</v>
      </c>
      <c r="I130" s="13"/>
      <c r="J130" s="13"/>
      <c r="K130" s="6">
        <f t="shared" si="7"/>
        <v>0.67129629629629628</v>
      </c>
      <c r="L130" s="6">
        <f>37.7*O130/$P$130</f>
        <v>0.72500000000000009</v>
      </c>
      <c r="M130" s="5" t="s">
        <v>6</v>
      </c>
      <c r="N130" s="3" t="str">
        <f>IF(OR(M130='Classificazione tecnologie'!$C$6,M130='Classificazione tecnologie'!$C$7,M130='Classificazione tecnologie'!$C$8,M130='Classificazione tecnologie'!$C$9,M130='Classificazione tecnologie'!$C$10,M130='Classificazione tecnologie'!$C$11,M130='Classificazione tecnologie'!$C$12,M130='Classificazione tecnologie'!$C$13,M130='Classificazione tecnologie'!$C$14, Dataset!M130='Classificazione tecnologie'!$C$15),"Tecnologia 4.0", "Tecnologia di supporto")</f>
        <v>Tecnologia 4.0</v>
      </c>
      <c r="O130" s="5">
        <v>1</v>
      </c>
      <c r="P130" s="5">
        <f>SUM(O130:O132)</f>
        <v>52</v>
      </c>
      <c r="Q130" s="5"/>
      <c r="R130" s="5"/>
      <c r="S130" s="5">
        <v>1713341704877.0117</v>
      </c>
      <c r="T130" s="5">
        <v>1.896974756341919</v>
      </c>
      <c r="U130" s="5">
        <v>46232.98962269671</v>
      </c>
      <c r="V130" s="5">
        <v>32.1309207635923</v>
      </c>
      <c r="W130" s="5">
        <v>34.093050444918326</v>
      </c>
      <c r="X130" s="5">
        <v>52788674450.154999</v>
      </c>
      <c r="Y130" s="5">
        <v>52.98</v>
      </c>
      <c r="Z130" s="46">
        <v>79.900000000000006</v>
      </c>
      <c r="AA130" s="5">
        <v>86.58</v>
      </c>
      <c r="AB130" s="5">
        <v>1.55277</v>
      </c>
      <c r="AC130" s="5">
        <v>61.37</v>
      </c>
      <c r="AD130" s="5">
        <v>25.754000000000001</v>
      </c>
      <c r="AE130" s="5">
        <v>4.0753082143198833</v>
      </c>
      <c r="AF130" s="5">
        <v>81.411000000000001</v>
      </c>
      <c r="AG130" s="5">
        <v>20.160517149743363</v>
      </c>
      <c r="AH130" s="5">
        <v>124.4</v>
      </c>
      <c r="AI130" s="5">
        <v>88.7</v>
      </c>
    </row>
    <row r="131" spans="2:35" s="14" customFormat="1" ht="29" x14ac:dyDescent="0.35">
      <c r="B131" s="3">
        <v>127</v>
      </c>
      <c r="C131" s="21" t="s">
        <v>189</v>
      </c>
      <c r="D131" s="3" t="s">
        <v>70</v>
      </c>
      <c r="E131" s="38" t="s">
        <v>300</v>
      </c>
      <c r="F131" s="5" t="s">
        <v>14</v>
      </c>
      <c r="G131" s="3">
        <v>2018</v>
      </c>
      <c r="H131" s="13" t="s">
        <v>7</v>
      </c>
      <c r="I131" s="13"/>
      <c r="J131" s="13"/>
      <c r="K131" s="6">
        <f t="shared" si="7"/>
        <v>2.6851851851851851</v>
      </c>
      <c r="L131" s="6">
        <f t="shared" ref="L131:L132" si="8">37.7*O131/$P$130</f>
        <v>2.9000000000000004</v>
      </c>
      <c r="M131" s="5" t="s">
        <v>6</v>
      </c>
      <c r="N131" s="3" t="str">
        <f>IF(OR(M131='Classificazione tecnologie'!$C$6,M131='Classificazione tecnologie'!$C$7,M131='Classificazione tecnologie'!$C$8,M131='Classificazione tecnologie'!$C$9,M131='Classificazione tecnologie'!$C$10,M131='Classificazione tecnologie'!$C$11,M131='Classificazione tecnologie'!$C$12,M131='Classificazione tecnologie'!$C$13,M131='Classificazione tecnologie'!$C$14, Dataset!M131='Classificazione tecnologie'!$C$15),"Tecnologia 4.0", "Tecnologia di supporto")</f>
        <v>Tecnologia 4.0</v>
      </c>
      <c r="O131" s="5">
        <v>4</v>
      </c>
      <c r="P131" s="5"/>
      <c r="Q131" s="5"/>
      <c r="R131" s="5"/>
      <c r="S131" s="5">
        <v>2855296731521.9639</v>
      </c>
      <c r="T131" s="5">
        <v>1.3856735695876239</v>
      </c>
      <c r="U131" s="5">
        <v>42943.902269805294</v>
      </c>
      <c r="V131" s="5">
        <v>30.006849577484797</v>
      </c>
      <c r="W131" s="5">
        <v>31.769657960321041</v>
      </c>
      <c r="X131" s="5">
        <v>56396272184.884804</v>
      </c>
      <c r="Y131" s="5">
        <v>60.13</v>
      </c>
      <c r="Z131" s="46">
        <v>82</v>
      </c>
      <c r="AA131" s="5">
        <v>90</v>
      </c>
      <c r="AB131" s="5">
        <v>1.6639999999999999</v>
      </c>
      <c r="AC131" s="5">
        <v>59.853000000000002</v>
      </c>
      <c r="AD131" s="5">
        <v>33.921999999999997</v>
      </c>
      <c r="AE131" s="5">
        <v>274.82739222089032</v>
      </c>
      <c r="AF131" s="5">
        <v>83.397999999999996</v>
      </c>
      <c r="AG131" s="5">
        <v>16.314527000834925</v>
      </c>
      <c r="AH131" s="5">
        <v>134.72404052183876</v>
      </c>
      <c r="AI131" s="5">
        <v>89.2</v>
      </c>
    </row>
    <row r="132" spans="2:35" s="14" customFormat="1" ht="29" x14ac:dyDescent="0.35">
      <c r="B132" s="3">
        <v>128</v>
      </c>
      <c r="C132" s="21" t="s">
        <v>189</v>
      </c>
      <c r="D132" s="3" t="s">
        <v>70</v>
      </c>
      <c r="E132" s="38" t="s">
        <v>300</v>
      </c>
      <c r="F132" s="5" t="s">
        <v>63</v>
      </c>
      <c r="G132" s="3">
        <v>2018</v>
      </c>
      <c r="H132" s="13" t="s">
        <v>7</v>
      </c>
      <c r="I132" s="13"/>
      <c r="J132" s="13"/>
      <c r="K132" s="6">
        <f t="shared" si="7"/>
        <v>31.550925925925927</v>
      </c>
      <c r="L132" s="6">
        <f t="shared" si="8"/>
        <v>34.075000000000003</v>
      </c>
      <c r="M132" s="5" t="s">
        <v>6</v>
      </c>
      <c r="N132" s="3" t="str">
        <f>IF(OR(M132='Classificazione tecnologie'!$C$6,M132='Classificazione tecnologie'!$C$7,M132='Classificazione tecnologie'!$C$8,M132='Classificazione tecnologie'!$C$9,M132='Classificazione tecnologie'!$C$10,M132='Classificazione tecnologie'!$C$11,M132='Classificazione tecnologie'!$C$12,M132='Classificazione tecnologie'!$C$13,M132='Classificazione tecnologie'!$C$14, Dataset!M132='Classificazione tecnologie'!$C$15),"Tecnologia 4.0", "Tecnologia di supporto")</f>
        <v>Tecnologia 4.0</v>
      </c>
      <c r="O132" s="5">
        <v>47</v>
      </c>
      <c r="P132" s="5"/>
      <c r="Q132" s="5"/>
      <c r="R132" s="5"/>
      <c r="S132" s="5">
        <v>20544343456936.5</v>
      </c>
      <c r="T132" s="5">
        <v>2.9273227282108536</v>
      </c>
      <c r="U132" s="5">
        <v>62794.585652239766</v>
      </c>
      <c r="V132" s="5">
        <v>12.218691754554223</v>
      </c>
      <c r="W132" s="5">
        <v>15.325211081091844</v>
      </c>
      <c r="X132" s="5">
        <v>-78456000000</v>
      </c>
      <c r="Y132" s="5">
        <v>59.81</v>
      </c>
      <c r="Z132" s="46">
        <v>85.6</v>
      </c>
      <c r="AA132" s="5">
        <v>79.599999999999994</v>
      </c>
      <c r="AB132" s="5">
        <v>2.7879999999999998</v>
      </c>
      <c r="AC132" s="5">
        <v>59.581000000000003</v>
      </c>
      <c r="AD132" s="5">
        <v>34.992469999999997</v>
      </c>
      <c r="AE132" s="5">
        <v>35.76608858016796</v>
      </c>
      <c r="AF132" s="5">
        <v>82.256</v>
      </c>
      <c r="AG132" s="5">
        <v>6.993059412980358</v>
      </c>
      <c r="AH132" s="5">
        <v>187.22153689303065</v>
      </c>
      <c r="AI132" s="5">
        <v>82.5</v>
      </c>
    </row>
    <row r="133" spans="2:35" s="14" customFormat="1" ht="116" x14ac:dyDescent="0.35">
      <c r="B133" s="3">
        <v>129</v>
      </c>
      <c r="C133" s="21" t="s">
        <v>126</v>
      </c>
      <c r="D133" s="3" t="s">
        <v>125</v>
      </c>
      <c r="E133" s="38" t="s">
        <v>222</v>
      </c>
      <c r="F133" s="3" t="s">
        <v>32</v>
      </c>
      <c r="G133" s="3">
        <v>2018</v>
      </c>
      <c r="H133" s="10"/>
      <c r="I133" s="10" t="s">
        <v>7</v>
      </c>
      <c r="J133" s="10"/>
      <c r="K133" s="6">
        <f t="shared" si="7"/>
        <v>1.0185185185185186</v>
      </c>
      <c r="L133" s="6">
        <v>1.1000000000000001</v>
      </c>
      <c r="M133" s="3" t="s">
        <v>76</v>
      </c>
      <c r="N133" s="3" t="str">
        <f>IF(OR(M133='Classificazione tecnologie'!$C$6,M133='Classificazione tecnologie'!$C$7,M133='Classificazione tecnologie'!$C$8,M133='Classificazione tecnologie'!$C$9,M133='Classificazione tecnologie'!$C$10,M133='Classificazione tecnologie'!$C$11,M133='Classificazione tecnologie'!$C$12,M133='Classificazione tecnologie'!$C$13,M133='Classificazione tecnologie'!$C$14, Dataset!M133='Classificazione tecnologie'!$C$15),"Tecnologia 4.0", "Tecnologia di supporto")</f>
        <v>Tecnologia 4.0</v>
      </c>
      <c r="O133" s="5"/>
      <c r="P133" s="5"/>
      <c r="Q133" s="5"/>
      <c r="R133" s="5"/>
      <c r="S133" s="5">
        <v>705140354166.31189</v>
      </c>
      <c r="T133" s="5">
        <v>2.7505169809539609</v>
      </c>
      <c r="U133" s="5">
        <v>82796.547163128504</v>
      </c>
      <c r="V133" s="5">
        <v>66.12944585197485</v>
      </c>
      <c r="W133" s="5">
        <v>53.903395456424164</v>
      </c>
      <c r="X133" s="5">
        <v>38432117837.580299</v>
      </c>
      <c r="Y133" s="5">
        <v>68.400000000000006</v>
      </c>
      <c r="Z133" s="46">
        <v>82.6</v>
      </c>
      <c r="AA133" s="5">
        <v>90.6</v>
      </c>
      <c r="AB133" s="5">
        <v>3.32</v>
      </c>
      <c r="AC133" s="5">
        <v>64.927999999999997</v>
      </c>
      <c r="AD133" s="5">
        <v>36.948999999999998</v>
      </c>
      <c r="AE133" s="5">
        <v>215.52137841709444</v>
      </c>
      <c r="AF133" s="5">
        <v>73.796999999999997</v>
      </c>
      <c r="AG133" s="5">
        <v>21.810489274939684</v>
      </c>
      <c r="AH133" s="5">
        <v>174.59540828827187</v>
      </c>
      <c r="AI133" s="5">
        <v>93.1</v>
      </c>
    </row>
    <row r="134" spans="2:35" s="14" customFormat="1" ht="43.5" x14ac:dyDescent="0.35">
      <c r="B134" s="3">
        <v>130</v>
      </c>
      <c r="C134" s="21" t="s">
        <v>96</v>
      </c>
      <c r="D134" s="3" t="s">
        <v>95</v>
      </c>
      <c r="E134" s="38" t="s">
        <v>204</v>
      </c>
      <c r="F134" s="3" t="s">
        <v>97</v>
      </c>
      <c r="G134" s="3">
        <v>2019</v>
      </c>
      <c r="H134" s="10" t="s">
        <v>7</v>
      </c>
      <c r="I134" s="10"/>
      <c r="J134" s="10"/>
      <c r="K134" s="6">
        <f t="shared" si="7"/>
        <v>13.888888888888888</v>
      </c>
      <c r="L134" s="6">
        <v>15</v>
      </c>
      <c r="M134" s="5" t="s">
        <v>79</v>
      </c>
      <c r="N134" s="3" t="str">
        <f>IF(OR(M134='Classificazione tecnologie'!$C$6,M134='Classificazione tecnologie'!$C$7,M134='Classificazione tecnologie'!$C$8,M134='Classificazione tecnologie'!$C$9,M134='Classificazione tecnologie'!$C$10,M134='Classificazione tecnologie'!$C$11,M134='Classificazione tecnologie'!$C$12,M134='Classificazione tecnologie'!$C$13,M134='Classificazione tecnologie'!$C$14, Dataset!M134='Classificazione tecnologie'!$C$15),"Tecnologia 4.0", "Tecnologia di supporto")</f>
        <v>Tecnologia 4.0</v>
      </c>
      <c r="O134" s="5"/>
      <c r="P134" s="5"/>
      <c r="Q134" s="5"/>
      <c r="R134" s="5"/>
      <c r="S134" s="5">
        <v>21439453000000</v>
      </c>
      <c r="T134" s="5">
        <v>4.1748909755712456</v>
      </c>
      <c r="U134" s="5">
        <v>65111.595999999998</v>
      </c>
      <c r="V134" s="5">
        <v>12.2</v>
      </c>
      <c r="W134" s="5">
        <v>15.324999999999999</v>
      </c>
      <c r="X134" s="5">
        <v>-78456000000</v>
      </c>
      <c r="Y134" s="5">
        <v>61.73</v>
      </c>
      <c r="Z134" s="46">
        <v>83.7</v>
      </c>
      <c r="AA134" s="5">
        <v>79.599999999999994</v>
      </c>
      <c r="AB134" s="5">
        <v>2.7879999999999998</v>
      </c>
      <c r="AC134" s="5">
        <v>59.359000000000002</v>
      </c>
      <c r="AD134" s="5">
        <v>34.992469999999997</v>
      </c>
      <c r="AE134" s="5">
        <v>35.973522260921698</v>
      </c>
      <c r="AF134" s="5">
        <v>82.4657689</v>
      </c>
      <c r="AG134" s="5">
        <v>7.1674440290000003</v>
      </c>
      <c r="AH134" s="5">
        <v>187.22153689303065</v>
      </c>
      <c r="AI134" s="5">
        <v>85.6</v>
      </c>
    </row>
    <row r="135" spans="2:35" s="14" customFormat="1" ht="43.5" x14ac:dyDescent="0.35">
      <c r="B135" s="3">
        <v>131</v>
      </c>
      <c r="C135" s="21" t="s">
        <v>124</v>
      </c>
      <c r="D135" s="3" t="s">
        <v>114</v>
      </c>
      <c r="E135" s="38" t="s">
        <v>221</v>
      </c>
      <c r="F135" s="3" t="s">
        <v>63</v>
      </c>
      <c r="G135" s="3">
        <v>2019</v>
      </c>
      <c r="H135" s="10"/>
      <c r="I135" s="10" t="s">
        <v>7</v>
      </c>
      <c r="J135" s="10"/>
      <c r="K135" s="6">
        <f t="shared" si="7"/>
        <v>870.37037037037032</v>
      </c>
      <c r="L135" s="6">
        <v>940</v>
      </c>
      <c r="M135" s="3" t="s">
        <v>76</v>
      </c>
      <c r="N135" s="3" t="str">
        <f>IF(OR(M135='Classificazione tecnologie'!$C$6,M135='Classificazione tecnologie'!$C$7,M135='Classificazione tecnologie'!$C$8,M135='Classificazione tecnologie'!$C$9,M135='Classificazione tecnologie'!$C$10,M135='Classificazione tecnologie'!$C$11,M135='Classificazione tecnologie'!$C$12,M135='Classificazione tecnologie'!$C$13,M135='Classificazione tecnologie'!$C$14, Dataset!M135='Classificazione tecnologie'!$C$15),"Tecnologia 4.0", "Tecnologia di supporto")</f>
        <v>Tecnologia 4.0</v>
      </c>
      <c r="O135" s="5"/>
      <c r="P135" s="5"/>
      <c r="Q135" s="5"/>
      <c r="R135" s="5"/>
      <c r="S135" s="5">
        <v>21439453000000</v>
      </c>
      <c r="T135" s="5">
        <v>4.1748909755712456</v>
      </c>
      <c r="U135" s="5">
        <v>65111.595999999998</v>
      </c>
      <c r="V135" s="5">
        <v>12.2</v>
      </c>
      <c r="W135" s="5">
        <v>15.324999999999999</v>
      </c>
      <c r="X135" s="5">
        <v>-78456000000</v>
      </c>
      <c r="Y135" s="5">
        <v>61.73</v>
      </c>
      <c r="Z135" s="46">
        <v>83.7</v>
      </c>
      <c r="AA135" s="5">
        <v>79.599999999999994</v>
      </c>
      <c r="AB135" s="5">
        <v>2.7879999999999998</v>
      </c>
      <c r="AC135" s="5">
        <v>59.359000000000002</v>
      </c>
      <c r="AD135" s="5">
        <v>34.992469999999997</v>
      </c>
      <c r="AE135" s="5">
        <v>35.973522260921698</v>
      </c>
      <c r="AF135" s="5">
        <v>82.4657689</v>
      </c>
      <c r="AG135" s="5">
        <v>7.1674440290000003</v>
      </c>
      <c r="AH135" s="5">
        <v>187.22153689303065</v>
      </c>
      <c r="AI135" s="5">
        <v>85.6</v>
      </c>
    </row>
    <row r="136" spans="2:35" s="14" customFormat="1" ht="43.5" x14ac:dyDescent="0.35">
      <c r="B136" s="3">
        <v>132</v>
      </c>
      <c r="C136" s="21" t="s">
        <v>85</v>
      </c>
      <c r="D136" s="3" t="s">
        <v>84</v>
      </c>
      <c r="E136" s="38" t="s">
        <v>216</v>
      </c>
      <c r="F136" s="5" t="s">
        <v>9</v>
      </c>
      <c r="G136" s="5">
        <v>2019</v>
      </c>
      <c r="H136" s="13" t="s">
        <v>7</v>
      </c>
      <c r="I136" s="13"/>
      <c r="J136" s="13"/>
      <c r="K136" s="6">
        <f t="shared" si="7"/>
        <v>1111.1111111111111</v>
      </c>
      <c r="L136" s="6">
        <v>1200</v>
      </c>
      <c r="M136" s="5" t="s">
        <v>286</v>
      </c>
      <c r="N136" s="3" t="str">
        <f>IF(OR(M136='Classificazione tecnologie'!$C$6,M136='Classificazione tecnologie'!$C$7,M136='Classificazione tecnologie'!$C$8,M136='Classificazione tecnologie'!$C$9,M136='Classificazione tecnologie'!$C$10,M136='Classificazione tecnologie'!$C$11,M136='Classificazione tecnologie'!$C$12,M136='Classificazione tecnologie'!$C$13,M136='Classificazione tecnologie'!$C$14, Dataset!M136='Classificazione tecnologie'!$C$15),"Tecnologia 4.0", "Tecnologia di supporto")</f>
        <v>Tecnologia 4.0</v>
      </c>
      <c r="O136" s="5"/>
      <c r="P136" s="5"/>
      <c r="Q136" s="5"/>
      <c r="R136" s="5"/>
      <c r="S136" s="5">
        <v>1629530000000</v>
      </c>
      <c r="T136" s="5">
        <v>-5.2866946548336031</v>
      </c>
      <c r="U136" s="5">
        <v>31430.598000000002</v>
      </c>
      <c r="V136" s="5">
        <v>44.01</v>
      </c>
      <c r="W136" s="5">
        <v>38.994</v>
      </c>
      <c r="X136" s="5">
        <v>38220400000</v>
      </c>
      <c r="Y136" s="5">
        <v>56.55</v>
      </c>
      <c r="Z136" s="46">
        <v>79.599999999999994</v>
      </c>
      <c r="AA136" s="5">
        <v>98.5</v>
      </c>
      <c r="AB136" s="5">
        <v>4.5529999999999999</v>
      </c>
      <c r="AC136" s="5">
        <v>77.850999999999999</v>
      </c>
      <c r="AD136" s="5">
        <v>28.681999999999999</v>
      </c>
      <c r="AE136" s="5">
        <v>526.84686825053996</v>
      </c>
      <c r="AF136" s="5">
        <v>81.610783089999998</v>
      </c>
      <c r="AG136" s="5">
        <v>23.829471689999998</v>
      </c>
      <c r="AH136" s="5">
        <v>150.33612705692164</v>
      </c>
      <c r="AI136" s="5">
        <v>71.599999999999994</v>
      </c>
    </row>
    <row r="137" spans="2:35" s="14" customFormat="1" x14ac:dyDescent="0.35">
      <c r="B137" s="3">
        <v>133</v>
      </c>
      <c r="C137" s="21" t="s">
        <v>185</v>
      </c>
      <c r="D137" s="3" t="s">
        <v>136</v>
      </c>
      <c r="E137" s="38" t="s">
        <v>307</v>
      </c>
      <c r="F137" s="5" t="s">
        <v>5</v>
      </c>
      <c r="G137" s="3">
        <v>2019</v>
      </c>
      <c r="H137" s="13"/>
      <c r="I137" s="13" t="s">
        <v>7</v>
      </c>
      <c r="J137" s="13"/>
      <c r="K137" s="6">
        <f t="shared" si="7"/>
        <v>0.84222222222222209</v>
      </c>
      <c r="L137" s="3">
        <v>0.90959999999999996</v>
      </c>
      <c r="M137" s="3" t="s">
        <v>76</v>
      </c>
      <c r="N137" s="3" t="str">
        <f>IF(OR(M137='Classificazione tecnologie'!$C$6,M137='Classificazione tecnologie'!$C$7,M137='Classificazione tecnologie'!$C$8,M137='Classificazione tecnologie'!$C$9,M137='Classificazione tecnologie'!$C$10,M137='Classificazione tecnologie'!$C$11,M137='Classificazione tecnologie'!$C$12,M137='Classificazione tecnologie'!$C$13,M137='Classificazione tecnologie'!$C$14, Dataset!M137='Classificazione tecnologie'!$C$15),"Tecnologia 4.0", "Tecnologia di supporto")</f>
        <v>Tecnologia 4.0</v>
      </c>
      <c r="O137" s="5"/>
      <c r="P137" s="5"/>
      <c r="Q137" s="5"/>
      <c r="R137" s="5"/>
      <c r="S137" s="5">
        <v>2935570000000</v>
      </c>
      <c r="T137" s="5">
        <v>7.9757033793695076</v>
      </c>
      <c r="U137" s="5">
        <v>2171.643</v>
      </c>
      <c r="V137" s="5">
        <v>19.7</v>
      </c>
      <c r="W137" s="5">
        <v>23.6</v>
      </c>
      <c r="X137" s="5">
        <v>11417789536.238501</v>
      </c>
      <c r="Y137" s="5">
        <v>36.58</v>
      </c>
      <c r="Z137" s="46">
        <v>61.4</v>
      </c>
      <c r="AA137" s="5">
        <v>15.33</v>
      </c>
      <c r="AB137" s="5">
        <v>0.59699999999999998</v>
      </c>
      <c r="AC137" s="5">
        <v>50.484999999999999</v>
      </c>
      <c r="AD137" s="5">
        <v>9.1359999999999992</v>
      </c>
      <c r="AE137" s="5">
        <v>459.57969588220101</v>
      </c>
      <c r="AF137" s="5">
        <v>34.530310630000002</v>
      </c>
      <c r="AG137" s="5">
        <v>6.2308683709999997</v>
      </c>
      <c r="AH137" s="5">
        <v>50.045574374907574</v>
      </c>
      <c r="AI137" s="5">
        <v>35.1</v>
      </c>
    </row>
    <row r="138" spans="2:35" s="14" customFormat="1" x14ac:dyDescent="0.35">
      <c r="B138" s="3">
        <v>134</v>
      </c>
      <c r="C138" s="21" t="s">
        <v>134</v>
      </c>
      <c r="D138" s="3" t="s">
        <v>133</v>
      </c>
      <c r="E138" s="38" t="s">
        <v>307</v>
      </c>
      <c r="F138" s="5" t="s">
        <v>17</v>
      </c>
      <c r="G138" s="3">
        <v>2020</v>
      </c>
      <c r="H138" s="13"/>
      <c r="I138" s="13" t="s">
        <v>7</v>
      </c>
      <c r="J138" s="13"/>
      <c r="K138" s="6">
        <f t="shared" si="7"/>
        <v>4.8148148148148149</v>
      </c>
      <c r="L138" s="3">
        <v>5.2</v>
      </c>
      <c r="M138" s="3" t="s">
        <v>76</v>
      </c>
      <c r="N138" s="3" t="str">
        <f>IF(OR(M138='Classificazione tecnologie'!$C$6,M138='Classificazione tecnologie'!$C$7,M138='Classificazione tecnologie'!$C$8,M138='Classificazione tecnologie'!$C$9,M138='Classificazione tecnologie'!$C$10,M138='Classificazione tecnologie'!$C$11,M138='Classificazione tecnologie'!$C$12,M138='Classificazione tecnologie'!$C$13,M138='Classificazione tecnologie'!$C$14, Dataset!M138='Classificazione tecnologie'!$C$15),"Tecnologia 4.0", "Tecnologia di supporto")</f>
        <v>Tecnologia 4.0</v>
      </c>
      <c r="O138" s="5"/>
      <c r="P138" s="5"/>
      <c r="Q138" s="5"/>
      <c r="R138" s="5"/>
      <c r="S138" s="5">
        <v>402050000000</v>
      </c>
      <c r="T138" s="5">
        <v>4.444848547825635</v>
      </c>
      <c r="U138" s="5">
        <v>80264.835000000006</v>
      </c>
      <c r="V138" s="5">
        <v>122.3</v>
      </c>
      <c r="W138" s="5">
        <v>89.2</v>
      </c>
      <c r="X138" s="5">
        <v>94359780058.956207</v>
      </c>
      <c r="Y138" s="5">
        <v>56.1</v>
      </c>
      <c r="Z138" s="46">
        <v>75.099999999999994</v>
      </c>
      <c r="AA138" s="5">
        <v>82.17</v>
      </c>
      <c r="AB138" s="5">
        <v>1.04</v>
      </c>
      <c r="AC138" s="5">
        <v>57.875999999999998</v>
      </c>
      <c r="AD138" s="5">
        <v>31.161999999999999</v>
      </c>
      <c r="AE138" s="5">
        <v>71.676527797938704</v>
      </c>
      <c r="AF138" s="5">
        <v>63.010750160000001</v>
      </c>
      <c r="AG138" s="5">
        <v>39.468575559999998</v>
      </c>
      <c r="AH138" s="5">
        <v>41.078182904830953</v>
      </c>
      <c r="AI138" s="5">
        <v>84.5</v>
      </c>
    </row>
    <row r="139" spans="2:35" x14ac:dyDescent="0.35">
      <c r="D139" s="43"/>
      <c r="E139" s="26"/>
      <c r="AA139" s="39"/>
    </row>
    <row r="140" spans="2:35" x14ac:dyDescent="0.35">
      <c r="D140" s="26"/>
      <c r="E140" s="26"/>
    </row>
    <row r="141" spans="2:35" x14ac:dyDescent="0.35">
      <c r="D141" s="26"/>
      <c r="E141" s="26"/>
      <c r="V141" s="28"/>
      <c r="W141" s="28"/>
      <c r="X141" s="28"/>
      <c r="Y141" s="28"/>
      <c r="Z141" s="28"/>
      <c r="AA141" s="28"/>
      <c r="AB141" s="29"/>
      <c r="AC141" s="29"/>
      <c r="AE141" s="40"/>
    </row>
    <row r="142" spans="2:35" x14ac:dyDescent="0.35">
      <c r="D142" s="26"/>
      <c r="E142" s="26"/>
      <c r="AB142" s="29"/>
      <c r="AC142" s="29"/>
      <c r="AF142" s="40"/>
    </row>
    <row r="143" spans="2:35" x14ac:dyDescent="0.35">
      <c r="D143" s="26"/>
      <c r="E143" s="26"/>
      <c r="AB143" s="29"/>
      <c r="AC143" s="29"/>
      <c r="AF143" s="40"/>
    </row>
    <row r="144" spans="2:35" x14ac:dyDescent="0.35">
      <c r="D144" s="26"/>
      <c r="E144" s="26"/>
      <c r="AB144" s="29"/>
      <c r="AC144" s="29"/>
    </row>
    <row r="145" spans="4:29" x14ac:dyDescent="0.35">
      <c r="D145" s="26"/>
      <c r="E145" s="26"/>
      <c r="AB145" s="29"/>
      <c r="AC145" s="29"/>
    </row>
    <row r="146" spans="4:29" x14ac:dyDescent="0.35">
      <c r="D146" s="26"/>
      <c r="E146" s="26"/>
      <c r="AB146" s="29"/>
      <c r="AC146" s="29"/>
    </row>
    <row r="147" spans="4:29" x14ac:dyDescent="0.35">
      <c r="D147" s="26"/>
      <c r="E147" s="26"/>
      <c r="AB147" s="29"/>
      <c r="AC147" s="29"/>
    </row>
    <row r="148" spans="4:29" x14ac:dyDescent="0.35">
      <c r="D148" s="26"/>
      <c r="E148" s="26"/>
    </row>
    <row r="149" spans="4:29" x14ac:dyDescent="0.35">
      <c r="D149" s="26"/>
      <c r="E149" s="26"/>
    </row>
    <row r="150" spans="4:29" x14ac:dyDescent="0.35">
      <c r="D150" s="26"/>
      <c r="E150" s="26"/>
    </row>
    <row r="151" spans="4:29" x14ac:dyDescent="0.35">
      <c r="D151" s="26"/>
      <c r="E151" s="26"/>
    </row>
    <row r="152" spans="4:29" x14ac:dyDescent="0.35">
      <c r="D152" s="26"/>
      <c r="E152" s="26"/>
    </row>
    <row r="153" spans="4:29" x14ac:dyDescent="0.35">
      <c r="D153" s="26"/>
      <c r="E153" s="26"/>
    </row>
    <row r="154" spans="4:29" x14ac:dyDescent="0.35">
      <c r="D154" s="26"/>
      <c r="E154" s="26"/>
    </row>
    <row r="155" spans="4:29" x14ac:dyDescent="0.35">
      <c r="D155" s="26"/>
      <c r="E155" s="26"/>
    </row>
    <row r="156" spans="4:29" x14ac:dyDescent="0.35">
      <c r="D156" s="26"/>
      <c r="E156" s="26"/>
    </row>
    <row r="157" spans="4:29" x14ac:dyDescent="0.35">
      <c r="D157" s="26"/>
      <c r="E157" s="26"/>
    </row>
    <row r="158" spans="4:29" x14ac:dyDescent="0.35">
      <c r="D158" s="26"/>
      <c r="E158" s="26"/>
    </row>
    <row r="159" spans="4:29" x14ac:dyDescent="0.35">
      <c r="D159" s="26"/>
      <c r="E159" s="26"/>
    </row>
    <row r="160" spans="4:29" x14ac:dyDescent="0.35">
      <c r="D160" s="26"/>
      <c r="E160" s="26"/>
    </row>
    <row r="161" spans="4:5" x14ac:dyDescent="0.35">
      <c r="D161" s="26"/>
      <c r="E161" s="26"/>
    </row>
    <row r="162" spans="4:5" x14ac:dyDescent="0.35">
      <c r="D162" s="26"/>
      <c r="E162" s="26"/>
    </row>
    <row r="163" spans="4:5" x14ac:dyDescent="0.35">
      <c r="D163" s="26"/>
      <c r="E163" s="26"/>
    </row>
    <row r="164" spans="4:5" x14ac:dyDescent="0.35">
      <c r="D164" s="26"/>
      <c r="E164" s="26"/>
    </row>
    <row r="165" spans="4:5" x14ac:dyDescent="0.35">
      <c r="D165" s="26"/>
      <c r="E165" s="26"/>
    </row>
    <row r="166" spans="4:5" x14ac:dyDescent="0.35">
      <c r="D166" s="26"/>
      <c r="E166" s="26"/>
    </row>
    <row r="167" spans="4:5" x14ac:dyDescent="0.35">
      <c r="D167" s="26"/>
      <c r="E167" s="26"/>
    </row>
    <row r="168" spans="4:5" x14ac:dyDescent="0.35">
      <c r="D168" s="26"/>
      <c r="E168" s="26"/>
    </row>
    <row r="169" spans="4:5" x14ac:dyDescent="0.35">
      <c r="D169" s="26"/>
      <c r="E169" s="26"/>
    </row>
    <row r="170" spans="4:5" x14ac:dyDescent="0.35">
      <c r="D170" s="26"/>
      <c r="E170" s="26"/>
    </row>
    <row r="171" spans="4:5" x14ac:dyDescent="0.35">
      <c r="D171" s="26"/>
      <c r="E171" s="26"/>
    </row>
    <row r="172" spans="4:5" x14ac:dyDescent="0.35">
      <c r="D172" s="26"/>
      <c r="E172" s="26"/>
    </row>
    <row r="173" spans="4:5" x14ac:dyDescent="0.35">
      <c r="D173" s="26"/>
      <c r="E173" s="26"/>
    </row>
    <row r="174" spans="4:5" x14ac:dyDescent="0.35">
      <c r="D174" s="26"/>
      <c r="E174" s="26"/>
    </row>
    <row r="175" spans="4:5" x14ac:dyDescent="0.35">
      <c r="D175" s="26"/>
      <c r="E175" s="26"/>
    </row>
    <row r="176" spans="4:5" x14ac:dyDescent="0.35">
      <c r="D176" s="26"/>
      <c r="E176" s="26"/>
    </row>
    <row r="177" spans="4:5" x14ac:dyDescent="0.35">
      <c r="D177" s="26"/>
      <c r="E177" s="26"/>
    </row>
    <row r="178" spans="4:5" x14ac:dyDescent="0.35">
      <c r="D178" s="26"/>
      <c r="E178" s="26"/>
    </row>
    <row r="179" spans="4:5" x14ac:dyDescent="0.35">
      <c r="D179" s="26"/>
      <c r="E179" s="26"/>
    </row>
    <row r="180" spans="4:5" x14ac:dyDescent="0.35">
      <c r="D180" s="26"/>
      <c r="E180" s="26"/>
    </row>
    <row r="181" spans="4:5" x14ac:dyDescent="0.35">
      <c r="D181" s="26"/>
      <c r="E181" s="26"/>
    </row>
    <row r="182" spans="4:5" x14ac:dyDescent="0.35">
      <c r="D182" s="26"/>
      <c r="E182" s="26"/>
    </row>
    <row r="183" spans="4:5" x14ac:dyDescent="0.35">
      <c r="D183" s="26"/>
      <c r="E183" s="26"/>
    </row>
    <row r="184" spans="4:5" x14ac:dyDescent="0.35">
      <c r="D184" s="26"/>
      <c r="E184" s="26"/>
    </row>
    <row r="185" spans="4:5" x14ac:dyDescent="0.35">
      <c r="D185" s="26"/>
      <c r="E185" s="26"/>
    </row>
    <row r="186" spans="4:5" x14ac:dyDescent="0.35">
      <c r="D186" s="26"/>
      <c r="E186" s="26"/>
    </row>
    <row r="187" spans="4:5" x14ac:dyDescent="0.35">
      <c r="D187" s="26"/>
      <c r="E187" s="26"/>
    </row>
    <row r="188" spans="4:5" x14ac:dyDescent="0.35">
      <c r="D188" s="26"/>
      <c r="E188" s="26"/>
    </row>
    <row r="189" spans="4:5" x14ac:dyDescent="0.35">
      <c r="D189" s="26"/>
      <c r="E189" s="26"/>
    </row>
    <row r="190" spans="4:5" x14ac:dyDescent="0.35">
      <c r="D190" s="26"/>
      <c r="E190" s="26"/>
    </row>
    <row r="191" spans="4:5" x14ac:dyDescent="0.35">
      <c r="D191" s="26"/>
      <c r="E191" s="26"/>
    </row>
    <row r="192" spans="4:5" x14ac:dyDescent="0.35">
      <c r="D192" s="26"/>
      <c r="E192" s="26"/>
    </row>
    <row r="193" spans="4:5" x14ac:dyDescent="0.35">
      <c r="D193" s="26"/>
      <c r="E193" s="26"/>
    </row>
    <row r="194" spans="4:5" x14ac:dyDescent="0.35">
      <c r="D194" s="26"/>
      <c r="E194" s="26"/>
    </row>
    <row r="195" spans="4:5" x14ac:dyDescent="0.35">
      <c r="D195" s="26"/>
      <c r="E195" s="26"/>
    </row>
    <row r="196" spans="4:5" x14ac:dyDescent="0.35">
      <c r="D196" s="26"/>
      <c r="E196" s="26"/>
    </row>
    <row r="197" spans="4:5" x14ac:dyDescent="0.35">
      <c r="D197" s="26"/>
      <c r="E197" s="26"/>
    </row>
    <row r="198" spans="4:5" x14ac:dyDescent="0.35">
      <c r="D198" s="26"/>
      <c r="E198" s="26"/>
    </row>
    <row r="199" spans="4:5" x14ac:dyDescent="0.35">
      <c r="D199" s="26"/>
      <c r="E199" s="26"/>
    </row>
    <row r="200" spans="4:5" x14ac:dyDescent="0.35">
      <c r="D200" s="26"/>
      <c r="E200" s="26"/>
    </row>
    <row r="201" spans="4:5" x14ac:dyDescent="0.35">
      <c r="D201" s="26"/>
      <c r="E201" s="26"/>
    </row>
    <row r="202" spans="4:5" x14ac:dyDescent="0.35">
      <c r="D202" s="26"/>
      <c r="E202" s="26"/>
    </row>
    <row r="203" spans="4:5" x14ac:dyDescent="0.35">
      <c r="D203" s="26"/>
      <c r="E203" s="26"/>
    </row>
    <row r="204" spans="4:5" x14ac:dyDescent="0.35">
      <c r="D204" s="26"/>
      <c r="E204" s="26"/>
    </row>
    <row r="205" spans="4:5" x14ac:dyDescent="0.35">
      <c r="D205" s="26"/>
      <c r="E205" s="26"/>
    </row>
    <row r="206" spans="4:5" x14ac:dyDescent="0.35">
      <c r="D206" s="26"/>
      <c r="E206" s="26"/>
    </row>
    <row r="207" spans="4:5" x14ac:dyDescent="0.35">
      <c r="D207" s="26"/>
      <c r="E207" s="26"/>
    </row>
    <row r="208" spans="4:5" x14ac:dyDescent="0.35">
      <c r="D208" s="26"/>
      <c r="E208" s="26"/>
    </row>
    <row r="209" spans="4:5" x14ac:dyDescent="0.35">
      <c r="D209" s="26"/>
      <c r="E209" s="26"/>
    </row>
    <row r="210" spans="4:5" x14ac:dyDescent="0.35">
      <c r="D210" s="26"/>
      <c r="E210" s="26"/>
    </row>
    <row r="211" spans="4:5" x14ac:dyDescent="0.35">
      <c r="D211" s="26"/>
      <c r="E211" s="26"/>
    </row>
    <row r="212" spans="4:5" x14ac:dyDescent="0.35">
      <c r="D212" s="26"/>
      <c r="E212" s="26"/>
    </row>
    <row r="213" spans="4:5" x14ac:dyDescent="0.35">
      <c r="D213" s="26"/>
      <c r="E213" s="26"/>
    </row>
    <row r="214" spans="4:5" x14ac:dyDescent="0.35">
      <c r="D214" s="26"/>
      <c r="E214" s="26"/>
    </row>
    <row r="215" spans="4:5" x14ac:dyDescent="0.35">
      <c r="D215" s="26"/>
      <c r="E215" s="26"/>
    </row>
    <row r="216" spans="4:5" x14ac:dyDescent="0.35">
      <c r="D216" s="26"/>
      <c r="E216" s="26"/>
    </row>
    <row r="217" spans="4:5" x14ac:dyDescent="0.35">
      <c r="D217" s="26"/>
      <c r="E217" s="26"/>
    </row>
    <row r="218" spans="4:5" x14ac:dyDescent="0.35">
      <c r="D218" s="26"/>
      <c r="E218" s="26"/>
    </row>
    <row r="219" spans="4:5" x14ac:dyDescent="0.35">
      <c r="D219" s="26"/>
      <c r="E219" s="26"/>
    </row>
    <row r="220" spans="4:5" x14ac:dyDescent="0.35">
      <c r="D220" s="26"/>
      <c r="E220" s="26"/>
    </row>
    <row r="221" spans="4:5" x14ac:dyDescent="0.35">
      <c r="D221" s="26"/>
      <c r="E221" s="26"/>
    </row>
    <row r="222" spans="4:5" x14ac:dyDescent="0.35">
      <c r="D222" s="26"/>
      <c r="E222" s="26"/>
    </row>
    <row r="223" spans="4:5" x14ac:dyDescent="0.35">
      <c r="D223" s="26"/>
      <c r="E223" s="26"/>
    </row>
    <row r="224" spans="4:5" x14ac:dyDescent="0.35">
      <c r="D224" s="26"/>
      <c r="E224" s="26"/>
    </row>
    <row r="225" spans="4:5" x14ac:dyDescent="0.35">
      <c r="D225" s="26"/>
      <c r="E225" s="26"/>
    </row>
    <row r="226" spans="4:5" x14ac:dyDescent="0.35">
      <c r="D226" s="26"/>
      <c r="E226" s="26"/>
    </row>
    <row r="227" spans="4:5" x14ac:dyDescent="0.35">
      <c r="D227" s="26"/>
      <c r="E227" s="26"/>
    </row>
    <row r="228" spans="4:5" x14ac:dyDescent="0.35">
      <c r="D228" s="26"/>
      <c r="E228" s="26"/>
    </row>
    <row r="229" spans="4:5" x14ac:dyDescent="0.35">
      <c r="D229" s="26"/>
      <c r="E229" s="26"/>
    </row>
    <row r="230" spans="4:5" x14ac:dyDescent="0.35">
      <c r="D230" s="26"/>
      <c r="E230" s="26"/>
    </row>
    <row r="231" spans="4:5" x14ac:dyDescent="0.35">
      <c r="D231" s="26"/>
      <c r="E231" s="26"/>
    </row>
    <row r="232" spans="4:5" x14ac:dyDescent="0.35">
      <c r="D232" s="26"/>
      <c r="E232" s="26"/>
    </row>
    <row r="233" spans="4:5" x14ac:dyDescent="0.35">
      <c r="D233" s="26"/>
      <c r="E233" s="26"/>
    </row>
    <row r="234" spans="4:5" x14ac:dyDescent="0.35">
      <c r="D234" s="26"/>
      <c r="E234" s="26"/>
    </row>
    <row r="235" spans="4:5" x14ac:dyDescent="0.35">
      <c r="D235" s="26"/>
      <c r="E235" s="26"/>
    </row>
    <row r="236" spans="4:5" x14ac:dyDescent="0.35">
      <c r="D236" s="26"/>
      <c r="E236" s="26"/>
    </row>
    <row r="237" spans="4:5" x14ac:dyDescent="0.35">
      <c r="D237" s="26"/>
      <c r="E237" s="26"/>
    </row>
    <row r="238" spans="4:5" x14ac:dyDescent="0.35">
      <c r="D238" s="26"/>
      <c r="E238" s="26"/>
    </row>
    <row r="239" spans="4:5" x14ac:dyDescent="0.35">
      <c r="D239" s="26"/>
      <c r="E239" s="26"/>
    </row>
    <row r="240" spans="4:5" x14ac:dyDescent="0.35">
      <c r="D240" s="26"/>
      <c r="E240" s="26"/>
    </row>
    <row r="241" spans="4:5" x14ac:dyDescent="0.35">
      <c r="D241" s="26"/>
      <c r="E241" s="26"/>
    </row>
    <row r="242" spans="4:5" x14ac:dyDescent="0.35">
      <c r="D242" s="26"/>
      <c r="E242" s="26"/>
    </row>
    <row r="243" spans="4:5" x14ac:dyDescent="0.35">
      <c r="D243" s="26"/>
      <c r="E243" s="26"/>
    </row>
    <row r="244" spans="4:5" x14ac:dyDescent="0.35">
      <c r="D244" s="26"/>
      <c r="E244" s="26"/>
    </row>
    <row r="245" spans="4:5" x14ac:dyDescent="0.35">
      <c r="D245" s="26"/>
      <c r="E245" s="26"/>
    </row>
    <row r="246" spans="4:5" x14ac:dyDescent="0.35">
      <c r="D246" s="26"/>
      <c r="E246" s="26"/>
    </row>
    <row r="247" spans="4:5" x14ac:dyDescent="0.35">
      <c r="D247" s="26"/>
      <c r="E247" s="26"/>
    </row>
    <row r="248" spans="4:5" x14ac:dyDescent="0.35">
      <c r="D248" s="26"/>
      <c r="E248" s="26"/>
    </row>
    <row r="249" spans="4:5" x14ac:dyDescent="0.35">
      <c r="D249" s="26"/>
      <c r="E249" s="26"/>
    </row>
  </sheetData>
  <autoFilter ref="B4:AI4" xr:uid="{67FA69A1-4EE3-4894-8EB3-EEF2B0E071F2}"/>
  <sortState xmlns:xlrd2="http://schemas.microsoft.com/office/spreadsheetml/2017/richdata2" ref="B5:AI138">
    <sortCondition ref="G5:G138"/>
    <sortCondition ref="D5:D138"/>
    <sortCondition ref="F5:F138"/>
  </sortState>
  <phoneticPr fontId="3" type="noConversion"/>
  <hyperlinks>
    <hyperlink ref="C123" r:id="rId1" display="https://www.dhlsmartrucking.com/" xr:uid="{00000000-0004-0000-0000-000000000000}"/>
    <hyperlink ref="C35" r:id="rId2" display="https://jeweb-11431-s3.s3.eu-west-2.amazonaws.com/application/files/6715/6700/0460/Just_Eat_Fact_Sheet_Aug_2019.pdf" xr:uid="{00000000-0004-0000-0000-000001000000}"/>
    <hyperlink ref="C81" r:id="rId3" display="https://en.wikipedia.org/wiki/Foodpanda" xr:uid="{00000000-0004-0000-0000-000002000000}"/>
    <hyperlink ref="C6" r:id="rId4" display="https://postmates.com/" xr:uid="{00000000-0004-0000-0000-000003000000}"/>
    <hyperlink ref="C10" r:id="rId5" display="https://www.deliv.co/small-business/" xr:uid="{00000000-0004-0000-0000-000004000000}"/>
    <hyperlink ref="C132" r:id="rId6" display="https://en.wikipedia.org/wiki/TaskRabbit" xr:uid="{00000000-0004-0000-0000-000005000000}"/>
    <hyperlink ref="C14" r:id="rId7" display="https://makespace.com/" xr:uid="{00000000-0004-0000-0000-000006000000}"/>
    <hyperlink ref="C136" r:id="rId8" xr:uid="{00000000-0004-0000-0000-000007000000}"/>
    <hyperlink ref="C51" r:id="rId9" location="/" display="https://www.indiegogo.com/projects/postybell-the-first-post-box-sensor-that-works-from-any-distance#/" xr:uid="{00000000-0004-0000-0000-00000A000000}"/>
    <hyperlink ref="C105" r:id="rId10" display="https://smartbox.in/" xr:uid="{00000000-0004-0000-0000-00000B000000}"/>
    <hyperlink ref="C103" r:id="rId11" display="https://paganresearch.io/details/shadowfax" xr:uid="{00000000-0004-0000-0000-00000D000000}"/>
    <hyperlink ref="C126" r:id="rId12" display="https://paganresearch.io/details/moova" xr:uid="{00000000-0004-0000-0000-00000E000000}"/>
    <hyperlink ref="C49" r:id="rId13" display="https://paganresearch.io/details/loginext" xr:uid="{00000000-0004-0000-0000-00000F000000}"/>
    <hyperlink ref="C134" r:id="rId14" xr:uid="{00000000-0004-0000-0000-000010000000}"/>
    <hyperlink ref="C121" r:id="rId15" xr:uid="{00000000-0004-0000-0000-000011000000}"/>
    <hyperlink ref="C110" r:id="rId16" display="https://package.ai/about/" xr:uid="{00000000-0004-0000-0000-000013000000}"/>
    <hyperlink ref="C31" r:id="rId17" display="https://dronedeliverycanada.com/investors/" xr:uid="{00000000-0004-0000-0000-000014000000}"/>
    <hyperlink ref="C17" r:id="rId18" display="https://aethon.com/products/" xr:uid="{00000000-0004-0000-0000-000016000000}"/>
    <hyperlink ref="C27" r:id="rId19" display="https://it.wikipedia.org/wiki/Deliveroo" xr:uid="{00000000-0004-0000-0000-000017000000}"/>
    <hyperlink ref="C7" r:id="rId20" xr:uid="{00000000-0004-0000-0000-000018000000}"/>
    <hyperlink ref="C52" r:id="rId21" display="https://www.crunchbase.com/organization/zipline-international" xr:uid="{00000000-0004-0000-0000-000019000000}"/>
    <hyperlink ref="C113" r:id="rId22" xr:uid="{00000000-0004-0000-0000-00001B000000}"/>
    <hyperlink ref="C95" r:id="rId23" location="section-overview" xr:uid="{00000000-0004-0000-0000-00001C000000}"/>
    <hyperlink ref="C119" r:id="rId24" display="https://www.digitaltrends.com/cool-tech/ocado-cargopod-autonomous-delivery-vehicle-test/" xr:uid="{00000000-0004-0000-0000-00001D000000}"/>
    <hyperlink ref="C135" r:id="rId25" xr:uid="{00000000-0004-0000-0000-00001E000000}"/>
    <hyperlink ref="C133" r:id="rId26" location="section-funding-rounds" display="https://www.crunchbase.com/organization/teleretail-corporation/funding_rounds/funding_rounds_list - section-funding-rounds" xr:uid="{00000000-0004-0000-0000-00001F000000}"/>
    <hyperlink ref="C125" r:id="rId27" location="/" display="https://www.indiegogo.com/projects/loomo-mini-transporter-meets-robot-sidekick - /" xr:uid="{00000000-0004-0000-0000-000020000000}"/>
    <hyperlink ref="C122" r:id="rId28" location="25388a661cec  &amp;  “ROBOTICS IN LOGISTICS. A DPDHL perspective on implications and use cases for the logistics industry”, Markus Kückelhaus, Dr. Clemens Beckmann, DHL Customer Solutions &amp; Innovation, March 2016 " display="https://www.forbes.com/sites/amyfeldman/2019/08/20/starship-technologies-raises-40m-to-expand-its-food-delivery-robots-on-college-campuses/#25388a661cec  &amp;  “ROBOTICS IN LOGISTICS. A DPDHL perspective on implications and use cases for the logistics industry”, Markus Kückelhaus, Dr. Clemens Beckmann, DHL Customer Solutions &amp; Innovation, March 2016 " xr:uid="{00000000-0004-0000-0000-000021000000}"/>
    <hyperlink ref="C114" r:id="rId29" xr:uid="{00000000-0004-0000-0000-000022000000}"/>
    <hyperlink ref="C5" r:id="rId30" xr:uid="{00000000-0004-0000-0000-000023000000}"/>
    <hyperlink ref="C107" r:id="rId31" xr:uid="{00000000-0004-0000-0000-000024000000}"/>
    <hyperlink ref="C108" r:id="rId32" xr:uid="{00000000-0004-0000-0000-000025000000}"/>
    <hyperlink ref="C94" r:id="rId33" location="section-lists-featuring-this-company" display="https://www.crunchbase.com/organization/grubhub - section-lists-featuring-this-company" xr:uid="{00000000-0004-0000-0000-000026000000}"/>
    <hyperlink ref="C138" r:id="rId34" xr:uid="{00000000-0004-0000-0000-000027000000}"/>
    <hyperlink ref="C120" r:id="rId35" display="https://thespoon.tech/manna-raises-additional-3m-in-funding-for-drone-food-delivery-in-ireland/" xr:uid="{00000000-0004-0000-0000-000028000000}"/>
    <hyperlink ref="C137" r:id="rId36" display="https://thespoon.tech/manna-raises-additional-3m-in-funding-for-drone-food-delivery-in-ireland/" xr:uid="{00000000-0004-0000-0000-000029000000}"/>
    <hyperlink ref="C117" r:id="rId37" xr:uid="{00000000-0004-0000-0000-00002A000000}"/>
    <hyperlink ref="C12" r:id="rId38" xr:uid="{00000000-0004-0000-0000-00002B000000}"/>
    <hyperlink ref="C99" r:id="rId39" display="https://www.linkedin.com/company/petmate/about/" xr:uid="{00000000-0004-0000-0000-00002C000000}"/>
    <hyperlink ref="C115" r:id="rId40" location="section-overview" xr:uid="{00000000-0004-0000-0000-00002D000000}"/>
    <hyperlink ref="C93" r:id="rId41" location="section-overview" xr:uid="{00000000-0004-0000-0000-00002E000000}"/>
    <hyperlink ref="C109" r:id="rId42" location="section-overview" xr:uid="{00000000-0004-0000-0000-00002F000000}"/>
    <hyperlink ref="C106" r:id="rId43" xr:uid="{00000000-0004-0000-0000-000030000000}"/>
    <hyperlink ref="C11" r:id="rId44" xr:uid="{00000000-0004-0000-0000-000031000000}"/>
    <hyperlink ref="C118" r:id="rId45" xr:uid="{00000000-0004-0000-0000-000032000000}"/>
    <hyperlink ref="C96" r:id="rId46" xr:uid="{00000000-0004-0000-0000-000033000000}"/>
    <hyperlink ref="C127" r:id="rId47" display="https://www.crunchbase.com/organization/newease-china" xr:uid="{00000000-0004-0000-0000-000034000000}"/>
    <hyperlink ref="C59:C70" r:id="rId48" display="https://jeweb-11431-s3.s3.eu-west-2.amazonaws.com/application/files/6715/6700/0460/Just_Eat_Fact_Sheet_Aug_2019.pdf" xr:uid="{00000000-0004-0000-0000-000036000000}"/>
    <hyperlink ref="C122:C123" r:id="rId49" display="https://en.wikipedia.org/wiki/TaskRabbit" xr:uid="{00000000-0004-0000-0000-000038000000}"/>
    <hyperlink ref="C21:C22" r:id="rId50" display="https://package.ai/about/" xr:uid="{00000000-0004-0000-0000-00003A000000}"/>
    <hyperlink ref="C60" r:id="rId51" display="https://en.wikipedia.org/wiki/Foodpanda" xr:uid="{00000000-0004-0000-0000-00003B000000}"/>
    <hyperlink ref="C56" r:id="rId52" display="https://en.wikipedia.org/wiki/Foodpanda" xr:uid="{00000000-0004-0000-0000-00003C000000}"/>
    <hyperlink ref="C116" r:id="rId53" xr:uid="{00000000-0004-0000-0000-00003D000000}"/>
    <hyperlink ref="AA3" r:id="rId54" xr:uid="{A931414E-0971-403A-AFB7-906968DA9349}"/>
    <hyperlink ref="AB3" r:id="rId55" xr:uid="{B6197963-5C29-4A00-AC19-F5D07F4E224E}"/>
    <hyperlink ref="AC3" r:id="rId56" xr:uid="{1592051C-49D9-40BD-A849-A3FAF247C705}"/>
    <hyperlink ref="X3" r:id="rId57" xr:uid="{AFDE65EB-4ED3-4C2F-9DB9-A43868F1A884}"/>
    <hyperlink ref="AD3" r:id="rId58" xr:uid="{98A35DC7-D700-4A37-A813-BAFD6FEBF1BC}"/>
    <hyperlink ref="AG3" r:id="rId59" xr:uid="{C0E41E2E-F041-413B-9EBD-CE8E1099E252}"/>
    <hyperlink ref="AF3" r:id="rId60" xr:uid="{820E3D60-43ED-4196-BD83-0A660DBC9613}"/>
    <hyperlink ref="AE3" r:id="rId61" xr:uid="{86BF833D-CE10-45DD-AAD9-65CBB95316E1}"/>
    <hyperlink ref="S3" r:id="rId62" xr:uid="{A6004330-C0A1-4EE1-9100-680D9570A4F8}"/>
    <hyperlink ref="T3" r:id="rId63" xr:uid="{C9C7E066-6B24-4372-BBA1-99C8F1CD30C0}"/>
    <hyperlink ref="U3" r:id="rId64" xr:uid="{77DBA685-F7DF-4DFA-AA65-DF2260F0C699}"/>
    <hyperlink ref="V3" r:id="rId65" xr:uid="{DF969F43-BE76-401C-8D10-D0CF2313C175}"/>
    <hyperlink ref="C98" r:id="rId66" display="https://www.linkedin.com/company/petmate/about/" xr:uid="{2A20A88D-2F68-4450-B3B8-06CD813B7139}"/>
    <hyperlink ref="C97" r:id="rId67" display="https://www.linkedin.com/company/petmate/about/" xr:uid="{976D874C-B87C-4CBE-9078-37B527CC151A}"/>
    <hyperlink ref="AH3" r:id="rId68" xr:uid="{A96619B7-4805-4614-BEF3-70E4258D6903}"/>
    <hyperlink ref="C48" r:id="rId69" display="https://paganresearch.io/details/loginext" xr:uid="{F61CB4F2-51DF-4324-A9B2-7CC42C9E4E32}"/>
    <hyperlink ref="C47" r:id="rId70" display="https://paganresearch.io/details/loginext" xr:uid="{BD266F47-BED6-45BF-91DF-41B3BA0977FB}"/>
    <hyperlink ref="C46" r:id="rId71" display="https://paganresearch.io/details/loginext" xr:uid="{96230C7B-84E1-4D6D-B8E9-7B986819A7ED}"/>
    <hyperlink ref="C9" r:id="rId72" xr:uid="{9BB86BDB-4BF2-4D05-8092-9FE5BDA6B9EF}"/>
    <hyperlink ref="C8" r:id="rId73" xr:uid="{49387BB2-804A-47E8-B7F4-267B7F273CF6}"/>
    <hyperlink ref="C124" r:id="rId74" location="/" display="https://www.indiegogo.com/projects/loomo-mini-transporter-meets-robot-sidekick - /" xr:uid="{A18A76AB-815A-4361-9D4E-28695E9D90E1}"/>
    <hyperlink ref="C15" r:id="rId75" display="https://www.savioke.com/" xr:uid="{00000000-0004-0000-0000-000015000000}"/>
    <hyperlink ref="C13" r:id="rId76" display="https://makespace.com/" xr:uid="{E95BD7DA-746B-4054-9E15-186EE07CD5B7}"/>
    <hyperlink ref="C104" r:id="rId77" location="section-overview" display="https://www.crunchbase.com/organization/simpliroute - section-overview" xr:uid="{52613E41-C1F6-4FBF-8A0B-070388CC4445}"/>
    <hyperlink ref="C50" r:id="rId78" location="section-overview" display="https://www.crunchbase.com/organization/loji-logistics - section-overview" xr:uid="{F60E095B-02FD-46F0-99B7-A24838B40963}"/>
    <hyperlink ref="C128" r:id="rId79" location="section-overview" display="https://www.crunchbase.com/organization/pikme - section-overview" xr:uid="{008CDCA6-01B3-4D12-AD87-3DE8E5ACBD2F}"/>
    <hyperlink ref="W3" r:id="rId80" xr:uid="{0EBB7AC8-1172-4226-84C4-93D7E8227B1D}"/>
  </hyperlinks>
  <pageMargins left="0.7" right="0.7" top="0.75" bottom="0.75" header="0.3" footer="0.3"/>
  <pageSetup paperSize="9" orientation="portrait" r:id="rId8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5:D15"/>
  <sheetViews>
    <sheetView zoomScale="62" zoomScaleNormal="62" workbookViewId="0">
      <selection activeCell="C15" sqref="C15"/>
    </sheetView>
  </sheetViews>
  <sheetFormatPr defaultRowHeight="14.5" x14ac:dyDescent="0.35"/>
  <cols>
    <col min="3" max="3" width="33.54296875" bestFit="1" customWidth="1"/>
    <col min="4" max="4" width="36.54296875" bestFit="1" customWidth="1"/>
  </cols>
  <sheetData>
    <row r="5" spans="3:4" x14ac:dyDescent="0.35">
      <c r="C5" s="1" t="s">
        <v>77</v>
      </c>
      <c r="D5" s="1" t="s">
        <v>78</v>
      </c>
    </row>
    <row r="6" spans="3:4" x14ac:dyDescent="0.35">
      <c r="C6" s="2" t="s">
        <v>73</v>
      </c>
      <c r="D6" s="2" t="s">
        <v>284</v>
      </c>
    </row>
    <row r="7" spans="3:4" x14ac:dyDescent="0.35">
      <c r="C7" s="24" t="s">
        <v>282</v>
      </c>
      <c r="D7" s="2" t="s">
        <v>74</v>
      </c>
    </row>
    <row r="8" spans="3:4" x14ac:dyDescent="0.35">
      <c r="C8" s="2" t="s">
        <v>79</v>
      </c>
      <c r="D8" s="2" t="s">
        <v>281</v>
      </c>
    </row>
    <row r="9" spans="3:4" ht="29" x14ac:dyDescent="0.35">
      <c r="C9" s="2" t="s">
        <v>286</v>
      </c>
      <c r="D9" s="25" t="s">
        <v>285</v>
      </c>
    </row>
    <row r="10" spans="3:4" x14ac:dyDescent="0.35">
      <c r="C10" s="23" t="s">
        <v>75</v>
      </c>
    </row>
    <row r="11" spans="3:4" x14ac:dyDescent="0.35">
      <c r="C11" s="2" t="s">
        <v>11</v>
      </c>
    </row>
    <row r="12" spans="3:4" x14ac:dyDescent="0.35">
      <c r="C12" s="24" t="s">
        <v>283</v>
      </c>
    </row>
    <row r="13" spans="3:4" x14ac:dyDescent="0.35">
      <c r="C13" s="2" t="s">
        <v>6</v>
      </c>
    </row>
    <row r="14" spans="3:4" x14ac:dyDescent="0.35">
      <c r="C14" s="2" t="s">
        <v>86</v>
      </c>
    </row>
    <row r="15" spans="3:4" x14ac:dyDescent="0.35">
      <c r="C15" s="2" t="s">
        <v>76</v>
      </c>
    </row>
  </sheetData>
  <sortState xmlns:xlrd2="http://schemas.microsoft.com/office/spreadsheetml/2017/richdata2" ref="C6:C15">
    <sortCondition ref="C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846E2-5796-4C08-818F-E9B2F77E9DF7}">
  <dimension ref="A1:A6"/>
  <sheetViews>
    <sheetView workbookViewId="0">
      <selection activeCell="B11" sqref="B11"/>
    </sheetView>
  </sheetViews>
  <sheetFormatPr defaultRowHeight="14.5" x14ac:dyDescent="0.35"/>
  <sheetData>
    <row r="1" spans="1:1" x14ac:dyDescent="0.35">
      <c r="A1" t="s">
        <v>288</v>
      </c>
    </row>
    <row r="2" spans="1:1" x14ac:dyDescent="0.35">
      <c r="A2" t="s">
        <v>289</v>
      </c>
    </row>
    <row r="3" spans="1:1" x14ac:dyDescent="0.35">
      <c r="A3" t="s">
        <v>290</v>
      </c>
    </row>
    <row r="4" spans="1:1" x14ac:dyDescent="0.35">
      <c r="A4" t="s">
        <v>291</v>
      </c>
    </row>
    <row r="5" spans="1:1" x14ac:dyDescent="0.35">
      <c r="A5" t="s">
        <v>292</v>
      </c>
    </row>
    <row r="6" spans="1:1" x14ac:dyDescent="0.35">
      <c r="A6" t="s">
        <v>293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Dataset</vt:lpstr>
      <vt:lpstr>Classificazione tecnologie</vt:lpstr>
      <vt:lpstr>note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2019-12-18T09:21:13Z</dcterms:created>
  <dcterms:modified xsi:type="dcterms:W3CDTF">2020-07-11T09:07:07Z</dcterms:modified>
</cp:coreProperties>
</file>