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0730" windowHeight="11160"/>
  </bookViews>
  <sheets>
    <sheet name="PerformanceEMP1" sheetId="1" r:id="rId1"/>
    <sheet name="Charts" sheetId="2" r:id="rId2"/>
  </sheet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21" i="1"/>
  <c r="X21" s="1"/>
  <c r="AG21"/>
  <c r="AD22"/>
  <c r="AD23"/>
  <c r="AD24"/>
  <c r="AD25"/>
  <c r="AD26"/>
  <c r="AD27"/>
  <c r="AD28"/>
  <c r="AD21"/>
  <c r="AB21"/>
  <c r="Y22"/>
  <c r="K21"/>
  <c r="O21"/>
  <c r="N21"/>
  <c r="M21"/>
  <c r="L21"/>
  <c r="J21"/>
  <c r="AA21"/>
  <c r="C12"/>
  <c r="C13" s="1"/>
  <c r="C9"/>
  <c r="H21" s="1"/>
  <c r="I21" s="1"/>
  <c r="H22" l="1"/>
  <c r="A22"/>
  <c r="A23"/>
  <c r="A24"/>
  <c r="A25"/>
  <c r="A26"/>
  <c r="A27"/>
  <c r="A28"/>
  <c r="A21"/>
  <c r="H23" l="1"/>
  <c r="M22"/>
  <c r="I22"/>
  <c r="C14"/>
  <c r="D29"/>
  <c r="C47"/>
  <c r="N22" l="1"/>
  <c r="H24"/>
  <c r="M23"/>
  <c r="I23"/>
  <c r="C28"/>
  <c r="C23"/>
  <c r="C26"/>
  <c r="C27"/>
  <c r="C25"/>
  <c r="C22"/>
  <c r="C48"/>
  <c r="C50" s="1"/>
  <c r="C51" s="1"/>
  <c r="C24"/>
  <c r="C21"/>
  <c r="W21" l="1"/>
  <c r="W22" s="1"/>
  <c r="N23"/>
  <c r="H25"/>
  <c r="M24"/>
  <c r="K22"/>
  <c r="K23" s="1"/>
  <c r="P23" s="1"/>
  <c r="I24"/>
  <c r="F21"/>
  <c r="J22"/>
  <c r="J23" s="1"/>
  <c r="J24" s="1"/>
  <c r="J25" s="1"/>
  <c r="J26" s="1"/>
  <c r="J27" s="1"/>
  <c r="J28" s="1"/>
  <c r="C35"/>
  <c r="C29"/>
  <c r="C36" l="1"/>
  <c r="B37" s="1"/>
  <c r="C37"/>
  <c r="C38" s="1"/>
  <c r="W23"/>
  <c r="Y23" s="1"/>
  <c r="Z23" s="1"/>
  <c r="P22"/>
  <c r="Z22" s="1"/>
  <c r="Q22"/>
  <c r="R22" s="1"/>
  <c r="Q21"/>
  <c r="R21" s="1"/>
  <c r="Y21"/>
  <c r="Z21" s="1"/>
  <c r="Q23"/>
  <c r="R23" s="1"/>
  <c r="N24"/>
  <c r="H26"/>
  <c r="M25"/>
  <c r="K24"/>
  <c r="K25" s="1"/>
  <c r="K26" s="1"/>
  <c r="K27" s="1"/>
  <c r="K28" s="1"/>
  <c r="G21"/>
  <c r="F22"/>
  <c r="I25"/>
  <c r="X22" l="1"/>
  <c r="AF21"/>
  <c r="AH21" s="1"/>
  <c r="U21"/>
  <c r="V21"/>
  <c r="S21"/>
  <c r="AE21"/>
  <c r="Q24"/>
  <c r="R24" s="1"/>
  <c r="W24"/>
  <c r="P24"/>
  <c r="X23"/>
  <c r="Q25"/>
  <c r="R25" s="1"/>
  <c r="P25"/>
  <c r="N25"/>
  <c r="G22"/>
  <c r="L22"/>
  <c r="H27"/>
  <c r="M26"/>
  <c r="F23"/>
  <c r="I26"/>
  <c r="C39"/>
  <c r="C40" s="1"/>
  <c r="X24" l="1"/>
  <c r="AF22"/>
  <c r="AG22" s="1"/>
  <c r="AH22" s="1"/>
  <c r="AA22"/>
  <c r="AE22" s="1"/>
  <c r="U22"/>
  <c r="V22"/>
  <c r="S22"/>
  <c r="O22"/>
  <c r="T21"/>
  <c r="AC21"/>
  <c r="Y24"/>
  <c r="Z24" s="1"/>
  <c r="W25"/>
  <c r="X25"/>
  <c r="Q26"/>
  <c r="R26" s="1"/>
  <c r="P26"/>
  <c r="N26"/>
  <c r="F24"/>
  <c r="L24" s="1"/>
  <c r="L23"/>
  <c r="H28"/>
  <c r="I28" s="1"/>
  <c r="M27"/>
  <c r="G23"/>
  <c r="I27"/>
  <c r="W26" l="1"/>
  <c r="V24"/>
  <c r="U24"/>
  <c r="O24"/>
  <c r="S24"/>
  <c r="AF23"/>
  <c r="AG23" s="1"/>
  <c r="AH23" s="1"/>
  <c r="AA23"/>
  <c r="AE23" s="1"/>
  <c r="V23"/>
  <c r="U23"/>
  <c r="O23"/>
  <c r="S23"/>
  <c r="AB22"/>
  <c r="AC22" s="1"/>
  <c r="T22"/>
  <c r="Y25"/>
  <c r="Z25" s="1"/>
  <c r="Y26"/>
  <c r="Z26" s="1"/>
  <c r="Q27"/>
  <c r="R27" s="1"/>
  <c r="P27"/>
  <c r="X26"/>
  <c r="N27"/>
  <c r="M28"/>
  <c r="F25"/>
  <c r="L25" s="1"/>
  <c r="G24"/>
  <c r="G25"/>
  <c r="AF25" l="1"/>
  <c r="AG25" s="1"/>
  <c r="AH25" s="1"/>
  <c r="AF24"/>
  <c r="AG24" s="1"/>
  <c r="AH24" s="1"/>
  <c r="AA24"/>
  <c r="AE24" s="1"/>
  <c r="W27"/>
  <c r="Y27" s="1"/>
  <c r="Z27" s="1"/>
  <c r="F26"/>
  <c r="L26" s="1"/>
  <c r="AB24"/>
  <c r="AC24" s="1"/>
  <c r="T24"/>
  <c r="V25"/>
  <c r="U25"/>
  <c r="S25"/>
  <c r="O25"/>
  <c r="AB23"/>
  <c r="AC23" s="1"/>
  <c r="T23"/>
  <c r="AA25"/>
  <c r="AE25" s="1"/>
  <c r="X27"/>
  <c r="Q28"/>
  <c r="R28" s="1"/>
  <c r="P28"/>
  <c r="N28"/>
  <c r="F27"/>
  <c r="L27" s="1"/>
  <c r="G26"/>
  <c r="V27" l="1"/>
  <c r="U27"/>
  <c r="O27"/>
  <c r="S27"/>
  <c r="AF26"/>
  <c r="AG26" s="1"/>
  <c r="AH26" s="1"/>
  <c r="V26"/>
  <c r="U26"/>
  <c r="O26"/>
  <c r="S26"/>
  <c r="W28"/>
  <c r="AB25"/>
  <c r="AC25" s="1"/>
  <c r="T25"/>
  <c r="P29"/>
  <c r="AA26"/>
  <c r="AE26" s="1"/>
  <c r="X28"/>
  <c r="F28"/>
  <c r="G27"/>
  <c r="AF27" l="1"/>
  <c r="AG27" s="1"/>
  <c r="AH27" s="1"/>
  <c r="T27"/>
  <c r="AB27"/>
  <c r="AC27" s="1"/>
  <c r="AA27"/>
  <c r="AE27" s="1"/>
  <c r="AB26"/>
  <c r="AC26" s="1"/>
  <c r="T26"/>
  <c r="Y28"/>
  <c r="Z28" s="1"/>
  <c r="G28"/>
  <c r="AA28" s="1"/>
  <c r="AE28" s="1"/>
  <c r="L28"/>
  <c r="V28" l="1"/>
  <c r="U28"/>
  <c r="S28"/>
  <c r="O28"/>
  <c r="AF28"/>
  <c r="AG28" s="1"/>
  <c r="AH28" l="1"/>
  <c r="AB28"/>
  <c r="AC28" s="1"/>
  <c r="T28"/>
</calcChain>
</file>

<file path=xl/sharedStrings.xml><?xml version="1.0" encoding="utf-8"?>
<sst xmlns="http://schemas.openxmlformats.org/spreadsheetml/2006/main" count="84" uniqueCount="71">
  <si>
    <t>Status of current day</t>
  </si>
  <si>
    <t>Performance Evaluation</t>
  </si>
  <si>
    <t>hours</t>
  </si>
  <si>
    <t>effort per day required</t>
  </si>
  <si>
    <t>effort on the day</t>
  </si>
  <si>
    <t>th day</t>
  </si>
  <si>
    <t>Days of Evaluation (nos)</t>
  </si>
  <si>
    <t>performance Evaluation of Single Day</t>
  </si>
  <si>
    <t>Days</t>
  </si>
  <si>
    <t>Status according to deadline (Delay/Ahead)</t>
  </si>
  <si>
    <t>Estimated time of completion</t>
  </si>
  <si>
    <t>Status of Task</t>
  </si>
  <si>
    <t>Employee Performance</t>
  </si>
  <si>
    <t>Evaluation (days)</t>
  </si>
  <si>
    <t>hrs</t>
  </si>
  <si>
    <t>unit</t>
  </si>
  <si>
    <t>actual Activity/day</t>
  </si>
  <si>
    <t>scheduled activity/day</t>
  </si>
  <si>
    <t>Days max.</t>
  </si>
  <si>
    <t>Days to deadline</t>
  </si>
  <si>
    <t>hours/day</t>
  </si>
  <si>
    <t>effort per day</t>
  </si>
  <si>
    <t>Total Scheduled task (Hrs)</t>
  </si>
  <si>
    <t>Duration of Task to be completed</t>
  </si>
  <si>
    <t>Working Tool</t>
  </si>
  <si>
    <t>Process Design</t>
  </si>
  <si>
    <t>Task Allocated</t>
  </si>
  <si>
    <t>SPI</t>
  </si>
  <si>
    <t>Per Task</t>
  </si>
  <si>
    <t>Per Day</t>
  </si>
  <si>
    <t>CPI</t>
  </si>
  <si>
    <t>EV</t>
  </si>
  <si>
    <t>BCWS</t>
  </si>
  <si>
    <t>BCWP</t>
  </si>
  <si>
    <t>ACWP</t>
  </si>
  <si>
    <t>per hour</t>
  </si>
  <si>
    <t>CV</t>
  </si>
  <si>
    <t>SV</t>
  </si>
  <si>
    <t>Cost per day of employee</t>
  </si>
  <si>
    <t>Cost per HOUR of employee</t>
  </si>
  <si>
    <t>BC</t>
  </si>
  <si>
    <t>Planned % work</t>
  </si>
  <si>
    <t>Actual % work</t>
  </si>
  <si>
    <t>AW
(Hrs)</t>
  </si>
  <si>
    <t>BAC</t>
  </si>
  <si>
    <t>CV %</t>
  </si>
  <si>
    <t>SV %</t>
  </si>
  <si>
    <t>Estimate to Complete (ETC)
Euro</t>
  </si>
  <si>
    <t>Estimate at Completion (EAC)
Euro</t>
  </si>
  <si>
    <t>CV at Completion
Euro</t>
  </si>
  <si>
    <t>Planned Accomplishment Rate (PAR)
Per hour</t>
  </si>
  <si>
    <t>Time Variance (TV)
Hours</t>
  </si>
  <si>
    <t>Date of allocation</t>
  </si>
  <si>
    <t>24/09/2019</t>
  </si>
  <si>
    <t>Planned Completion date</t>
  </si>
  <si>
    <t>Earned Schedule (ES)
Hours</t>
  </si>
  <si>
    <t>TV%</t>
  </si>
  <si>
    <t>Time Performance Index
TPI</t>
  </si>
  <si>
    <t>Time Estimate at Completion
TEAC
(Hrs)</t>
  </si>
  <si>
    <t>Resourcce Variance
RV</t>
  </si>
  <si>
    <t>Resource Flow Index
RI</t>
  </si>
  <si>
    <t>BAC of assignment</t>
  </si>
  <si>
    <t>Expected Accomplishment Rate 
EAR</t>
  </si>
  <si>
    <t>Time Variance at Completion
TVAC
(Hrs)</t>
  </si>
  <si>
    <t>Project Performance Measures</t>
  </si>
  <si>
    <t>Variances</t>
  </si>
  <si>
    <t>Performance Indices</t>
  </si>
  <si>
    <t>Project Forecasting and Earned Schedule</t>
  </si>
  <si>
    <t>Process Design Sofwates</t>
  </si>
  <si>
    <t>BW (SAC)
(Hrs)</t>
  </si>
  <si>
    <t>Overall Evaluation of employee</t>
  </si>
</sst>
</file>

<file path=xl/styles.xml><?xml version="1.0" encoding="utf-8"?>
<styleSheet xmlns="http://schemas.openxmlformats.org/spreadsheetml/2006/main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5" formatCode="0.000%"/>
    <numFmt numFmtId="166" formatCode="_([$€-2]\ * #,##0.00_);_([$€-2]\ * \(#,##0.00\);_([$€-2]\ * &quot;-&quot;??_);_(@_)"/>
    <numFmt numFmtId="167" formatCode="0.0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8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2" fillId="2" borderId="1" xfId="0" applyFont="1" applyFill="1" applyBorder="1" applyAlignment="1">
      <alignment vertical="center"/>
    </xf>
    <xf numFmtId="9" fontId="0" fillId="0" borderId="1" xfId="1" applyFont="1" applyBorder="1" applyAlignment="1">
      <alignment vertical="center"/>
    </xf>
    <xf numFmtId="0" fontId="0" fillId="0" borderId="2" xfId="0" applyBorder="1" applyAlignment="1">
      <alignment vertical="center"/>
    </xf>
    <xf numFmtId="0" fontId="2" fillId="2" borderId="2" xfId="0" applyFont="1" applyFill="1" applyBorder="1" applyAlignment="1">
      <alignment vertical="center"/>
    </xf>
    <xf numFmtId="164" fontId="0" fillId="0" borderId="1" xfId="1" applyNumberFormat="1" applyFont="1" applyBorder="1" applyAlignment="1">
      <alignment vertical="center"/>
    </xf>
    <xf numFmtId="165" fontId="0" fillId="0" borderId="1" xfId="1" applyNumberFormat="1" applyFont="1" applyBorder="1" applyAlignment="1">
      <alignment vertical="center"/>
    </xf>
    <xf numFmtId="165" fontId="0" fillId="0" borderId="0" xfId="1" applyNumberFormat="1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2" borderId="12" xfId="0" applyFill="1" applyBorder="1" applyAlignment="1">
      <alignment vertical="center"/>
    </xf>
    <xf numFmtId="0" fontId="0" fillId="0" borderId="13" xfId="0" applyBorder="1" applyAlignment="1">
      <alignment horizontal="center" vertical="center"/>
    </xf>
    <xf numFmtId="0" fontId="0" fillId="2" borderId="14" xfId="0" applyFill="1" applyBorder="1" applyAlignment="1">
      <alignment vertical="center"/>
    </xf>
    <xf numFmtId="0" fontId="0" fillId="0" borderId="15" xfId="0" applyBorder="1" applyAlignment="1">
      <alignment horizontal="center" vertical="center"/>
    </xf>
    <xf numFmtId="0" fontId="0" fillId="2" borderId="17" xfId="0" applyFill="1" applyBorder="1" applyAlignment="1">
      <alignment vertical="center"/>
    </xf>
    <xf numFmtId="0" fontId="0" fillId="2" borderId="20" xfId="0" applyFill="1" applyBorder="1" applyAlignment="1">
      <alignment vertical="center"/>
    </xf>
    <xf numFmtId="0" fontId="0" fillId="2" borderId="9" xfId="0" applyFill="1" applyBorder="1" applyAlignment="1">
      <alignment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21" xfId="0" applyFill="1" applyBorder="1" applyAlignment="1">
      <alignment vertical="center"/>
    </xf>
    <xf numFmtId="0" fontId="0" fillId="0" borderId="23" xfId="0" applyBorder="1" applyAlignment="1">
      <alignment horizontal="center" vertical="center"/>
    </xf>
    <xf numFmtId="0" fontId="0" fillId="0" borderId="16" xfId="0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166" fontId="0" fillId="0" borderId="22" xfId="2" applyNumberFormat="1" applyFont="1" applyBorder="1" applyAlignment="1">
      <alignment horizontal="right" vertical="center"/>
    </xf>
    <xf numFmtId="0" fontId="0" fillId="0" borderId="11" xfId="0" applyBorder="1" applyAlignment="1">
      <alignment horizontal="right" vertical="center"/>
    </xf>
    <xf numFmtId="166" fontId="0" fillId="0" borderId="0" xfId="0" applyNumberFormat="1" applyAlignment="1">
      <alignment vertical="center"/>
    </xf>
    <xf numFmtId="166" fontId="0" fillId="0" borderId="2" xfId="0" applyNumberForma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9" fontId="0" fillId="0" borderId="2" xfId="1" applyFont="1" applyBorder="1" applyAlignment="1">
      <alignment horizontal="center" vertical="center"/>
    </xf>
    <xf numFmtId="9" fontId="0" fillId="0" borderId="2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" fontId="2" fillId="0" borderId="2" xfId="0" applyNumberFormat="1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166" fontId="0" fillId="0" borderId="0" xfId="0" applyNumberFormat="1" applyBorder="1" applyAlignment="1">
      <alignment horizontal="center" vertical="center"/>
    </xf>
    <xf numFmtId="165" fontId="0" fillId="0" borderId="0" xfId="1" applyNumberFormat="1" applyFont="1" applyBorder="1" applyAlignment="1">
      <alignment vertical="center"/>
    </xf>
    <xf numFmtId="43" fontId="0" fillId="0" borderId="0" xfId="0" applyNumberFormat="1" applyAlignment="1">
      <alignment vertical="center"/>
    </xf>
    <xf numFmtId="166" fontId="0" fillId="0" borderId="2" xfId="1" applyNumberFormat="1" applyFont="1" applyBorder="1" applyAlignment="1">
      <alignment horizontal="center" vertical="center"/>
    </xf>
    <xf numFmtId="9" fontId="0" fillId="0" borderId="1" xfId="0" applyNumberFormat="1" applyBorder="1" applyAlignment="1">
      <alignment vertical="center"/>
    </xf>
    <xf numFmtId="0" fontId="0" fillId="0" borderId="2" xfId="0" applyNumberFormat="1" applyBorder="1" applyAlignment="1">
      <alignment horizontal="center" vertical="center"/>
    </xf>
    <xf numFmtId="0" fontId="0" fillId="2" borderId="0" xfId="0" applyFill="1" applyBorder="1" applyAlignment="1">
      <alignment vertical="center"/>
    </xf>
    <xf numFmtId="14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0" borderId="0" xfId="0" applyFont="1" applyAlignment="1">
      <alignment vertical="center"/>
    </xf>
    <xf numFmtId="166" fontId="2" fillId="0" borderId="0" xfId="0" applyNumberFormat="1" applyFont="1" applyAlignment="1">
      <alignment vertical="center"/>
    </xf>
    <xf numFmtId="0" fontId="0" fillId="0" borderId="2" xfId="1" applyNumberFormat="1" applyFont="1" applyBorder="1" applyAlignment="1">
      <alignment horizontal="center" vertical="center"/>
    </xf>
    <xf numFmtId="167" fontId="0" fillId="0" borderId="2" xfId="0" applyNumberForma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0" fontId="2" fillId="4" borderId="0" xfId="0" applyFont="1" applyFill="1" applyAlignment="1">
      <alignment vertical="center"/>
    </xf>
    <xf numFmtId="10" fontId="0" fillId="0" borderId="2" xfId="1" applyNumberFormat="1" applyFont="1" applyBorder="1" applyAlignment="1">
      <alignment horizontal="center" vertical="center"/>
    </xf>
    <xf numFmtId="164" fontId="0" fillId="0" borderId="2" xfId="1" applyNumberFormat="1" applyFont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14" fontId="0" fillId="0" borderId="24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4" borderId="25" xfId="0" applyFont="1" applyFill="1" applyBorder="1" applyAlignment="1">
      <alignment horizontal="center" vertical="center"/>
    </xf>
  </cellXfs>
  <cellStyles count="3">
    <cellStyle name="Currency" xfId="2" builtinId="4"/>
    <cellStyle name="Normal" xfId="0" builtinId="0"/>
    <cellStyle name="Percent" xfId="1" builtinId="5"/>
  </cellStyles>
  <dxfs count="17">
    <dxf>
      <font>
        <color rgb="FFFF0000"/>
      </font>
      <fill>
        <patternFill>
          <bgColor theme="5" tint="0.39994506668294322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theme="7" tint="-0.499984740745262"/>
      </font>
      <fill>
        <patternFill>
          <bgColor theme="7" tint="0.59996337778862885"/>
        </patternFill>
      </fill>
    </dxf>
    <dxf>
      <font>
        <color rgb="FF0066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006600"/>
      </font>
      <fill>
        <patternFill>
          <bgColor theme="9" tint="-0.24994659260841701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ill>
        <patternFill>
          <bgColor theme="5" tint="0.59996337778862885"/>
        </patternFill>
      </fill>
    </dxf>
    <dxf>
      <fill>
        <patternFill>
          <bgColor rgb="FFCC3300"/>
        </patternFill>
      </fill>
    </dxf>
    <dxf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006600"/>
      <color rgb="FFCC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Performance Chart</a:t>
            </a:r>
          </a:p>
        </c:rich>
      </c:tx>
      <c:spPr>
        <a:noFill/>
        <a:ln>
          <a:noFill/>
        </a:ln>
        <a:effectLst/>
      </c:spPr>
    </c:title>
    <c:plotArea>
      <c:layout/>
      <c:lineChart>
        <c:grouping val="stacked"/>
        <c:ser>
          <c:idx val="0"/>
          <c:order val="0"/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dLbls>
            <c:delete val="1"/>
          </c:dLbls>
          <c:cat>
            <c:numRef>
              <c:f>PerformanceEMP1!$B$21:$B$28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</c:numCache>
            </c:numRef>
          </c:cat>
          <c:val>
            <c:numRef>
              <c:f>PerformanceEMP1!$O$21:$O$28</c:f>
              <c:numCache>
                <c:formatCode>General</c:formatCode>
                <c:ptCount val="8"/>
                <c:pt idx="0">
                  <c:v>0.5</c:v>
                </c:pt>
                <c:pt idx="1">
                  <c:v>0.5625</c:v>
                </c:pt>
                <c:pt idx="2">
                  <c:v>0.5</c:v>
                </c:pt>
                <c:pt idx="3">
                  <c:v>0.5</c:v>
                </c:pt>
                <c:pt idx="4">
                  <c:v>0.52500000000000002</c:v>
                </c:pt>
                <c:pt idx="5">
                  <c:v>0.58333333333333337</c:v>
                </c:pt>
                <c:pt idx="6">
                  <c:v>0.6071428571428571</c:v>
                </c:pt>
                <c:pt idx="7">
                  <c:v>0.578125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C84-492C-8F20-D9BC28613778}"/>
            </c:ext>
          </c:extLst>
        </c:ser>
        <c:dLbls>
          <c:showVal val="1"/>
        </c:dLbls>
        <c:marker val="1"/>
        <c:axId val="100644352"/>
        <c:axId val="100645888"/>
      </c:lineChart>
      <c:catAx>
        <c:axId val="100644352"/>
        <c:scaling>
          <c:orientation val="minMax"/>
        </c:scaling>
        <c:axPos val="b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75000"/>
                      <a:lumOff val="25000"/>
                    </a:schemeClr>
                  </a:gs>
                  <a:gs pos="0">
                    <a:schemeClr val="dk1">
                      <a:lumMod val="65000"/>
                      <a:lumOff val="3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645888"/>
        <c:crosses val="autoZero"/>
        <c:auto val="1"/>
        <c:lblAlgn val="ctr"/>
        <c:lblOffset val="100"/>
      </c:catAx>
      <c:valAx>
        <c:axId val="100645888"/>
        <c:scaling>
          <c:orientation val="minMax"/>
        </c:scaling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75000"/>
                      <a:lumOff val="25000"/>
                    </a:schemeClr>
                  </a:gs>
                  <a:gs pos="0">
                    <a:schemeClr val="dk1">
                      <a:lumMod val="65000"/>
                      <a:lumOff val="3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644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ETC and EV Chart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PerformanceEMP1!$N$20</c:f>
              <c:strCache>
                <c:ptCount val="1"/>
                <c:pt idx="0">
                  <c:v>EV</c:v>
                </c:pt>
              </c:strCache>
            </c:strRef>
          </c:tx>
          <c:marker>
            <c:symbol val="none"/>
          </c:marker>
          <c:val>
            <c:numRef>
              <c:f>PerformanceEMP1!$N$21:$N$28</c:f>
              <c:numCache>
                <c:formatCode>_([$€-2]\ * #,##0.00_);_([$€-2]\ * \(#,##0.00\);_([$€-2]\ * "-"??_);_(@_)</c:formatCode>
                <c:ptCount val="8"/>
                <c:pt idx="0">
                  <c:v>400</c:v>
                </c:pt>
                <c:pt idx="1">
                  <c:v>900</c:v>
                </c:pt>
                <c:pt idx="2">
                  <c:v>1200</c:v>
                </c:pt>
                <c:pt idx="3">
                  <c:v>1600</c:v>
                </c:pt>
                <c:pt idx="4">
                  <c:v>2100</c:v>
                </c:pt>
                <c:pt idx="5">
                  <c:v>2800</c:v>
                </c:pt>
                <c:pt idx="6">
                  <c:v>3400</c:v>
                </c:pt>
                <c:pt idx="7">
                  <c:v>3700</c:v>
                </c:pt>
              </c:numCache>
            </c:numRef>
          </c:val>
        </c:ser>
        <c:ser>
          <c:idx val="1"/>
          <c:order val="1"/>
          <c:tx>
            <c:strRef>
              <c:f>PerformanceEMP1!$X$20</c:f>
              <c:strCache>
                <c:ptCount val="1"/>
                <c:pt idx="0">
                  <c:v>Estimate to Complete (ETC)
Euro</c:v>
                </c:pt>
              </c:strCache>
            </c:strRef>
          </c:tx>
          <c:marker>
            <c:symbol val="none"/>
          </c:marker>
          <c:val>
            <c:numRef>
              <c:f>PerformanceEMP1!$X$21:$X$28</c:f>
              <c:numCache>
                <c:formatCode>_([$€-2]\ * #,##0.00_);_([$€-2]\ * \(#,##0.00\);_([$€-2]\ * "-"??_);_(@_)</c:formatCode>
                <c:ptCount val="8"/>
                <c:pt idx="0">
                  <c:v>800</c:v>
                </c:pt>
                <c:pt idx="1">
                  <c:v>1244.4444444444443</c:v>
                </c:pt>
                <c:pt idx="2">
                  <c:v>2400</c:v>
                </c:pt>
                <c:pt idx="3">
                  <c:v>3200</c:v>
                </c:pt>
                <c:pt idx="4">
                  <c:v>3619.0476190476188</c:v>
                </c:pt>
                <c:pt idx="5">
                  <c:v>3428.5714285714284</c:v>
                </c:pt>
                <c:pt idx="6">
                  <c:v>3623.5294117647063</c:v>
                </c:pt>
                <c:pt idx="7">
                  <c:v>4670.27027027027</c:v>
                </c:pt>
              </c:numCache>
            </c:numRef>
          </c:val>
        </c:ser>
        <c:marker val="1"/>
        <c:axId val="101546624"/>
        <c:axId val="101568896"/>
      </c:lineChart>
      <c:catAx>
        <c:axId val="101546624"/>
        <c:scaling>
          <c:orientation val="minMax"/>
        </c:scaling>
        <c:axPos val="b"/>
        <c:majorTickMark val="none"/>
        <c:tickLblPos val="nextTo"/>
        <c:crossAx val="101568896"/>
        <c:crosses val="autoZero"/>
        <c:auto val="1"/>
        <c:lblAlgn val="ctr"/>
        <c:lblOffset val="100"/>
      </c:catAx>
      <c:valAx>
        <c:axId val="101568896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Cost,</a:t>
                </a:r>
                <a:r>
                  <a:rPr lang="en-US" baseline="0"/>
                  <a:t> </a:t>
                </a:r>
                <a:r>
                  <a:rPr lang="en-US"/>
                  <a:t>Euros</a:t>
                </a:r>
              </a:p>
            </c:rich>
          </c:tx>
          <c:layout/>
        </c:title>
        <c:numFmt formatCode="_([$€-2]\ * #,##0.00_);_([$€-2]\ * \(#,##0.00\);_([$€-2]\ * &quot;-&quot;??_);_(@_)" sourceLinked="1"/>
        <c:majorTickMark val="none"/>
        <c:tickLblPos val="nextTo"/>
        <c:crossAx val="10154662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TV Vs BW chart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PerformanceEMP1!$G$20</c:f>
              <c:strCache>
                <c:ptCount val="1"/>
                <c:pt idx="0">
                  <c:v>BW (SAC)
(Hrs)</c:v>
                </c:pt>
              </c:strCache>
            </c:strRef>
          </c:tx>
          <c:marker>
            <c:symbol val="none"/>
          </c:marker>
          <c:val>
            <c:numRef>
              <c:f>PerformanceEMP1!$G$21:$G$28</c:f>
              <c:numCache>
                <c:formatCode>General</c:formatCode>
                <c:ptCount val="8"/>
                <c:pt idx="0">
                  <c:v>8</c:v>
                </c:pt>
                <c:pt idx="1">
                  <c:v>16</c:v>
                </c:pt>
                <c:pt idx="2">
                  <c:v>24</c:v>
                </c:pt>
                <c:pt idx="3">
                  <c:v>32</c:v>
                </c:pt>
                <c:pt idx="4">
                  <c:v>40</c:v>
                </c:pt>
                <c:pt idx="5">
                  <c:v>48</c:v>
                </c:pt>
                <c:pt idx="6">
                  <c:v>56</c:v>
                </c:pt>
                <c:pt idx="7">
                  <c:v>64</c:v>
                </c:pt>
              </c:numCache>
            </c:numRef>
          </c:val>
        </c:ser>
        <c:ser>
          <c:idx val="1"/>
          <c:order val="1"/>
          <c:tx>
            <c:strRef>
              <c:f>PerformanceEMP1!$AB$20</c:f>
              <c:strCache>
                <c:ptCount val="1"/>
                <c:pt idx="0">
                  <c:v>Time Variance (TV)
Hours</c:v>
                </c:pt>
              </c:strCache>
            </c:strRef>
          </c:tx>
          <c:marker>
            <c:symbol val="none"/>
          </c:marker>
          <c:val>
            <c:numRef>
              <c:f>PerformanceEMP1!$AB$21:$AB$28</c:f>
              <c:numCache>
                <c:formatCode>General</c:formatCode>
                <c:ptCount val="8"/>
                <c:pt idx="0">
                  <c:v>-4</c:v>
                </c:pt>
                <c:pt idx="1">
                  <c:v>-7</c:v>
                </c:pt>
                <c:pt idx="2">
                  <c:v>-12</c:v>
                </c:pt>
                <c:pt idx="3">
                  <c:v>-16</c:v>
                </c:pt>
                <c:pt idx="4">
                  <c:v>-19</c:v>
                </c:pt>
                <c:pt idx="5">
                  <c:v>-20</c:v>
                </c:pt>
                <c:pt idx="6">
                  <c:v>-22</c:v>
                </c:pt>
                <c:pt idx="7">
                  <c:v>-27</c:v>
                </c:pt>
              </c:numCache>
            </c:numRef>
          </c:val>
        </c:ser>
        <c:marker val="1"/>
        <c:axId val="101590144"/>
        <c:axId val="101591680"/>
      </c:lineChart>
      <c:catAx>
        <c:axId val="101590144"/>
        <c:scaling>
          <c:orientation val="minMax"/>
        </c:scaling>
        <c:axPos val="b"/>
        <c:majorTickMark val="none"/>
        <c:tickLblPos val="nextTo"/>
        <c:crossAx val="101591680"/>
        <c:crosses val="autoZero"/>
        <c:auto val="1"/>
        <c:lblAlgn val="ctr"/>
        <c:lblOffset val="100"/>
      </c:catAx>
      <c:valAx>
        <c:axId val="101591680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10159014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ES Vs BW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PerformanceEMP1!$AD$20</c:f>
              <c:strCache>
                <c:ptCount val="1"/>
                <c:pt idx="0">
                  <c:v>Earned Schedule (ES)
Hours</c:v>
                </c:pt>
              </c:strCache>
            </c:strRef>
          </c:tx>
          <c:marker>
            <c:symbol val="none"/>
          </c:marker>
          <c:val>
            <c:numRef>
              <c:f>PerformanceEMP1!$AD$21:$AD$28</c:f>
              <c:numCache>
                <c:formatCode>General</c:formatCode>
                <c:ptCount val="8"/>
                <c:pt idx="0">
                  <c:v>4</c:v>
                </c:pt>
                <c:pt idx="1">
                  <c:v>9</c:v>
                </c:pt>
                <c:pt idx="2">
                  <c:v>12</c:v>
                </c:pt>
                <c:pt idx="3">
                  <c:v>16</c:v>
                </c:pt>
                <c:pt idx="4">
                  <c:v>21</c:v>
                </c:pt>
                <c:pt idx="5">
                  <c:v>28</c:v>
                </c:pt>
                <c:pt idx="6">
                  <c:v>34</c:v>
                </c:pt>
                <c:pt idx="7">
                  <c:v>37</c:v>
                </c:pt>
              </c:numCache>
            </c:numRef>
          </c:val>
        </c:ser>
        <c:ser>
          <c:idx val="1"/>
          <c:order val="1"/>
          <c:tx>
            <c:strRef>
              <c:f>PerformanceEMP1!$G$20</c:f>
              <c:strCache>
                <c:ptCount val="1"/>
                <c:pt idx="0">
                  <c:v>BW (SAC)
(Hrs)</c:v>
                </c:pt>
              </c:strCache>
            </c:strRef>
          </c:tx>
          <c:marker>
            <c:symbol val="none"/>
          </c:marker>
          <c:val>
            <c:numRef>
              <c:f>PerformanceEMP1!$G$21:$G$29</c:f>
              <c:numCache>
                <c:formatCode>General</c:formatCode>
                <c:ptCount val="9"/>
                <c:pt idx="0">
                  <c:v>8</c:v>
                </c:pt>
                <c:pt idx="1">
                  <c:v>16</c:v>
                </c:pt>
                <c:pt idx="2">
                  <c:v>24</c:v>
                </c:pt>
                <c:pt idx="3">
                  <c:v>32</c:v>
                </c:pt>
                <c:pt idx="4">
                  <c:v>40</c:v>
                </c:pt>
                <c:pt idx="5">
                  <c:v>48</c:v>
                </c:pt>
                <c:pt idx="6">
                  <c:v>56</c:v>
                </c:pt>
                <c:pt idx="7">
                  <c:v>64</c:v>
                </c:pt>
              </c:numCache>
            </c:numRef>
          </c:val>
        </c:ser>
        <c:marker val="1"/>
        <c:axId val="101617024"/>
        <c:axId val="101627008"/>
      </c:lineChart>
      <c:catAx>
        <c:axId val="101617024"/>
        <c:scaling>
          <c:orientation val="minMax"/>
        </c:scaling>
        <c:axPos val="b"/>
        <c:majorTickMark val="none"/>
        <c:tickLblPos val="nextTo"/>
        <c:crossAx val="101627008"/>
        <c:crosses val="autoZero"/>
        <c:auto val="1"/>
        <c:lblAlgn val="ctr"/>
        <c:lblOffset val="100"/>
      </c:catAx>
      <c:valAx>
        <c:axId val="101627008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Time, Hours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10161702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TEAC Vs BW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PerformanceEMP1!$G$20</c:f>
              <c:strCache>
                <c:ptCount val="1"/>
                <c:pt idx="0">
                  <c:v>BW (SAC)
(Hrs)</c:v>
                </c:pt>
              </c:strCache>
            </c:strRef>
          </c:tx>
          <c:marker>
            <c:symbol val="none"/>
          </c:marker>
          <c:val>
            <c:numRef>
              <c:f>PerformanceEMP1!$G$21:$G$28</c:f>
              <c:numCache>
                <c:formatCode>General</c:formatCode>
                <c:ptCount val="8"/>
                <c:pt idx="0">
                  <c:v>8</c:v>
                </c:pt>
                <c:pt idx="1">
                  <c:v>16</c:v>
                </c:pt>
                <c:pt idx="2">
                  <c:v>24</c:v>
                </c:pt>
                <c:pt idx="3">
                  <c:v>32</c:v>
                </c:pt>
                <c:pt idx="4">
                  <c:v>40</c:v>
                </c:pt>
                <c:pt idx="5">
                  <c:v>48</c:v>
                </c:pt>
                <c:pt idx="6">
                  <c:v>56</c:v>
                </c:pt>
                <c:pt idx="7">
                  <c:v>64</c:v>
                </c:pt>
              </c:numCache>
            </c:numRef>
          </c:val>
        </c:ser>
        <c:ser>
          <c:idx val="1"/>
          <c:order val="1"/>
          <c:tx>
            <c:strRef>
              <c:f>PerformanceEMP1!$AG$20</c:f>
              <c:strCache>
                <c:ptCount val="1"/>
                <c:pt idx="0">
                  <c:v>Time Estimate at Completion
TEAC
(Hrs)</c:v>
                </c:pt>
              </c:strCache>
            </c:strRef>
          </c:tx>
          <c:marker>
            <c:symbol val="none"/>
          </c:marker>
          <c:val>
            <c:numRef>
              <c:f>PerformanceEMP1!$AG$21:$AG$28</c:f>
              <c:numCache>
                <c:formatCode>0.00</c:formatCode>
                <c:ptCount val="8"/>
                <c:pt idx="0">
                  <c:v>16</c:v>
                </c:pt>
                <c:pt idx="1">
                  <c:v>28.444444444444443</c:v>
                </c:pt>
                <c:pt idx="2">
                  <c:v>48</c:v>
                </c:pt>
                <c:pt idx="3">
                  <c:v>64</c:v>
                </c:pt>
                <c:pt idx="4">
                  <c:v>76.19047619047619</c:v>
                </c:pt>
                <c:pt idx="5">
                  <c:v>82.285714285714278</c:v>
                </c:pt>
                <c:pt idx="6">
                  <c:v>92.235294117647058</c:v>
                </c:pt>
                <c:pt idx="7">
                  <c:v>110.70270270270271</c:v>
                </c:pt>
              </c:numCache>
            </c:numRef>
          </c:val>
        </c:ser>
        <c:marker val="1"/>
        <c:axId val="101644160"/>
        <c:axId val="101645696"/>
      </c:lineChart>
      <c:catAx>
        <c:axId val="101644160"/>
        <c:scaling>
          <c:orientation val="minMax"/>
        </c:scaling>
        <c:axPos val="b"/>
        <c:majorTickMark val="none"/>
        <c:tickLblPos val="nextTo"/>
        <c:crossAx val="101645696"/>
        <c:crosses val="autoZero"/>
        <c:auto val="1"/>
        <c:lblAlgn val="ctr"/>
        <c:lblOffset val="100"/>
      </c:catAx>
      <c:valAx>
        <c:axId val="101645696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Time, Hours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10164416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Daily Working Log</a:t>
            </a:r>
          </a:p>
        </c:rich>
      </c:tx>
      <c:spPr>
        <a:noFill/>
        <a:ln>
          <a:noFill/>
        </a:ln>
        <a:effectLst/>
      </c:spPr>
    </c:title>
    <c:plotArea>
      <c:layout/>
      <c:lineChart>
        <c:grouping val="standard"/>
        <c:ser>
          <c:idx val="0"/>
          <c:order val="0"/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cat>
            <c:numRef>
              <c:f>PerformanceEMP1!$B$21:$B$28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</c:numCache>
            </c:numRef>
          </c:cat>
          <c:val>
            <c:numRef>
              <c:f>PerformanceEMP1!$C$21:$C$28</c:f>
              <c:numCache>
                <c:formatCode>General</c:formatCode>
                <c:ptCount val="8"/>
                <c:pt idx="0">
                  <c:v>8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8</c:v>
                </c:pt>
                <c:pt idx="5">
                  <c:v>8</c:v>
                </c:pt>
                <c:pt idx="6">
                  <c:v>8</c:v>
                </c:pt>
                <c:pt idx="7">
                  <c:v>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C2F-41E5-B4C6-B607690201A2}"/>
            </c:ext>
          </c:extLst>
        </c:ser>
        <c:ser>
          <c:idx val="1"/>
          <c:order val="1"/>
          <c:spPr>
            <a:ln w="22225" cap="rnd">
              <a:solidFill>
                <a:schemeClr val="accent2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cat>
            <c:numRef>
              <c:f>PerformanceEMP1!$B$21:$B$28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</c:numCache>
            </c:numRef>
          </c:cat>
          <c:val>
            <c:numRef>
              <c:f>PerformanceEMP1!$D$21:$D$28</c:f>
              <c:numCache>
                <c:formatCode>General</c:formatCode>
                <c:ptCount val="8"/>
                <c:pt idx="0">
                  <c:v>4</c:v>
                </c:pt>
                <c:pt idx="1">
                  <c:v>5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7</c:v>
                </c:pt>
                <c:pt idx="6">
                  <c:v>6</c:v>
                </c:pt>
                <c:pt idx="7">
                  <c:v>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C2F-41E5-B4C6-B607690201A2}"/>
            </c:ext>
          </c:extLst>
        </c:ser>
        <c:marker val="1"/>
        <c:axId val="100941184"/>
        <c:axId val="100951168"/>
      </c:lineChart>
      <c:catAx>
        <c:axId val="100941184"/>
        <c:scaling>
          <c:orientation val="minMax"/>
        </c:scaling>
        <c:axPos val="b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75000"/>
                      <a:lumOff val="25000"/>
                    </a:schemeClr>
                  </a:gs>
                  <a:gs pos="0">
                    <a:schemeClr val="dk1">
                      <a:lumMod val="65000"/>
                      <a:lumOff val="3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951168"/>
        <c:crosses val="autoZero"/>
        <c:auto val="1"/>
        <c:lblAlgn val="ctr"/>
        <c:lblOffset val="100"/>
      </c:catAx>
      <c:valAx>
        <c:axId val="100951168"/>
        <c:scaling>
          <c:orientation val="minMax"/>
        </c:scaling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75000"/>
                      <a:lumOff val="25000"/>
                    </a:schemeClr>
                  </a:gs>
                  <a:gs pos="0">
                    <a:schemeClr val="dk1">
                      <a:lumMod val="65000"/>
                      <a:lumOff val="3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9411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Earned Value Chart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PerformanceEMP1!$K$20</c:f>
              <c:strCache>
                <c:ptCount val="1"/>
                <c:pt idx="0">
                  <c:v>ACWP</c:v>
                </c:pt>
              </c:strCache>
            </c:strRef>
          </c:tx>
          <c:marker>
            <c:symbol val="none"/>
          </c:marker>
          <c:val>
            <c:numRef>
              <c:f>PerformanceEMP1!$K$21:$K$28</c:f>
              <c:numCache>
                <c:formatCode>_([$€-2]\ * #,##0.00_);_([$€-2]\ * \(#,##0.00\);_([$€-2]\ * "-"??_);_(@_)</c:formatCode>
                <c:ptCount val="8"/>
                <c:pt idx="0">
                  <c:v>800</c:v>
                </c:pt>
                <c:pt idx="1">
                  <c:v>1600</c:v>
                </c:pt>
                <c:pt idx="2">
                  <c:v>2400</c:v>
                </c:pt>
                <c:pt idx="3">
                  <c:v>3200</c:v>
                </c:pt>
                <c:pt idx="4">
                  <c:v>4000</c:v>
                </c:pt>
                <c:pt idx="5">
                  <c:v>4800</c:v>
                </c:pt>
                <c:pt idx="6">
                  <c:v>5600</c:v>
                </c:pt>
                <c:pt idx="7">
                  <c:v>6400</c:v>
                </c:pt>
              </c:numCache>
            </c:numRef>
          </c:val>
        </c:ser>
        <c:ser>
          <c:idx val="1"/>
          <c:order val="1"/>
          <c:tx>
            <c:strRef>
              <c:f>PerformanceEMP1!$L$20</c:f>
              <c:strCache>
                <c:ptCount val="1"/>
                <c:pt idx="0">
                  <c:v>BCWS</c:v>
                </c:pt>
              </c:strCache>
            </c:strRef>
          </c:tx>
          <c:marker>
            <c:symbol val="none"/>
          </c:marker>
          <c:val>
            <c:numRef>
              <c:f>PerformanceEMP1!$L$21:$L$28</c:f>
              <c:numCache>
                <c:formatCode>_([$€-2]\ * #,##0.00_);_([$€-2]\ * \(#,##0.00\);_([$€-2]\ * "-"??_);_(@_)</c:formatCode>
                <c:ptCount val="8"/>
                <c:pt idx="0">
                  <c:v>800</c:v>
                </c:pt>
                <c:pt idx="1">
                  <c:v>1600</c:v>
                </c:pt>
                <c:pt idx="2">
                  <c:v>2400</c:v>
                </c:pt>
                <c:pt idx="3">
                  <c:v>3200</c:v>
                </c:pt>
                <c:pt idx="4">
                  <c:v>4000</c:v>
                </c:pt>
                <c:pt idx="5">
                  <c:v>4800</c:v>
                </c:pt>
                <c:pt idx="6">
                  <c:v>5600</c:v>
                </c:pt>
                <c:pt idx="7">
                  <c:v>6400</c:v>
                </c:pt>
              </c:numCache>
            </c:numRef>
          </c:val>
        </c:ser>
        <c:ser>
          <c:idx val="2"/>
          <c:order val="2"/>
          <c:tx>
            <c:strRef>
              <c:f>PerformanceEMP1!$M$20</c:f>
              <c:strCache>
                <c:ptCount val="1"/>
                <c:pt idx="0">
                  <c:v>BCWP</c:v>
                </c:pt>
              </c:strCache>
            </c:strRef>
          </c:tx>
          <c:marker>
            <c:symbol val="none"/>
          </c:marker>
          <c:val>
            <c:numRef>
              <c:f>PerformanceEMP1!$M$21:$M$28</c:f>
              <c:numCache>
                <c:formatCode>_([$€-2]\ * #,##0.00_);_([$€-2]\ * \(#,##0.00\);_([$€-2]\ * "-"??_);_(@_)</c:formatCode>
                <c:ptCount val="8"/>
                <c:pt idx="0">
                  <c:v>400</c:v>
                </c:pt>
                <c:pt idx="1">
                  <c:v>900</c:v>
                </c:pt>
                <c:pt idx="2">
                  <c:v>1200</c:v>
                </c:pt>
                <c:pt idx="3">
                  <c:v>1600</c:v>
                </c:pt>
                <c:pt idx="4">
                  <c:v>2100</c:v>
                </c:pt>
                <c:pt idx="5">
                  <c:v>2800</c:v>
                </c:pt>
                <c:pt idx="6">
                  <c:v>3400</c:v>
                </c:pt>
                <c:pt idx="7">
                  <c:v>3700</c:v>
                </c:pt>
              </c:numCache>
            </c:numRef>
          </c:val>
        </c:ser>
        <c:marker val="1"/>
        <c:axId val="100979840"/>
        <c:axId val="100981376"/>
      </c:lineChart>
      <c:catAx>
        <c:axId val="100979840"/>
        <c:scaling>
          <c:orientation val="minMax"/>
        </c:scaling>
        <c:axPos val="b"/>
        <c:majorTickMark val="none"/>
        <c:tickLblPos val="nextTo"/>
        <c:crossAx val="100981376"/>
        <c:crosses val="autoZero"/>
        <c:auto val="1"/>
        <c:lblAlgn val="ctr"/>
        <c:lblOffset val="100"/>
      </c:catAx>
      <c:valAx>
        <c:axId val="100981376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</a:t>
                </a:r>
              </a:p>
            </c:rich>
          </c:tx>
        </c:title>
        <c:numFmt formatCode="_([$€-2]\ * #,##0.00_);_([$€-2]\ * \(#,##0.00\);_([$€-2]\ * &quot;-&quot;??_);_(@_)" sourceLinked="1"/>
        <c:majorTickMark val="none"/>
        <c:tickLblPos val="nextTo"/>
        <c:crossAx val="100979840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Cost Performance Cahrt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PerformanceEMP1!$L$20</c:f>
              <c:strCache>
                <c:ptCount val="1"/>
                <c:pt idx="0">
                  <c:v>BCWS</c:v>
                </c:pt>
              </c:strCache>
            </c:strRef>
          </c:tx>
          <c:marker>
            <c:symbol val="none"/>
          </c:marker>
          <c:val>
            <c:numRef>
              <c:f>PerformanceEMP1!$L$21:$L$28</c:f>
              <c:numCache>
                <c:formatCode>_([$€-2]\ * #,##0.00_);_([$€-2]\ * \(#,##0.00\);_([$€-2]\ * "-"??_);_(@_)</c:formatCode>
                <c:ptCount val="8"/>
                <c:pt idx="0">
                  <c:v>800</c:v>
                </c:pt>
                <c:pt idx="1">
                  <c:v>1600</c:v>
                </c:pt>
                <c:pt idx="2">
                  <c:v>2400</c:v>
                </c:pt>
                <c:pt idx="3">
                  <c:v>3200</c:v>
                </c:pt>
                <c:pt idx="4">
                  <c:v>4000</c:v>
                </c:pt>
                <c:pt idx="5">
                  <c:v>4800</c:v>
                </c:pt>
                <c:pt idx="6">
                  <c:v>5600</c:v>
                </c:pt>
                <c:pt idx="7">
                  <c:v>6400</c:v>
                </c:pt>
              </c:numCache>
            </c:numRef>
          </c:val>
        </c:ser>
        <c:ser>
          <c:idx val="1"/>
          <c:order val="1"/>
          <c:tx>
            <c:strRef>
              <c:f>PerformanceEMP1!$Y$20</c:f>
              <c:strCache>
                <c:ptCount val="1"/>
                <c:pt idx="0">
                  <c:v>Estimate at Completion (EAC)
Euro</c:v>
                </c:pt>
              </c:strCache>
            </c:strRef>
          </c:tx>
          <c:marker>
            <c:symbol val="none"/>
          </c:marker>
          <c:val>
            <c:numRef>
              <c:f>PerformanceEMP1!$Y$21:$Y$28</c:f>
              <c:numCache>
                <c:formatCode>_([$€-2]\ * #,##0.00_);_([$€-2]\ * \(#,##0.00\);_([$€-2]\ * "-"??_);_(@_)</c:formatCode>
                <c:ptCount val="8"/>
                <c:pt idx="0">
                  <c:v>1600</c:v>
                </c:pt>
                <c:pt idx="1">
                  <c:v>2844.4444444444443</c:v>
                </c:pt>
                <c:pt idx="2">
                  <c:v>4800</c:v>
                </c:pt>
                <c:pt idx="3">
                  <c:v>6400</c:v>
                </c:pt>
                <c:pt idx="4">
                  <c:v>7619.0476190476184</c:v>
                </c:pt>
                <c:pt idx="5">
                  <c:v>8228.5714285714275</c:v>
                </c:pt>
                <c:pt idx="6">
                  <c:v>9223.5294117647063</c:v>
                </c:pt>
                <c:pt idx="7">
                  <c:v>11070.27027027027</c:v>
                </c:pt>
              </c:numCache>
            </c:numRef>
          </c:val>
        </c:ser>
        <c:marker val="1"/>
        <c:axId val="101014912"/>
        <c:axId val="101024896"/>
      </c:lineChart>
      <c:catAx>
        <c:axId val="101014912"/>
        <c:scaling>
          <c:orientation val="minMax"/>
        </c:scaling>
        <c:axPos val="b"/>
        <c:majorTickMark val="none"/>
        <c:tickLblPos val="nextTo"/>
        <c:crossAx val="101024896"/>
        <c:crosses val="autoZero"/>
        <c:auto val="1"/>
        <c:lblAlgn val="ctr"/>
        <c:lblOffset val="100"/>
      </c:catAx>
      <c:valAx>
        <c:axId val="101024896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</a:t>
                </a:r>
              </a:p>
            </c:rich>
          </c:tx>
        </c:title>
        <c:numFmt formatCode="_([$€-2]\ * #,##0.00_);_([$€-2]\ * \(#,##0.00\);_([$€-2]\ * &quot;-&quot;??_);_(@_)" sourceLinked="1"/>
        <c:majorTickMark val="none"/>
        <c:tickLblPos val="nextTo"/>
        <c:crossAx val="101014912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Time Perfromance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PerformanceEMP1!$G$20</c:f>
              <c:strCache>
                <c:ptCount val="1"/>
                <c:pt idx="0">
                  <c:v>BW (SAC)
(Hrs)</c:v>
                </c:pt>
              </c:strCache>
            </c:strRef>
          </c:tx>
          <c:marker>
            <c:symbol val="none"/>
          </c:marker>
          <c:val>
            <c:numRef>
              <c:f>PerformanceEMP1!$G$21:$G$28</c:f>
              <c:numCache>
                <c:formatCode>General</c:formatCode>
                <c:ptCount val="8"/>
                <c:pt idx="0">
                  <c:v>8</c:v>
                </c:pt>
                <c:pt idx="1">
                  <c:v>16</c:v>
                </c:pt>
                <c:pt idx="2">
                  <c:v>24</c:v>
                </c:pt>
                <c:pt idx="3">
                  <c:v>32</c:v>
                </c:pt>
                <c:pt idx="4">
                  <c:v>40</c:v>
                </c:pt>
                <c:pt idx="5">
                  <c:v>48</c:v>
                </c:pt>
                <c:pt idx="6">
                  <c:v>56</c:v>
                </c:pt>
                <c:pt idx="7">
                  <c:v>64</c:v>
                </c:pt>
              </c:numCache>
            </c:numRef>
          </c:val>
        </c:ser>
        <c:ser>
          <c:idx val="1"/>
          <c:order val="1"/>
          <c:tx>
            <c:strRef>
              <c:f>PerformanceEMP1!$AG$20</c:f>
              <c:strCache>
                <c:ptCount val="1"/>
                <c:pt idx="0">
                  <c:v>Time Estimate at Completion
TEAC
(Hrs)</c:v>
                </c:pt>
              </c:strCache>
            </c:strRef>
          </c:tx>
          <c:marker>
            <c:symbol val="none"/>
          </c:marker>
          <c:val>
            <c:numRef>
              <c:f>PerformanceEMP1!$AG$21:$AG$28</c:f>
              <c:numCache>
                <c:formatCode>0.00</c:formatCode>
                <c:ptCount val="8"/>
                <c:pt idx="0">
                  <c:v>16</c:v>
                </c:pt>
                <c:pt idx="1">
                  <c:v>28.444444444444443</c:v>
                </c:pt>
                <c:pt idx="2">
                  <c:v>48</c:v>
                </c:pt>
                <c:pt idx="3">
                  <c:v>64</c:v>
                </c:pt>
                <c:pt idx="4">
                  <c:v>76.19047619047619</c:v>
                </c:pt>
                <c:pt idx="5">
                  <c:v>82.285714285714278</c:v>
                </c:pt>
                <c:pt idx="6">
                  <c:v>92.235294117647058</c:v>
                </c:pt>
                <c:pt idx="7">
                  <c:v>110.70270270270271</c:v>
                </c:pt>
              </c:numCache>
            </c:numRef>
          </c:val>
        </c:ser>
        <c:marker val="1"/>
        <c:axId val="101037952"/>
        <c:axId val="101039488"/>
      </c:lineChart>
      <c:catAx>
        <c:axId val="101037952"/>
        <c:scaling>
          <c:orientation val="minMax"/>
        </c:scaling>
        <c:axPos val="b"/>
        <c:majorTickMark val="none"/>
        <c:tickLblPos val="nextTo"/>
        <c:crossAx val="101039488"/>
        <c:crosses val="autoZero"/>
        <c:auto val="1"/>
        <c:lblAlgn val="ctr"/>
        <c:lblOffset val="100"/>
      </c:catAx>
      <c:valAx>
        <c:axId val="101039488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(Hrs)</a:t>
                </a:r>
              </a:p>
            </c:rich>
          </c:tx>
        </c:title>
        <c:numFmt formatCode="General" sourceLinked="1"/>
        <c:majorTickMark val="none"/>
        <c:tickLblPos val="nextTo"/>
        <c:crossAx val="101037952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lineChart>
        <c:grouping val="standard"/>
        <c:ser>
          <c:idx val="0"/>
          <c:order val="0"/>
          <c:tx>
            <c:strRef>
              <c:f>PerformanceEMP1!$F$20</c:f>
              <c:strCache>
                <c:ptCount val="1"/>
                <c:pt idx="0">
                  <c:v>Planned % work</c:v>
                </c:pt>
              </c:strCache>
            </c:strRef>
          </c:tx>
          <c:marker>
            <c:symbol val="none"/>
          </c:marker>
          <c:val>
            <c:numRef>
              <c:f>PerformanceEMP1!$F$21:$F$28</c:f>
              <c:numCache>
                <c:formatCode>0%</c:formatCode>
                <c:ptCount val="8"/>
                <c:pt idx="0" formatCode="0.00%">
                  <c:v>0.125</c:v>
                </c:pt>
                <c:pt idx="1">
                  <c:v>0.25</c:v>
                </c:pt>
                <c:pt idx="2">
                  <c:v>0.375</c:v>
                </c:pt>
                <c:pt idx="3">
                  <c:v>0.5</c:v>
                </c:pt>
                <c:pt idx="4">
                  <c:v>0.625</c:v>
                </c:pt>
                <c:pt idx="5">
                  <c:v>0.75</c:v>
                </c:pt>
                <c:pt idx="6">
                  <c:v>0.875</c:v>
                </c:pt>
                <c:pt idx="7">
                  <c:v>1</c:v>
                </c:pt>
              </c:numCache>
            </c:numRef>
          </c:val>
        </c:ser>
        <c:ser>
          <c:idx val="1"/>
          <c:order val="1"/>
          <c:tx>
            <c:strRef>
              <c:f>PerformanceEMP1!$H$20</c:f>
              <c:strCache>
                <c:ptCount val="1"/>
                <c:pt idx="0">
                  <c:v>Actual % work</c:v>
                </c:pt>
              </c:strCache>
            </c:strRef>
          </c:tx>
          <c:marker>
            <c:symbol val="none"/>
          </c:marker>
          <c:val>
            <c:numRef>
              <c:f>PerformanceEMP1!$H$21:$H$28</c:f>
              <c:numCache>
                <c:formatCode>0.0%</c:formatCode>
                <c:ptCount val="8"/>
                <c:pt idx="0">
                  <c:v>6.25E-2</c:v>
                </c:pt>
                <c:pt idx="1">
                  <c:v>0.140625</c:v>
                </c:pt>
                <c:pt idx="2">
                  <c:v>0.1875</c:v>
                </c:pt>
                <c:pt idx="3">
                  <c:v>0.25</c:v>
                </c:pt>
                <c:pt idx="4">
                  <c:v>0.328125</c:v>
                </c:pt>
                <c:pt idx="5">
                  <c:v>0.4375</c:v>
                </c:pt>
                <c:pt idx="6">
                  <c:v>0.53125</c:v>
                </c:pt>
                <c:pt idx="7">
                  <c:v>0.578125</c:v>
                </c:pt>
              </c:numCache>
            </c:numRef>
          </c:val>
        </c:ser>
        <c:marker val="1"/>
        <c:axId val="101155200"/>
        <c:axId val="101156736"/>
      </c:lineChart>
      <c:catAx>
        <c:axId val="101155200"/>
        <c:scaling>
          <c:orientation val="minMax"/>
        </c:scaling>
        <c:axPos val="b"/>
        <c:majorTickMark val="none"/>
        <c:tickLblPos val="nextTo"/>
        <c:crossAx val="101156736"/>
        <c:crosses val="autoZero"/>
        <c:auto val="1"/>
        <c:lblAlgn val="ctr"/>
        <c:lblOffset val="100"/>
      </c:catAx>
      <c:valAx>
        <c:axId val="101156736"/>
        <c:scaling>
          <c:orientation val="minMax"/>
        </c:scaling>
        <c:axPos val="l"/>
        <c:majorGridlines/>
        <c:numFmt formatCode="0.00%" sourceLinked="1"/>
        <c:majorTickMark val="none"/>
        <c:tickLblPos val="nextTo"/>
        <c:crossAx val="101155200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SPI and CPI</a:t>
            </a:r>
          </a:p>
        </c:rich>
      </c:tx>
    </c:title>
    <c:view3D>
      <c:perspective val="30"/>
    </c:view3D>
    <c:plotArea>
      <c:layout/>
      <c:line3DChart>
        <c:grouping val="standard"/>
        <c:ser>
          <c:idx val="0"/>
          <c:order val="0"/>
          <c:tx>
            <c:strRef>
              <c:f>PerformanceEMP1!$O$20</c:f>
              <c:strCache>
                <c:ptCount val="1"/>
                <c:pt idx="0">
                  <c:v>SPI</c:v>
                </c:pt>
              </c:strCache>
            </c:strRef>
          </c:tx>
          <c:val>
            <c:numRef>
              <c:f>PerformanceEMP1!$O$21:$O$28</c:f>
              <c:numCache>
                <c:formatCode>General</c:formatCode>
                <c:ptCount val="8"/>
                <c:pt idx="0">
                  <c:v>0.5</c:v>
                </c:pt>
                <c:pt idx="1">
                  <c:v>0.5625</c:v>
                </c:pt>
                <c:pt idx="2">
                  <c:v>0.5</c:v>
                </c:pt>
                <c:pt idx="3">
                  <c:v>0.5</c:v>
                </c:pt>
                <c:pt idx="4">
                  <c:v>0.52500000000000002</c:v>
                </c:pt>
                <c:pt idx="5">
                  <c:v>0.58333333333333337</c:v>
                </c:pt>
                <c:pt idx="6">
                  <c:v>0.6071428571428571</c:v>
                </c:pt>
                <c:pt idx="7">
                  <c:v>0.578125</c:v>
                </c:pt>
              </c:numCache>
            </c:numRef>
          </c:val>
        </c:ser>
        <c:ser>
          <c:idx val="1"/>
          <c:order val="1"/>
          <c:tx>
            <c:strRef>
              <c:f>PerformanceEMP1!$P$20</c:f>
              <c:strCache>
                <c:ptCount val="1"/>
                <c:pt idx="0">
                  <c:v>CPI</c:v>
                </c:pt>
              </c:strCache>
            </c:strRef>
          </c:tx>
          <c:val>
            <c:numRef>
              <c:f>PerformanceEMP1!$P$21:$P$28</c:f>
              <c:numCache>
                <c:formatCode>General</c:formatCode>
                <c:ptCount val="8"/>
                <c:pt idx="0">
                  <c:v>0.5</c:v>
                </c:pt>
                <c:pt idx="1">
                  <c:v>0.5625</c:v>
                </c:pt>
                <c:pt idx="2">
                  <c:v>0.5</c:v>
                </c:pt>
                <c:pt idx="3">
                  <c:v>0.5</c:v>
                </c:pt>
                <c:pt idx="4">
                  <c:v>0.52500000000000002</c:v>
                </c:pt>
                <c:pt idx="5">
                  <c:v>0.58333333333333337</c:v>
                </c:pt>
                <c:pt idx="6">
                  <c:v>0.6071428571428571</c:v>
                </c:pt>
                <c:pt idx="7">
                  <c:v>0.578125</c:v>
                </c:pt>
              </c:numCache>
            </c:numRef>
          </c:val>
        </c:ser>
        <c:axId val="101169792"/>
        <c:axId val="101396864"/>
        <c:axId val="101126144"/>
      </c:line3DChart>
      <c:catAx>
        <c:axId val="101169792"/>
        <c:scaling>
          <c:orientation val="minMax"/>
        </c:scaling>
        <c:axPos val="b"/>
        <c:majorTickMark val="none"/>
        <c:tickLblPos val="nextTo"/>
        <c:crossAx val="101396864"/>
        <c:crosses val="autoZero"/>
        <c:auto val="1"/>
        <c:lblAlgn val="ctr"/>
        <c:lblOffset val="100"/>
      </c:catAx>
      <c:valAx>
        <c:axId val="101396864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spPr>
          <a:ln w="6350">
            <a:noFill/>
          </a:ln>
        </c:spPr>
        <c:crossAx val="101169792"/>
        <c:crosses val="autoZero"/>
        <c:crossBetween val="between"/>
      </c:valAx>
      <c:serAx>
        <c:axId val="101126144"/>
        <c:scaling>
          <c:orientation val="minMax"/>
        </c:scaling>
        <c:delete val="1"/>
        <c:axPos val="b"/>
        <c:tickLblPos val="nextTo"/>
        <c:crossAx val="101396864"/>
        <c:crosses val="autoZero"/>
      </c:serAx>
    </c:plotArea>
    <c:legend>
      <c:legendPos val="b"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scatterChart>
        <c:scatterStyle val="lineMarker"/>
        <c:ser>
          <c:idx val="0"/>
          <c:order val="0"/>
          <c:tx>
            <c:strRef>
              <c:f>PerformanceEMP1!$X$20</c:f>
              <c:strCache>
                <c:ptCount val="1"/>
                <c:pt idx="0">
                  <c:v>Estimate to Complete (ETC)
Euro</c:v>
                </c:pt>
              </c:strCache>
            </c:strRef>
          </c:tx>
          <c:marker>
            <c:symbol val="none"/>
          </c:marker>
          <c:xVal>
            <c:numRef>
              <c:f>PerformanceEMP1!$P$21:$P$28</c:f>
              <c:numCache>
                <c:formatCode>General</c:formatCode>
                <c:ptCount val="8"/>
                <c:pt idx="0">
                  <c:v>0.5</c:v>
                </c:pt>
                <c:pt idx="1">
                  <c:v>0.5625</c:v>
                </c:pt>
                <c:pt idx="2">
                  <c:v>0.5</c:v>
                </c:pt>
                <c:pt idx="3">
                  <c:v>0.5</c:v>
                </c:pt>
                <c:pt idx="4">
                  <c:v>0.52500000000000002</c:v>
                </c:pt>
                <c:pt idx="5">
                  <c:v>0.58333333333333337</c:v>
                </c:pt>
                <c:pt idx="6">
                  <c:v>0.6071428571428571</c:v>
                </c:pt>
                <c:pt idx="7">
                  <c:v>0.578125</c:v>
                </c:pt>
              </c:numCache>
            </c:numRef>
          </c:xVal>
          <c:yVal>
            <c:numRef>
              <c:f>PerformanceEMP1!$X$21:$X$28</c:f>
              <c:numCache>
                <c:formatCode>_([$€-2]\ * #,##0.00_);_([$€-2]\ * \(#,##0.00\);_([$€-2]\ * "-"??_);_(@_)</c:formatCode>
                <c:ptCount val="8"/>
                <c:pt idx="0">
                  <c:v>800</c:v>
                </c:pt>
                <c:pt idx="1">
                  <c:v>1244.4444444444443</c:v>
                </c:pt>
                <c:pt idx="2">
                  <c:v>2400</c:v>
                </c:pt>
                <c:pt idx="3">
                  <c:v>3200</c:v>
                </c:pt>
                <c:pt idx="4">
                  <c:v>3619.0476190476188</c:v>
                </c:pt>
                <c:pt idx="5">
                  <c:v>3428.5714285714284</c:v>
                </c:pt>
                <c:pt idx="6">
                  <c:v>3623.5294117647063</c:v>
                </c:pt>
                <c:pt idx="7">
                  <c:v>4670.27027027027</c:v>
                </c:pt>
              </c:numCache>
            </c:numRef>
          </c:yVal>
        </c:ser>
        <c:axId val="101414016"/>
        <c:axId val="101415936"/>
      </c:scatterChart>
      <c:valAx>
        <c:axId val="1014140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CPI</a:t>
                </a:r>
              </a:p>
            </c:rich>
          </c:tx>
          <c:layout/>
        </c:title>
        <c:numFmt formatCode="General" sourceLinked="1"/>
        <c:tickLblPos val="nextTo"/>
        <c:crossAx val="101415936"/>
        <c:crosses val="autoZero"/>
        <c:crossBetween val="midCat"/>
      </c:valAx>
      <c:valAx>
        <c:axId val="101415936"/>
        <c:scaling>
          <c:orientation val="minMax"/>
        </c:scaling>
        <c:axPos val="l"/>
        <c:majorGridlines/>
        <c:numFmt formatCode="_([$€-2]\ * #,##0.00_);_([$€-2]\ * \(#,##0.00\);_([$€-2]\ * &quot;-&quot;??_);_(@_)" sourceLinked="1"/>
        <c:tickLblPos val="nextTo"/>
        <c:crossAx val="10141401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EAC, Euro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PerformanceEMP1!$P$20</c:f>
              <c:strCache>
                <c:ptCount val="1"/>
                <c:pt idx="0">
                  <c:v>CPI</c:v>
                </c:pt>
              </c:strCache>
            </c:strRef>
          </c:tx>
          <c:marker>
            <c:symbol val="none"/>
          </c:marker>
          <c:val>
            <c:numRef>
              <c:f>PerformanceEMP1!$P$21:$P$28</c:f>
              <c:numCache>
                <c:formatCode>General</c:formatCode>
                <c:ptCount val="8"/>
                <c:pt idx="0">
                  <c:v>0.5</c:v>
                </c:pt>
                <c:pt idx="1">
                  <c:v>0.5625</c:v>
                </c:pt>
                <c:pt idx="2">
                  <c:v>0.5</c:v>
                </c:pt>
                <c:pt idx="3">
                  <c:v>0.5</c:v>
                </c:pt>
                <c:pt idx="4">
                  <c:v>0.52500000000000002</c:v>
                </c:pt>
                <c:pt idx="5">
                  <c:v>0.58333333333333337</c:v>
                </c:pt>
                <c:pt idx="6">
                  <c:v>0.6071428571428571</c:v>
                </c:pt>
                <c:pt idx="7">
                  <c:v>0.578125</c:v>
                </c:pt>
              </c:numCache>
            </c:numRef>
          </c:val>
        </c:ser>
        <c:ser>
          <c:idx val="1"/>
          <c:order val="1"/>
          <c:tx>
            <c:strRef>
              <c:f>PerformanceEMP1!$W$20</c:f>
              <c:strCache>
                <c:ptCount val="1"/>
                <c:pt idx="0">
                  <c:v>BAC</c:v>
                </c:pt>
              </c:strCache>
            </c:strRef>
          </c:tx>
          <c:marker>
            <c:symbol val="none"/>
          </c:marker>
          <c:val>
            <c:numRef>
              <c:f>PerformanceEMP1!$W$21:$W$28</c:f>
              <c:numCache>
                <c:formatCode>_([$€-2]\ * #,##0.00_);_([$€-2]\ * \(#,##0.00\);_([$€-2]\ * "-"??_);_(@_)</c:formatCode>
                <c:ptCount val="8"/>
                <c:pt idx="0">
                  <c:v>800</c:v>
                </c:pt>
                <c:pt idx="1">
                  <c:v>1600</c:v>
                </c:pt>
                <c:pt idx="2">
                  <c:v>2400</c:v>
                </c:pt>
                <c:pt idx="3">
                  <c:v>3200</c:v>
                </c:pt>
                <c:pt idx="4">
                  <c:v>4000</c:v>
                </c:pt>
                <c:pt idx="5">
                  <c:v>4800</c:v>
                </c:pt>
                <c:pt idx="6">
                  <c:v>5600</c:v>
                </c:pt>
                <c:pt idx="7">
                  <c:v>6400</c:v>
                </c:pt>
              </c:numCache>
            </c:numRef>
          </c:val>
        </c:ser>
        <c:ser>
          <c:idx val="2"/>
          <c:order val="2"/>
          <c:tx>
            <c:strRef>
              <c:f>PerformanceEMP1!$Y$20</c:f>
              <c:strCache>
                <c:ptCount val="1"/>
                <c:pt idx="0">
                  <c:v>Estimate at Completion (EAC)
Euro</c:v>
                </c:pt>
              </c:strCache>
            </c:strRef>
          </c:tx>
          <c:marker>
            <c:symbol val="none"/>
          </c:marker>
          <c:val>
            <c:numRef>
              <c:f>PerformanceEMP1!$Y$21:$Y$28</c:f>
              <c:numCache>
                <c:formatCode>_([$€-2]\ * #,##0.00_);_([$€-2]\ * \(#,##0.00\);_([$€-2]\ * "-"??_);_(@_)</c:formatCode>
                <c:ptCount val="8"/>
                <c:pt idx="0">
                  <c:v>1600</c:v>
                </c:pt>
                <c:pt idx="1">
                  <c:v>2844.4444444444443</c:v>
                </c:pt>
                <c:pt idx="2">
                  <c:v>4800</c:v>
                </c:pt>
                <c:pt idx="3">
                  <c:v>6400</c:v>
                </c:pt>
                <c:pt idx="4">
                  <c:v>7619.0476190476184</c:v>
                </c:pt>
                <c:pt idx="5">
                  <c:v>8228.5714285714275</c:v>
                </c:pt>
                <c:pt idx="6">
                  <c:v>9223.5294117647063</c:v>
                </c:pt>
                <c:pt idx="7">
                  <c:v>11070.27027027027</c:v>
                </c:pt>
              </c:numCache>
            </c:numRef>
          </c:val>
        </c:ser>
        <c:marker val="1"/>
        <c:axId val="101532032"/>
        <c:axId val="101533568"/>
      </c:lineChart>
      <c:catAx>
        <c:axId val="101532032"/>
        <c:scaling>
          <c:orientation val="minMax"/>
        </c:scaling>
        <c:axPos val="b"/>
        <c:majorTickMark val="none"/>
        <c:tickLblPos val="nextTo"/>
        <c:crossAx val="101533568"/>
        <c:crosses val="autoZero"/>
        <c:auto val="1"/>
        <c:lblAlgn val="ctr"/>
        <c:lblOffset val="100"/>
      </c:catAx>
      <c:valAx>
        <c:axId val="101533568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COst, Euros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10153203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450057</xdr:colOff>
      <xdr:row>44</xdr:row>
      <xdr:rowOff>28575</xdr:rowOff>
    </xdr:from>
    <xdr:to>
      <xdr:col>8</xdr:col>
      <xdr:colOff>126207</xdr:colOff>
      <xdr:row>58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1759D167-5CBF-4CF8-87D4-3201A63446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478632</xdr:colOff>
      <xdr:row>19</xdr:row>
      <xdr:rowOff>104775</xdr:rowOff>
    </xdr:from>
    <xdr:to>
      <xdr:col>8</xdr:col>
      <xdr:colOff>157163</xdr:colOff>
      <xdr:row>40</xdr:row>
      <xdr:rowOff>9525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xmlns="" id="{EA24C905-07AD-4132-8FE7-9F14AC9B6D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476250</xdr:colOff>
      <xdr:row>2</xdr:row>
      <xdr:rowOff>38100</xdr:rowOff>
    </xdr:from>
    <xdr:to>
      <xdr:col>8</xdr:col>
      <xdr:colOff>171450</xdr:colOff>
      <xdr:row>17</xdr:row>
      <xdr:rowOff>47626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38100</xdr:colOff>
      <xdr:row>2</xdr:row>
      <xdr:rowOff>47625</xdr:rowOff>
    </xdr:from>
    <xdr:to>
      <xdr:col>18</xdr:col>
      <xdr:colOff>342900</xdr:colOff>
      <xdr:row>16</xdr:row>
      <xdr:rowOff>119062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142875</xdr:colOff>
      <xdr:row>19</xdr:row>
      <xdr:rowOff>171450</xdr:rowOff>
    </xdr:from>
    <xdr:to>
      <xdr:col>18</xdr:col>
      <xdr:colOff>447675</xdr:colOff>
      <xdr:row>34</xdr:row>
      <xdr:rowOff>52387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20</xdr:col>
      <xdr:colOff>0</xdr:colOff>
      <xdr:row>2</xdr:row>
      <xdr:rowOff>0</xdr:rowOff>
    </xdr:from>
    <xdr:to>
      <xdr:col>27</xdr:col>
      <xdr:colOff>304800</xdr:colOff>
      <xdr:row>16</xdr:row>
      <xdr:rowOff>71437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20</xdr:col>
      <xdr:colOff>0</xdr:colOff>
      <xdr:row>20</xdr:row>
      <xdr:rowOff>0</xdr:rowOff>
    </xdr:from>
    <xdr:to>
      <xdr:col>27</xdr:col>
      <xdr:colOff>304800</xdr:colOff>
      <xdr:row>34</xdr:row>
      <xdr:rowOff>71437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28</xdr:col>
      <xdr:colOff>0</xdr:colOff>
      <xdr:row>2</xdr:row>
      <xdr:rowOff>0</xdr:rowOff>
    </xdr:from>
    <xdr:to>
      <xdr:col>35</xdr:col>
      <xdr:colOff>304800</xdr:colOff>
      <xdr:row>16</xdr:row>
      <xdr:rowOff>71437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28</xdr:col>
      <xdr:colOff>0</xdr:colOff>
      <xdr:row>20</xdr:row>
      <xdr:rowOff>0</xdr:rowOff>
    </xdr:from>
    <xdr:to>
      <xdr:col>35</xdr:col>
      <xdr:colOff>304800</xdr:colOff>
      <xdr:row>34</xdr:row>
      <xdr:rowOff>71437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36</xdr:col>
      <xdr:colOff>0</xdr:colOff>
      <xdr:row>2</xdr:row>
      <xdr:rowOff>0</xdr:rowOff>
    </xdr:from>
    <xdr:to>
      <xdr:col>43</xdr:col>
      <xdr:colOff>304800</xdr:colOff>
      <xdr:row>16</xdr:row>
      <xdr:rowOff>71437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36</xdr:col>
      <xdr:colOff>0</xdr:colOff>
      <xdr:row>20</xdr:row>
      <xdr:rowOff>0</xdr:rowOff>
    </xdr:from>
    <xdr:to>
      <xdr:col>43</xdr:col>
      <xdr:colOff>304800</xdr:colOff>
      <xdr:row>34</xdr:row>
      <xdr:rowOff>71437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44</xdr:col>
      <xdr:colOff>0</xdr:colOff>
      <xdr:row>2</xdr:row>
      <xdr:rowOff>0</xdr:rowOff>
    </xdr:from>
    <xdr:to>
      <xdr:col>51</xdr:col>
      <xdr:colOff>304800</xdr:colOff>
      <xdr:row>16</xdr:row>
      <xdr:rowOff>71438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44</xdr:col>
      <xdr:colOff>0</xdr:colOff>
      <xdr:row>20</xdr:row>
      <xdr:rowOff>0</xdr:rowOff>
    </xdr:from>
    <xdr:to>
      <xdr:col>51</xdr:col>
      <xdr:colOff>304800</xdr:colOff>
      <xdr:row>34</xdr:row>
      <xdr:rowOff>71437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4:AH52"/>
  <sheetViews>
    <sheetView tabSelected="1" topLeftCell="A22" zoomScale="80" zoomScaleNormal="80" workbookViewId="0">
      <selection activeCell="B33" sqref="B33"/>
    </sheetView>
  </sheetViews>
  <sheetFormatPr defaultRowHeight="15"/>
  <cols>
    <col min="1" max="1" width="9.140625" style="1"/>
    <col min="2" max="2" width="31" style="1" bestFit="1" customWidth="1"/>
    <col min="3" max="3" width="39.5703125" style="1" bestFit="1" customWidth="1"/>
    <col min="4" max="4" width="20.7109375" style="1" customWidth="1"/>
    <col min="5" max="5" width="4.5703125" style="1" customWidth="1"/>
    <col min="6" max="6" width="11.28515625" style="1" customWidth="1"/>
    <col min="7" max="7" width="6.85546875" style="1" customWidth="1"/>
    <col min="8" max="9" width="8.140625" style="1" customWidth="1"/>
    <col min="10" max="12" width="12.140625" style="1" customWidth="1"/>
    <col min="13" max="14" width="12" style="1" customWidth="1"/>
    <col min="15" max="15" width="22.7109375" style="1" customWidth="1"/>
    <col min="16" max="16" width="16.140625" style="1" customWidth="1"/>
    <col min="17" max="17" width="12.7109375" style="1" customWidth="1"/>
    <col min="18" max="18" width="11.7109375" style="1" customWidth="1"/>
    <col min="19" max="19" width="12.7109375" style="1" customWidth="1"/>
    <col min="20" max="22" width="12" style="1" customWidth="1"/>
    <col min="23" max="23" width="12.140625" style="1" customWidth="1"/>
    <col min="24" max="24" width="15.5703125" style="1" customWidth="1"/>
    <col min="25" max="34" width="17.7109375" style="1" customWidth="1"/>
    <col min="35" max="16384" width="9.140625" style="1"/>
  </cols>
  <sheetData>
    <row r="4" spans="2:13" ht="15.75" thickBot="1"/>
    <row r="5" spans="2:13" ht="15.75" thickBot="1">
      <c r="B5" s="26" t="s">
        <v>26</v>
      </c>
      <c r="C5" s="63" t="s">
        <v>25</v>
      </c>
      <c r="D5" s="64"/>
    </row>
    <row r="6" spans="2:13" ht="49.5" customHeight="1" thickBot="1">
      <c r="B6" s="25" t="s">
        <v>24</v>
      </c>
      <c r="C6" s="65" t="s">
        <v>68</v>
      </c>
      <c r="D6" s="66"/>
    </row>
    <row r="7" spans="2:13" ht="24" customHeight="1" thickBot="1">
      <c r="B7" s="25" t="s">
        <v>52</v>
      </c>
      <c r="C7" s="73" t="s">
        <v>53</v>
      </c>
      <c r="D7" s="74"/>
    </row>
    <row r="8" spans="2:13">
      <c r="B8" s="24" t="s">
        <v>23</v>
      </c>
      <c r="C8" s="30">
        <v>8</v>
      </c>
      <c r="D8" s="23" t="s">
        <v>18</v>
      </c>
      <c r="M8" s="34"/>
    </row>
    <row r="9" spans="2:13">
      <c r="B9" s="22" t="s">
        <v>22</v>
      </c>
      <c r="C9" s="31">
        <f>C8*C10</f>
        <v>64</v>
      </c>
      <c r="D9" s="21" t="s">
        <v>2</v>
      </c>
      <c r="M9" s="34"/>
    </row>
    <row r="10" spans="2:13">
      <c r="B10" s="22" t="s">
        <v>21</v>
      </c>
      <c r="C10" s="31">
        <v>8</v>
      </c>
      <c r="D10" s="21" t="s">
        <v>20</v>
      </c>
      <c r="M10" s="34"/>
    </row>
    <row r="11" spans="2:13">
      <c r="B11" s="28" t="s">
        <v>38</v>
      </c>
      <c r="C11" s="32">
        <v>800</v>
      </c>
      <c r="D11" s="29" t="s">
        <v>29</v>
      </c>
      <c r="M11" s="34"/>
    </row>
    <row r="12" spans="2:13">
      <c r="B12" s="28" t="s">
        <v>39</v>
      </c>
      <c r="C12" s="32">
        <f>C11/C10</f>
        <v>100</v>
      </c>
      <c r="D12" s="29" t="s">
        <v>35</v>
      </c>
      <c r="M12" s="34"/>
    </row>
    <row r="13" spans="2:13">
      <c r="B13" s="28" t="s">
        <v>61</v>
      </c>
      <c r="C13" s="32">
        <f>C12*C10*C8</f>
        <v>6400</v>
      </c>
      <c r="D13" s="29" t="s">
        <v>28</v>
      </c>
      <c r="M13" s="34"/>
    </row>
    <row r="14" spans="2:13" ht="15.75" thickBot="1">
      <c r="B14" s="20" t="s">
        <v>19</v>
      </c>
      <c r="C14" s="33">
        <f>C8</f>
        <v>8</v>
      </c>
      <c r="D14" s="19" t="s">
        <v>18</v>
      </c>
      <c r="M14" s="34"/>
    </row>
    <row r="15" spans="2:13" ht="15.75" thickBot="1">
      <c r="B15" s="20" t="s">
        <v>54</v>
      </c>
      <c r="C15" s="75">
        <v>43534</v>
      </c>
      <c r="D15" s="76"/>
      <c r="M15" s="34"/>
    </row>
    <row r="16" spans="2:13">
      <c r="B16" s="51"/>
      <c r="C16" s="52"/>
      <c r="D16" s="53"/>
      <c r="M16" s="34"/>
    </row>
    <row r="17" spans="1:34">
      <c r="B17" s="51"/>
      <c r="C17" s="52"/>
      <c r="D17" s="53"/>
      <c r="M17" s="55"/>
      <c r="N17" s="54"/>
      <c r="O17" s="62" t="s">
        <v>64</v>
      </c>
      <c r="P17" s="62"/>
      <c r="Q17" s="62"/>
      <c r="R17" s="62"/>
      <c r="S17" s="62"/>
      <c r="T17" s="62"/>
      <c r="U17" s="62"/>
      <c r="V17" s="62"/>
      <c r="W17" s="54"/>
      <c r="X17" s="62" t="s">
        <v>67</v>
      </c>
      <c r="Y17" s="62"/>
      <c r="Z17" s="62"/>
      <c r="AA17" s="62"/>
      <c r="AB17" s="62"/>
      <c r="AC17" s="62"/>
      <c r="AD17" s="62"/>
      <c r="AE17" s="62"/>
      <c r="AF17" s="62"/>
      <c r="AG17" s="62"/>
      <c r="AH17" s="62"/>
    </row>
    <row r="18" spans="1:34">
      <c r="M18" s="55"/>
      <c r="N18" s="54"/>
      <c r="O18" s="62"/>
      <c r="P18" s="62"/>
      <c r="Q18" s="62"/>
      <c r="R18" s="62"/>
      <c r="S18" s="62"/>
      <c r="T18" s="62"/>
      <c r="U18" s="62"/>
      <c r="V18" s="62"/>
      <c r="W18" s="5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</row>
    <row r="19" spans="1:34" ht="15.75" thickBot="1">
      <c r="M19" s="54"/>
      <c r="N19" s="54"/>
      <c r="O19" s="77" t="s">
        <v>66</v>
      </c>
      <c r="P19" s="77"/>
      <c r="Q19" s="77" t="s">
        <v>65</v>
      </c>
      <c r="R19" s="77"/>
      <c r="S19" s="77"/>
      <c r="T19" s="77"/>
      <c r="U19" s="77"/>
      <c r="V19" s="59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</row>
    <row r="20" spans="1:34" ht="60.75" thickBot="1">
      <c r="B20" s="18" t="s">
        <v>8</v>
      </c>
      <c r="C20" s="17" t="s">
        <v>17</v>
      </c>
      <c r="D20" s="17" t="s">
        <v>16</v>
      </c>
      <c r="E20" s="16" t="s">
        <v>15</v>
      </c>
      <c r="F20" s="36" t="s">
        <v>41</v>
      </c>
      <c r="G20" s="36" t="s">
        <v>69</v>
      </c>
      <c r="H20" s="36" t="s">
        <v>42</v>
      </c>
      <c r="I20" s="36" t="s">
        <v>43</v>
      </c>
      <c r="J20" s="39" t="s">
        <v>40</v>
      </c>
      <c r="K20" s="27" t="s">
        <v>34</v>
      </c>
      <c r="L20" s="27" t="s">
        <v>32</v>
      </c>
      <c r="M20" s="27" t="s">
        <v>33</v>
      </c>
      <c r="N20" s="27" t="s">
        <v>31</v>
      </c>
      <c r="O20" s="15" t="s">
        <v>27</v>
      </c>
      <c r="P20" s="15" t="s">
        <v>30</v>
      </c>
      <c r="Q20" s="15" t="s">
        <v>36</v>
      </c>
      <c r="R20" s="15" t="s">
        <v>45</v>
      </c>
      <c r="S20" s="15" t="s">
        <v>37</v>
      </c>
      <c r="T20" s="15" t="s">
        <v>46</v>
      </c>
      <c r="U20" s="44" t="s">
        <v>59</v>
      </c>
      <c r="V20" s="44" t="s">
        <v>60</v>
      </c>
      <c r="W20" s="15" t="s">
        <v>44</v>
      </c>
      <c r="X20" s="44" t="s">
        <v>47</v>
      </c>
      <c r="Y20" s="44" t="s">
        <v>48</v>
      </c>
      <c r="Z20" s="44" t="s">
        <v>49</v>
      </c>
      <c r="AA20" s="44" t="s">
        <v>50</v>
      </c>
      <c r="AB20" s="44" t="s">
        <v>51</v>
      </c>
      <c r="AC20" s="15" t="s">
        <v>56</v>
      </c>
      <c r="AD20" s="44" t="s">
        <v>55</v>
      </c>
      <c r="AE20" s="44" t="s">
        <v>57</v>
      </c>
      <c r="AF20" s="44" t="s">
        <v>62</v>
      </c>
      <c r="AG20" s="44" t="s">
        <v>58</v>
      </c>
      <c r="AH20" s="44" t="s">
        <v>63</v>
      </c>
    </row>
    <row r="21" spans="1:34">
      <c r="A21" s="1">
        <f>B21/$C$8</f>
        <v>0.125</v>
      </c>
      <c r="B21" s="14">
        <v>1</v>
      </c>
      <c r="C21" s="13">
        <f>C10</f>
        <v>8</v>
      </c>
      <c r="D21" s="13">
        <v>4</v>
      </c>
      <c r="E21" s="13" t="s">
        <v>14</v>
      </c>
      <c r="F21" s="60">
        <f>C21/C9</f>
        <v>0.125</v>
      </c>
      <c r="G21" s="13">
        <f t="shared" ref="G21:G28" si="0">F21*$C$9</f>
        <v>8</v>
      </c>
      <c r="H21" s="61">
        <f>D21/C9</f>
        <v>6.25E-2</v>
      </c>
      <c r="I21" s="13">
        <f>H21*$C$9</f>
        <v>4</v>
      </c>
      <c r="J21" s="35">
        <f>C21*$C$12</f>
        <v>800</v>
      </c>
      <c r="K21" s="35">
        <f>C21*$C$12</f>
        <v>800</v>
      </c>
      <c r="L21" s="35">
        <f>F21*$C$13</f>
        <v>800</v>
      </c>
      <c r="M21" s="35">
        <f>H21*$C$13</f>
        <v>400</v>
      </c>
      <c r="N21" s="35">
        <f>M21</f>
        <v>400</v>
      </c>
      <c r="O21" s="13">
        <f>M21/L21</f>
        <v>0.5</v>
      </c>
      <c r="P21" s="13">
        <f>M21/K21</f>
        <v>0.5</v>
      </c>
      <c r="Q21" s="35">
        <f>M21-K21</f>
        <v>-400</v>
      </c>
      <c r="R21" s="40">
        <f>Q21/M21</f>
        <v>-1</v>
      </c>
      <c r="S21" s="35">
        <f>M21-L21</f>
        <v>-400</v>
      </c>
      <c r="T21" s="40">
        <f>S21/L21</f>
        <v>-0.5</v>
      </c>
      <c r="U21" s="48">
        <f>L21-K21</f>
        <v>0</v>
      </c>
      <c r="V21" s="56">
        <f>L21/K21</f>
        <v>1</v>
      </c>
      <c r="W21" s="35">
        <f>C21*$C$12</f>
        <v>800</v>
      </c>
      <c r="X21" s="35">
        <f>(W21-M21)/P21</f>
        <v>800</v>
      </c>
      <c r="Y21" s="35">
        <f>W21/P21</f>
        <v>1600</v>
      </c>
      <c r="Z21" s="35">
        <f>W21-Y21</f>
        <v>-800</v>
      </c>
      <c r="AA21" s="35">
        <f>W21/G21</f>
        <v>100</v>
      </c>
      <c r="AB21" s="50">
        <f>S21/AA21</f>
        <v>-4</v>
      </c>
      <c r="AC21" s="40">
        <f>AB21/G21</f>
        <v>-0.5</v>
      </c>
      <c r="AD21" s="50">
        <f>N21/AA21</f>
        <v>4</v>
      </c>
      <c r="AE21" s="50">
        <f>AD21/G21</f>
        <v>0.5</v>
      </c>
      <c r="AF21" s="35">
        <f>M21/G21</f>
        <v>50</v>
      </c>
      <c r="AG21" s="58">
        <f>G21+(W21-M21)/AF21</f>
        <v>16</v>
      </c>
      <c r="AH21" s="57">
        <f>G21-AG21</f>
        <v>-8</v>
      </c>
    </row>
    <row r="22" spans="1:34">
      <c r="A22" s="1">
        <f t="shared" ref="A22:A28" si="1">B22/$C$8</f>
        <v>0.25</v>
      </c>
      <c r="B22" s="11">
        <v>2</v>
      </c>
      <c r="C22" s="12">
        <f>C10</f>
        <v>8</v>
      </c>
      <c r="D22" s="12">
        <v>5</v>
      </c>
      <c r="E22" s="12" t="s">
        <v>14</v>
      </c>
      <c r="F22" s="41">
        <f>C22/$C$9+F21</f>
        <v>0.25</v>
      </c>
      <c r="G22" s="13">
        <f t="shared" si="0"/>
        <v>16</v>
      </c>
      <c r="H22" s="42">
        <f>D22/$C$9+H21</f>
        <v>0.140625</v>
      </c>
      <c r="I22" s="13">
        <f t="shared" ref="I22:I28" si="2">H22*$C$9</f>
        <v>9</v>
      </c>
      <c r="J22" s="35">
        <f>(C22*$C$12)+J21</f>
        <v>1600</v>
      </c>
      <c r="K22" s="35">
        <f>C22*$C$12+K21</f>
        <v>1600</v>
      </c>
      <c r="L22" s="35">
        <f t="shared" ref="L22:L28" si="3">F22*$C$13</f>
        <v>1600</v>
      </c>
      <c r="M22" s="35">
        <f t="shared" ref="M22:M28" si="4">H22*$C$13</f>
        <v>900</v>
      </c>
      <c r="N22" s="35">
        <f t="shared" ref="N22:N28" si="5">M22</f>
        <v>900</v>
      </c>
      <c r="O22" s="13">
        <f t="shared" ref="O22:O28" si="6">M22/L22</f>
        <v>0.5625</v>
      </c>
      <c r="P22" s="13">
        <f t="shared" ref="P22:P28" si="7">M22/K22</f>
        <v>0.5625</v>
      </c>
      <c r="Q22" s="35">
        <f t="shared" ref="Q22:Q28" si="8">M22-K22</f>
        <v>-700</v>
      </c>
      <c r="R22" s="40">
        <f t="shared" ref="R22:R28" si="9">Q22/M22</f>
        <v>-0.77777777777777779</v>
      </c>
      <c r="S22" s="35">
        <f t="shared" ref="S22:S28" si="10">M22-L22</f>
        <v>-700</v>
      </c>
      <c r="T22" s="40">
        <f t="shared" ref="T22:T28" si="11">S22/L22</f>
        <v>-0.4375</v>
      </c>
      <c r="U22" s="48">
        <f t="shared" ref="U22:U28" si="12">L22-K22</f>
        <v>0</v>
      </c>
      <c r="V22" s="56">
        <f t="shared" ref="V22:V28" si="13">L22/K22</f>
        <v>1</v>
      </c>
      <c r="W22" s="35">
        <f>C22*$C$12+W21</f>
        <v>1600</v>
      </c>
      <c r="X22" s="35">
        <f t="shared" ref="X22:X28" si="14">(W22-M22)/P22</f>
        <v>1244.4444444444443</v>
      </c>
      <c r="Y22" s="35">
        <f t="shared" ref="Y22:Y28" si="15">W22/P22</f>
        <v>2844.4444444444443</v>
      </c>
      <c r="Z22" s="35">
        <f t="shared" ref="Z22:Z28" si="16">W22-Y22</f>
        <v>-1244.4444444444443</v>
      </c>
      <c r="AA22" s="35">
        <f t="shared" ref="AA22:AA28" si="17">W22/G22</f>
        <v>100</v>
      </c>
      <c r="AB22" s="50">
        <f t="shared" ref="AB22:AB28" si="18">S22/AA22</f>
        <v>-7</v>
      </c>
      <c r="AC22" s="40">
        <f t="shared" ref="AC22:AC28" si="19">AB22/G22</f>
        <v>-0.4375</v>
      </c>
      <c r="AD22" s="50">
        <f t="shared" ref="AD22:AD28" si="20">N22/AA22</f>
        <v>9</v>
      </c>
      <c r="AE22" s="50">
        <f t="shared" ref="AE22:AE28" si="21">AD22/G22</f>
        <v>0.5625</v>
      </c>
      <c r="AF22" s="35">
        <f t="shared" ref="AF22:AF28" si="22">M22/G22</f>
        <v>56.25</v>
      </c>
      <c r="AG22" s="58">
        <f t="shared" ref="AG22:AG28" si="23">G22+(W22-M22)/AF22</f>
        <v>28.444444444444443</v>
      </c>
      <c r="AH22" s="57">
        <f t="shared" ref="AH22:AH28" si="24">G22-AG22</f>
        <v>-12.444444444444443</v>
      </c>
    </row>
    <row r="23" spans="1:34">
      <c r="A23" s="1">
        <f t="shared" si="1"/>
        <v>0.375</v>
      </c>
      <c r="B23" s="11">
        <v>3</v>
      </c>
      <c r="C23" s="12">
        <f>C10</f>
        <v>8</v>
      </c>
      <c r="D23" s="12">
        <v>3</v>
      </c>
      <c r="E23" s="12" t="s">
        <v>14</v>
      </c>
      <c r="F23" s="41">
        <f t="shared" ref="F23:F28" si="25">C23/$C$9+F22</f>
        <v>0.375</v>
      </c>
      <c r="G23" s="13">
        <f t="shared" si="0"/>
        <v>24</v>
      </c>
      <c r="H23" s="42">
        <f t="shared" ref="H23:H28" si="26">D23/$C$9+H22</f>
        <v>0.1875</v>
      </c>
      <c r="I23" s="13">
        <f t="shared" si="2"/>
        <v>12</v>
      </c>
      <c r="J23" s="35">
        <f t="shared" ref="J23:J28" si="27">(C23*$C$12)+J22</f>
        <v>2400</v>
      </c>
      <c r="K23" s="35">
        <f t="shared" ref="K23:K28" si="28">C23*$C$12+K22</f>
        <v>2400</v>
      </c>
      <c r="L23" s="35">
        <f t="shared" si="3"/>
        <v>2400</v>
      </c>
      <c r="M23" s="35">
        <f t="shared" si="4"/>
        <v>1200</v>
      </c>
      <c r="N23" s="35">
        <f t="shared" si="5"/>
        <v>1200</v>
      </c>
      <c r="O23" s="13">
        <f t="shared" si="6"/>
        <v>0.5</v>
      </c>
      <c r="P23" s="13">
        <f t="shared" si="7"/>
        <v>0.5</v>
      </c>
      <c r="Q23" s="35">
        <f t="shared" si="8"/>
        <v>-1200</v>
      </c>
      <c r="R23" s="40">
        <f t="shared" si="9"/>
        <v>-1</v>
      </c>
      <c r="S23" s="35">
        <f t="shared" si="10"/>
        <v>-1200</v>
      </c>
      <c r="T23" s="40">
        <f t="shared" si="11"/>
        <v>-0.5</v>
      </c>
      <c r="U23" s="48">
        <f t="shared" si="12"/>
        <v>0</v>
      </c>
      <c r="V23" s="56">
        <f t="shared" si="13"/>
        <v>1</v>
      </c>
      <c r="W23" s="35">
        <f t="shared" ref="W23:W28" si="29">C23*$C$12+W22</f>
        <v>2400</v>
      </c>
      <c r="X23" s="35">
        <f t="shared" si="14"/>
        <v>2400</v>
      </c>
      <c r="Y23" s="35">
        <f t="shared" si="15"/>
        <v>4800</v>
      </c>
      <c r="Z23" s="35">
        <f t="shared" si="16"/>
        <v>-2400</v>
      </c>
      <c r="AA23" s="35">
        <f t="shared" si="17"/>
        <v>100</v>
      </c>
      <c r="AB23" s="50">
        <f t="shared" si="18"/>
        <v>-12</v>
      </c>
      <c r="AC23" s="40">
        <f t="shared" si="19"/>
        <v>-0.5</v>
      </c>
      <c r="AD23" s="50">
        <f t="shared" si="20"/>
        <v>12</v>
      </c>
      <c r="AE23" s="50">
        <f t="shared" si="21"/>
        <v>0.5</v>
      </c>
      <c r="AF23" s="35">
        <f t="shared" si="22"/>
        <v>50</v>
      </c>
      <c r="AG23" s="58">
        <f t="shared" si="23"/>
        <v>48</v>
      </c>
      <c r="AH23" s="57">
        <f t="shared" si="24"/>
        <v>-24</v>
      </c>
    </row>
    <row r="24" spans="1:34">
      <c r="A24" s="1">
        <f t="shared" si="1"/>
        <v>0.5</v>
      </c>
      <c r="B24" s="11">
        <v>4</v>
      </c>
      <c r="C24" s="12">
        <f>C10</f>
        <v>8</v>
      </c>
      <c r="D24" s="12">
        <v>4</v>
      </c>
      <c r="E24" s="12" t="s">
        <v>14</v>
      </c>
      <c r="F24" s="41">
        <f t="shared" si="25"/>
        <v>0.5</v>
      </c>
      <c r="G24" s="13">
        <f t="shared" si="0"/>
        <v>32</v>
      </c>
      <c r="H24" s="42">
        <f t="shared" si="26"/>
        <v>0.25</v>
      </c>
      <c r="I24" s="13">
        <f t="shared" si="2"/>
        <v>16</v>
      </c>
      <c r="J24" s="35">
        <f t="shared" si="27"/>
        <v>3200</v>
      </c>
      <c r="K24" s="35">
        <f t="shared" si="28"/>
        <v>3200</v>
      </c>
      <c r="L24" s="35">
        <f t="shared" si="3"/>
        <v>3200</v>
      </c>
      <c r="M24" s="35">
        <f t="shared" si="4"/>
        <v>1600</v>
      </c>
      <c r="N24" s="35">
        <f t="shared" si="5"/>
        <v>1600</v>
      </c>
      <c r="O24" s="13">
        <f t="shared" si="6"/>
        <v>0.5</v>
      </c>
      <c r="P24" s="13">
        <f t="shared" si="7"/>
        <v>0.5</v>
      </c>
      <c r="Q24" s="35">
        <f t="shared" si="8"/>
        <v>-1600</v>
      </c>
      <c r="R24" s="40">
        <f t="shared" si="9"/>
        <v>-1</v>
      </c>
      <c r="S24" s="35">
        <f t="shared" si="10"/>
        <v>-1600</v>
      </c>
      <c r="T24" s="40">
        <f t="shared" si="11"/>
        <v>-0.5</v>
      </c>
      <c r="U24" s="48">
        <f t="shared" si="12"/>
        <v>0</v>
      </c>
      <c r="V24" s="56">
        <f t="shared" si="13"/>
        <v>1</v>
      </c>
      <c r="W24" s="35">
        <f t="shared" si="29"/>
        <v>3200</v>
      </c>
      <c r="X24" s="35">
        <f t="shared" si="14"/>
        <v>3200</v>
      </c>
      <c r="Y24" s="35">
        <f t="shared" si="15"/>
        <v>6400</v>
      </c>
      <c r="Z24" s="35">
        <f t="shared" si="16"/>
        <v>-3200</v>
      </c>
      <c r="AA24" s="35">
        <f t="shared" si="17"/>
        <v>100</v>
      </c>
      <c r="AB24" s="50">
        <f t="shared" si="18"/>
        <v>-16</v>
      </c>
      <c r="AC24" s="40">
        <f t="shared" si="19"/>
        <v>-0.5</v>
      </c>
      <c r="AD24" s="50">
        <f t="shared" si="20"/>
        <v>16</v>
      </c>
      <c r="AE24" s="50">
        <f t="shared" si="21"/>
        <v>0.5</v>
      </c>
      <c r="AF24" s="35">
        <f t="shared" si="22"/>
        <v>50</v>
      </c>
      <c r="AG24" s="58">
        <f t="shared" si="23"/>
        <v>64</v>
      </c>
      <c r="AH24" s="57">
        <f t="shared" si="24"/>
        <v>-32</v>
      </c>
    </row>
    <row r="25" spans="1:34">
      <c r="A25" s="1">
        <f t="shared" si="1"/>
        <v>0.625</v>
      </c>
      <c r="B25" s="11">
        <v>5</v>
      </c>
      <c r="C25" s="12">
        <f>C10</f>
        <v>8</v>
      </c>
      <c r="D25" s="12">
        <v>5</v>
      </c>
      <c r="E25" s="12" t="s">
        <v>14</v>
      </c>
      <c r="F25" s="41">
        <f t="shared" si="25"/>
        <v>0.625</v>
      </c>
      <c r="G25" s="13">
        <f t="shared" si="0"/>
        <v>40</v>
      </c>
      <c r="H25" s="42">
        <f t="shared" si="26"/>
        <v>0.328125</v>
      </c>
      <c r="I25" s="13">
        <f t="shared" si="2"/>
        <v>21</v>
      </c>
      <c r="J25" s="35">
        <f t="shared" si="27"/>
        <v>4000</v>
      </c>
      <c r="K25" s="35">
        <f t="shared" si="28"/>
        <v>4000</v>
      </c>
      <c r="L25" s="35">
        <f t="shared" si="3"/>
        <v>4000</v>
      </c>
      <c r="M25" s="35">
        <f t="shared" si="4"/>
        <v>2100</v>
      </c>
      <c r="N25" s="35">
        <f t="shared" si="5"/>
        <v>2100</v>
      </c>
      <c r="O25" s="13">
        <f t="shared" si="6"/>
        <v>0.52500000000000002</v>
      </c>
      <c r="P25" s="13">
        <f t="shared" si="7"/>
        <v>0.52500000000000002</v>
      </c>
      <c r="Q25" s="35">
        <f t="shared" si="8"/>
        <v>-1900</v>
      </c>
      <c r="R25" s="40">
        <f t="shared" si="9"/>
        <v>-0.90476190476190477</v>
      </c>
      <c r="S25" s="35">
        <f t="shared" si="10"/>
        <v>-1900</v>
      </c>
      <c r="T25" s="40">
        <f t="shared" si="11"/>
        <v>-0.47499999999999998</v>
      </c>
      <c r="U25" s="48">
        <f t="shared" si="12"/>
        <v>0</v>
      </c>
      <c r="V25" s="56">
        <f t="shared" si="13"/>
        <v>1</v>
      </c>
      <c r="W25" s="35">
        <f t="shared" si="29"/>
        <v>4000</v>
      </c>
      <c r="X25" s="35">
        <f t="shared" si="14"/>
        <v>3619.0476190476188</v>
      </c>
      <c r="Y25" s="35">
        <f t="shared" si="15"/>
        <v>7619.0476190476184</v>
      </c>
      <c r="Z25" s="35">
        <f t="shared" si="16"/>
        <v>-3619.0476190476184</v>
      </c>
      <c r="AA25" s="35">
        <f t="shared" si="17"/>
        <v>100</v>
      </c>
      <c r="AB25" s="50">
        <f t="shared" si="18"/>
        <v>-19</v>
      </c>
      <c r="AC25" s="40">
        <f t="shared" si="19"/>
        <v>-0.47499999999999998</v>
      </c>
      <c r="AD25" s="50">
        <f t="shared" si="20"/>
        <v>21</v>
      </c>
      <c r="AE25" s="50">
        <f t="shared" si="21"/>
        <v>0.52500000000000002</v>
      </c>
      <c r="AF25" s="35">
        <f t="shared" si="22"/>
        <v>52.5</v>
      </c>
      <c r="AG25" s="58">
        <f t="shared" si="23"/>
        <v>76.19047619047619</v>
      </c>
      <c r="AH25" s="57">
        <f t="shared" si="24"/>
        <v>-36.19047619047619</v>
      </c>
    </row>
    <row r="26" spans="1:34">
      <c r="A26" s="1">
        <f t="shared" si="1"/>
        <v>0.75</v>
      </c>
      <c r="B26" s="11">
        <v>6</v>
      </c>
      <c r="C26" s="12">
        <f>C10</f>
        <v>8</v>
      </c>
      <c r="D26" s="12">
        <v>7</v>
      </c>
      <c r="E26" s="12" t="s">
        <v>14</v>
      </c>
      <c r="F26" s="41">
        <f t="shared" si="25"/>
        <v>0.75</v>
      </c>
      <c r="G26" s="13">
        <f t="shared" si="0"/>
        <v>48</v>
      </c>
      <c r="H26" s="42">
        <f t="shared" si="26"/>
        <v>0.4375</v>
      </c>
      <c r="I26" s="13">
        <f t="shared" si="2"/>
        <v>28</v>
      </c>
      <c r="J26" s="35">
        <f t="shared" si="27"/>
        <v>4800</v>
      </c>
      <c r="K26" s="35">
        <f t="shared" si="28"/>
        <v>4800</v>
      </c>
      <c r="L26" s="35">
        <f t="shared" si="3"/>
        <v>4800</v>
      </c>
      <c r="M26" s="35">
        <f t="shared" si="4"/>
        <v>2800</v>
      </c>
      <c r="N26" s="35">
        <f t="shared" si="5"/>
        <v>2800</v>
      </c>
      <c r="O26" s="13">
        <f t="shared" si="6"/>
        <v>0.58333333333333337</v>
      </c>
      <c r="P26" s="13">
        <f t="shared" si="7"/>
        <v>0.58333333333333337</v>
      </c>
      <c r="Q26" s="35">
        <f t="shared" si="8"/>
        <v>-2000</v>
      </c>
      <c r="R26" s="40">
        <f t="shared" si="9"/>
        <v>-0.7142857142857143</v>
      </c>
      <c r="S26" s="35">
        <f t="shared" si="10"/>
        <v>-2000</v>
      </c>
      <c r="T26" s="40">
        <f t="shared" si="11"/>
        <v>-0.41666666666666669</v>
      </c>
      <c r="U26" s="48">
        <f t="shared" si="12"/>
        <v>0</v>
      </c>
      <c r="V26" s="56">
        <f t="shared" si="13"/>
        <v>1</v>
      </c>
      <c r="W26" s="35">
        <f t="shared" si="29"/>
        <v>4800</v>
      </c>
      <c r="X26" s="35">
        <f t="shared" si="14"/>
        <v>3428.5714285714284</v>
      </c>
      <c r="Y26" s="35">
        <f t="shared" si="15"/>
        <v>8228.5714285714275</v>
      </c>
      <c r="Z26" s="35">
        <f t="shared" si="16"/>
        <v>-3428.5714285714275</v>
      </c>
      <c r="AA26" s="35">
        <f t="shared" si="17"/>
        <v>100</v>
      </c>
      <c r="AB26" s="50">
        <f t="shared" si="18"/>
        <v>-20</v>
      </c>
      <c r="AC26" s="40">
        <f t="shared" si="19"/>
        <v>-0.41666666666666669</v>
      </c>
      <c r="AD26" s="50">
        <f t="shared" si="20"/>
        <v>28</v>
      </c>
      <c r="AE26" s="50">
        <f t="shared" si="21"/>
        <v>0.58333333333333337</v>
      </c>
      <c r="AF26" s="35">
        <f t="shared" si="22"/>
        <v>58.333333333333336</v>
      </c>
      <c r="AG26" s="58">
        <f t="shared" si="23"/>
        <v>82.285714285714278</v>
      </c>
      <c r="AH26" s="57">
        <f t="shared" si="24"/>
        <v>-34.285714285714278</v>
      </c>
    </row>
    <row r="27" spans="1:34">
      <c r="A27" s="1">
        <f t="shared" si="1"/>
        <v>0.875</v>
      </c>
      <c r="B27" s="11">
        <v>7</v>
      </c>
      <c r="C27" s="12">
        <f>C10</f>
        <v>8</v>
      </c>
      <c r="D27" s="12">
        <v>6</v>
      </c>
      <c r="E27" s="12" t="s">
        <v>14</v>
      </c>
      <c r="F27" s="41">
        <f t="shared" si="25"/>
        <v>0.875</v>
      </c>
      <c r="G27" s="13">
        <f t="shared" si="0"/>
        <v>56</v>
      </c>
      <c r="H27" s="42">
        <f t="shared" si="26"/>
        <v>0.53125</v>
      </c>
      <c r="I27" s="13">
        <f t="shared" si="2"/>
        <v>34</v>
      </c>
      <c r="J27" s="35">
        <f t="shared" si="27"/>
        <v>5600</v>
      </c>
      <c r="K27" s="35">
        <f t="shared" si="28"/>
        <v>5600</v>
      </c>
      <c r="L27" s="35">
        <f t="shared" si="3"/>
        <v>5600</v>
      </c>
      <c r="M27" s="35">
        <f t="shared" si="4"/>
        <v>3400</v>
      </c>
      <c r="N27" s="35">
        <f t="shared" si="5"/>
        <v>3400</v>
      </c>
      <c r="O27" s="13">
        <f t="shared" si="6"/>
        <v>0.6071428571428571</v>
      </c>
      <c r="P27" s="13">
        <f t="shared" si="7"/>
        <v>0.6071428571428571</v>
      </c>
      <c r="Q27" s="35">
        <f t="shared" si="8"/>
        <v>-2200</v>
      </c>
      <c r="R27" s="40">
        <f t="shared" si="9"/>
        <v>-0.6470588235294118</v>
      </c>
      <c r="S27" s="35">
        <f t="shared" si="10"/>
        <v>-2200</v>
      </c>
      <c r="T27" s="40">
        <f t="shared" si="11"/>
        <v>-0.39285714285714285</v>
      </c>
      <c r="U27" s="48">
        <f t="shared" si="12"/>
        <v>0</v>
      </c>
      <c r="V27" s="56">
        <f t="shared" si="13"/>
        <v>1</v>
      </c>
      <c r="W27" s="35">
        <f t="shared" si="29"/>
        <v>5600</v>
      </c>
      <c r="X27" s="35">
        <f t="shared" si="14"/>
        <v>3623.5294117647063</v>
      </c>
      <c r="Y27" s="35">
        <f t="shared" si="15"/>
        <v>9223.5294117647063</v>
      </c>
      <c r="Z27" s="35">
        <f t="shared" si="16"/>
        <v>-3623.5294117647063</v>
      </c>
      <c r="AA27" s="35">
        <f t="shared" si="17"/>
        <v>100</v>
      </c>
      <c r="AB27" s="50">
        <f t="shared" si="18"/>
        <v>-22</v>
      </c>
      <c r="AC27" s="40">
        <f t="shared" si="19"/>
        <v>-0.39285714285714285</v>
      </c>
      <c r="AD27" s="50">
        <f t="shared" si="20"/>
        <v>34</v>
      </c>
      <c r="AE27" s="50">
        <f t="shared" si="21"/>
        <v>0.6071428571428571</v>
      </c>
      <c r="AF27" s="35">
        <f t="shared" si="22"/>
        <v>60.714285714285715</v>
      </c>
      <c r="AG27" s="58">
        <f t="shared" si="23"/>
        <v>92.235294117647058</v>
      </c>
      <c r="AH27" s="57">
        <f t="shared" si="24"/>
        <v>-36.235294117647058</v>
      </c>
    </row>
    <row r="28" spans="1:34">
      <c r="A28" s="1">
        <f t="shared" si="1"/>
        <v>1</v>
      </c>
      <c r="B28" s="11">
        <v>8</v>
      </c>
      <c r="C28" s="12">
        <f>C10</f>
        <v>8</v>
      </c>
      <c r="D28" s="12">
        <v>3</v>
      </c>
      <c r="E28" s="12" t="s">
        <v>14</v>
      </c>
      <c r="F28" s="41">
        <f t="shared" si="25"/>
        <v>1</v>
      </c>
      <c r="G28" s="13">
        <f t="shared" si="0"/>
        <v>64</v>
      </c>
      <c r="H28" s="42">
        <f t="shared" si="26"/>
        <v>0.578125</v>
      </c>
      <c r="I28" s="13">
        <f t="shared" si="2"/>
        <v>37</v>
      </c>
      <c r="J28" s="35">
        <f t="shared" si="27"/>
        <v>6400</v>
      </c>
      <c r="K28" s="35">
        <f t="shared" si="28"/>
        <v>6400</v>
      </c>
      <c r="L28" s="35">
        <f t="shared" si="3"/>
        <v>6400</v>
      </c>
      <c r="M28" s="35">
        <f t="shared" si="4"/>
        <v>3700</v>
      </c>
      <c r="N28" s="35">
        <f t="shared" si="5"/>
        <v>3700</v>
      </c>
      <c r="O28" s="13">
        <f t="shared" si="6"/>
        <v>0.578125</v>
      </c>
      <c r="P28" s="13">
        <f t="shared" si="7"/>
        <v>0.578125</v>
      </c>
      <c r="Q28" s="35">
        <f t="shared" si="8"/>
        <v>-2700</v>
      </c>
      <c r="R28" s="40">
        <f t="shared" si="9"/>
        <v>-0.72972972972972971</v>
      </c>
      <c r="S28" s="35">
        <f t="shared" si="10"/>
        <v>-2700</v>
      </c>
      <c r="T28" s="40">
        <f t="shared" si="11"/>
        <v>-0.421875</v>
      </c>
      <c r="U28" s="48">
        <f t="shared" si="12"/>
        <v>0</v>
      </c>
      <c r="V28" s="56">
        <f t="shared" si="13"/>
        <v>1</v>
      </c>
      <c r="W28" s="35">
        <f t="shared" si="29"/>
        <v>6400</v>
      </c>
      <c r="X28" s="35">
        <f t="shared" si="14"/>
        <v>4670.27027027027</v>
      </c>
      <c r="Y28" s="35">
        <f t="shared" si="15"/>
        <v>11070.27027027027</v>
      </c>
      <c r="Z28" s="35">
        <f t="shared" si="16"/>
        <v>-4670.27027027027</v>
      </c>
      <c r="AA28" s="35">
        <f t="shared" si="17"/>
        <v>100</v>
      </c>
      <c r="AB28" s="50">
        <f t="shared" si="18"/>
        <v>-27</v>
      </c>
      <c r="AC28" s="40">
        <f t="shared" si="19"/>
        <v>-0.421875</v>
      </c>
      <c r="AD28" s="50">
        <f t="shared" si="20"/>
        <v>37</v>
      </c>
      <c r="AE28" s="50">
        <f t="shared" si="21"/>
        <v>0.578125</v>
      </c>
      <c r="AF28" s="35">
        <f t="shared" si="22"/>
        <v>57.8125</v>
      </c>
      <c r="AG28" s="58">
        <f t="shared" si="23"/>
        <v>110.70270270270271</v>
      </c>
      <c r="AH28" s="57">
        <f t="shared" si="24"/>
        <v>-46.702702702702709</v>
      </c>
    </row>
    <row r="29" spans="1:34">
      <c r="B29" s="11"/>
      <c r="C29" s="10">
        <f>SUM(C21:C28)</f>
        <v>64</v>
      </c>
      <c r="D29" s="10">
        <f>SUM(D21:D28)</f>
        <v>37</v>
      </c>
      <c r="E29" s="10"/>
      <c r="F29" s="10"/>
      <c r="G29" s="10"/>
      <c r="H29" s="10"/>
      <c r="I29" s="10"/>
      <c r="J29" s="10"/>
      <c r="K29" s="37"/>
      <c r="L29" s="37"/>
      <c r="M29" s="37"/>
      <c r="N29" s="10"/>
      <c r="O29" s="10"/>
      <c r="P29" s="10">
        <f>AVERAGE(P21:P28)</f>
        <v>0.54451264880952377</v>
      </c>
      <c r="Q29" s="38"/>
      <c r="R29" s="38"/>
      <c r="S29" s="38"/>
      <c r="T29" s="43"/>
      <c r="U29" s="43"/>
      <c r="V29" s="43"/>
      <c r="W29" s="35"/>
      <c r="Y29" s="35"/>
      <c r="Z29" s="45"/>
      <c r="AA29" s="45"/>
      <c r="AB29" s="45"/>
      <c r="AC29" s="45"/>
      <c r="AD29" s="45"/>
      <c r="AE29" s="45"/>
      <c r="AF29" s="45"/>
      <c r="AG29" s="45"/>
      <c r="AH29" s="45"/>
    </row>
    <row r="30" spans="1:34">
      <c r="K30" s="34"/>
      <c r="L30" s="34"/>
      <c r="AH30" s="47"/>
    </row>
    <row r="31" spans="1:34" ht="15.75" thickBot="1">
      <c r="AF31" s="47"/>
      <c r="AG31" s="47"/>
      <c r="AH31" s="47"/>
    </row>
    <row r="32" spans="1:34" ht="16.5" thickBot="1">
      <c r="B32" s="70" t="s">
        <v>70</v>
      </c>
      <c r="C32" s="71"/>
      <c r="D32" s="72"/>
      <c r="W32" s="34"/>
      <c r="X32" s="34"/>
      <c r="AF32" s="47"/>
      <c r="AG32" s="47"/>
      <c r="AH32" s="47"/>
    </row>
    <row r="33" spans="2:34">
      <c r="B33" s="6" t="s">
        <v>13</v>
      </c>
      <c r="C33" s="5">
        <v>8</v>
      </c>
      <c r="D33" s="5" t="s">
        <v>8</v>
      </c>
      <c r="Y33" s="8"/>
      <c r="Z33" s="46"/>
      <c r="AA33" s="46"/>
      <c r="AB33" s="46"/>
      <c r="AC33" s="46"/>
      <c r="AD33" s="46"/>
      <c r="AE33" s="46"/>
      <c r="AF33" s="46"/>
      <c r="AG33" s="46"/>
      <c r="AH33" s="46"/>
    </row>
    <row r="34" spans="2:34">
      <c r="B34" s="3"/>
      <c r="C34" s="2"/>
      <c r="D34" s="2"/>
    </row>
    <row r="35" spans="2:34">
      <c r="B35" s="3" t="s">
        <v>12</v>
      </c>
      <c r="C35" s="9">
        <f>SUM(D21:INDEX(D21:D28,C33,1))/(((SUM(C21:INDEX(C21:C28,C33,1)))))</f>
        <v>0.578125</v>
      </c>
      <c r="D35" s="49"/>
      <c r="O35" s="8"/>
    </row>
    <row r="36" spans="2:34">
      <c r="B36" s="3" t="s">
        <v>11</v>
      </c>
      <c r="C36" s="1" t="str">
        <f>IF(C35&lt;100%, "Task is Behind Schedule", IF(C35=100%, "Task is On Time", IF(C35&gt;100%, "Task is Ahead of Schedule")))</f>
        <v>Task is Behind Schedule</v>
      </c>
      <c r="D36" s="2"/>
    </row>
    <row r="37" spans="2:34">
      <c r="B37" s="3" t="str">
        <f>C36</f>
        <v>Task is Behind Schedule</v>
      </c>
      <c r="C37" s="7">
        <f>ABS(C35-1)</f>
        <v>0.421875</v>
      </c>
      <c r="D37" s="2"/>
    </row>
    <row r="38" spans="2:34">
      <c r="B38" s="3" t="s">
        <v>10</v>
      </c>
      <c r="C38" s="2">
        <f>C8*(1+C37)</f>
        <v>11.375</v>
      </c>
      <c r="D38" s="2" t="s">
        <v>8</v>
      </c>
    </row>
    <row r="39" spans="2:34">
      <c r="B39" s="3" t="s">
        <v>9</v>
      </c>
      <c r="C39" s="2">
        <f>C14-C38</f>
        <v>-3.375</v>
      </c>
      <c r="D39" s="2" t="s">
        <v>8</v>
      </c>
    </row>
    <row r="40" spans="2:34">
      <c r="B40" s="3"/>
      <c r="C40" s="2" t="str">
        <f>IF(C39&gt;0, "Task meets deadlines, no penalty", IF(C39=0, "Task meets deadlines, no penalty", IF(C39&lt;0, "Task does not meet deadlines, it will delay")))</f>
        <v>Task does not meet deadlines, it will delay</v>
      </c>
      <c r="D40" s="2"/>
    </row>
    <row r="44" spans="2:34" ht="15.75" thickBot="1"/>
    <row r="45" spans="2:34" ht="15.75" thickBot="1">
      <c r="B45" s="67" t="s">
        <v>7</v>
      </c>
      <c r="C45" s="68"/>
      <c r="D45" s="69"/>
    </row>
    <row r="46" spans="2:34">
      <c r="B46" s="6" t="s">
        <v>6</v>
      </c>
      <c r="C46" s="5">
        <v>5</v>
      </c>
      <c r="D46" s="5" t="s">
        <v>5</v>
      </c>
    </row>
    <row r="47" spans="2:34">
      <c r="B47" s="3" t="s">
        <v>4</v>
      </c>
      <c r="C47" s="2">
        <f>INDEX(C21:D28,C46,2)</f>
        <v>5</v>
      </c>
      <c r="D47" s="2" t="s">
        <v>2</v>
      </c>
    </row>
    <row r="48" spans="2:34">
      <c r="B48" s="3" t="s">
        <v>3</v>
      </c>
      <c r="C48" s="2">
        <f>C10</f>
        <v>8</v>
      </c>
      <c r="D48" s="2" t="s">
        <v>2</v>
      </c>
    </row>
    <row r="49" spans="2:4">
      <c r="B49" s="3"/>
      <c r="C49" s="2"/>
      <c r="D49" s="2"/>
    </row>
    <row r="50" spans="2:4">
      <c r="B50" s="3" t="s">
        <v>1</v>
      </c>
      <c r="C50" s="4">
        <f>C47/C48</f>
        <v>0.625</v>
      </c>
      <c r="D50" s="2"/>
    </row>
    <row r="51" spans="2:4">
      <c r="B51" s="3" t="s">
        <v>0</v>
      </c>
      <c r="C51" s="2" t="str">
        <f>IF(C50&lt;1, "Behind Schedule", IF(C50=1, "On Schedule", IF(C50&gt;1, "Ahead of Schedule")))</f>
        <v>Behind Schedule</v>
      </c>
      <c r="D51" s="2"/>
    </row>
    <row r="52" spans="2:4">
      <c r="B52" s="3"/>
      <c r="C52" s="2"/>
      <c r="D52" s="2"/>
    </row>
  </sheetData>
  <mergeCells count="10">
    <mergeCell ref="X17:AH18"/>
    <mergeCell ref="C5:D5"/>
    <mergeCell ref="C6:D6"/>
    <mergeCell ref="B45:D45"/>
    <mergeCell ref="B32:D32"/>
    <mergeCell ref="C7:D7"/>
    <mergeCell ref="C15:D15"/>
    <mergeCell ref="O17:V18"/>
    <mergeCell ref="O19:P19"/>
    <mergeCell ref="Q19:U19"/>
  </mergeCells>
  <conditionalFormatting sqref="C40">
    <cfRule type="containsText" dxfId="16" priority="45" operator="containsText" text="Task meets deadlines, no penalty">
      <formula>NOT(ISERROR(SEARCH("Task meets deadlines, no penalty",C40)))</formula>
    </cfRule>
    <cfRule type="containsText" dxfId="15" priority="46" operator="containsText" text="Task meets deadlines, no penalty">
      <formula>NOT(ISERROR(SEARCH("Task meets deadlines, no penalty",C40)))</formula>
    </cfRule>
    <cfRule type="containsText" dxfId="14" priority="47" operator="containsText" text="Task meets deadlines, no penalty">
      <formula>NOT(ISERROR(SEARCH("Task meets deadlines, no penalty",C40)))</formula>
    </cfRule>
  </conditionalFormatting>
  <conditionalFormatting sqref="D29">
    <cfRule type="containsText" dxfId="13" priority="48" operator="containsText" text="Task does not meet deadlines, it will delay">
      <formula>NOT(ISERROR(SEARCH("Task does not meet deadlines, it will delay",D29)))</formula>
    </cfRule>
  </conditionalFormatting>
  <conditionalFormatting sqref="O21:V29 W29 X21:X28 Y21:Z29 AA29 AF29:AG29 AH21:AH29 AB21:AC29 AE21:AE29 AD29">
    <cfRule type="cellIs" dxfId="12" priority="42" operator="lessThan">
      <formula>1</formula>
    </cfRule>
    <cfRule type="cellIs" dxfId="11" priority="43" operator="equal">
      <formula>1</formula>
    </cfRule>
    <cfRule type="cellIs" dxfId="10" priority="44" operator="greaterThan">
      <formula>1</formula>
    </cfRule>
  </conditionalFormatting>
  <conditionalFormatting sqref="X21:X28">
    <cfRule type="cellIs" dxfId="9" priority="14" operator="greaterThan">
      <formula>0</formula>
    </cfRule>
    <cfRule type="cellIs" dxfId="8" priority="13" operator="greaterThan">
      <formula>0</formula>
    </cfRule>
    <cfRule type="cellIs" dxfId="7" priority="12" operator="greaterThan">
      <formula>0</formula>
    </cfRule>
    <cfRule type="cellIs" dxfId="6" priority="11" operator="greaterThan">
      <formula>0</formula>
    </cfRule>
    <cfRule type="cellIs" dxfId="5" priority="10" operator="greaterThan">
      <formula>0</formula>
    </cfRule>
    <cfRule type="cellIs" dxfId="4" priority="9" operator="greaterThan">
      <formula>0</formula>
    </cfRule>
    <cfRule type="cellIs" dxfId="3" priority="8" operator="lessThan">
      <formula>0</formula>
    </cfRule>
    <cfRule type="cellIs" dxfId="2" priority="7" operator="equal">
      <formula>0</formula>
    </cfRule>
  </conditionalFormatting>
  <conditionalFormatting sqref="Y21:Y28">
    <cfRule type="cellIs" dxfId="1" priority="5" operator="greaterThan">
      <formula>$L$21:$L$28+$L$21</formula>
    </cfRule>
  </conditionalFormatting>
  <conditionalFormatting sqref="Y21">
    <cfRule type="cellIs" dxfId="0" priority="4" operator="greaterThan">
      <formula>$L$21</formula>
    </cfRule>
  </conditionalFormatting>
  <pageMargins left="0.7" right="0.7" top="0.75" bottom="0.75" header="0.3" footer="0.3"/>
  <pageSetup orientation="portrait" r:id="rId1"/>
  <ignoredErrors>
    <ignoredError sqref="H21:H28" formula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0" operator="containsText" id="{A8F2DB0E-465A-4E06-8C87-D70D54E4CDC8}">
            <xm:f>NOT(ISERROR(SEARCH($C$37,C37)))</xm:f>
            <xm:f>$C$37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C37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opLeftCell="AI2" workbookViewId="0">
      <selection activeCell="AS21" sqref="AS21"/>
    </sheetView>
  </sheetViews>
  <sheetFormatPr defaultRowHeight="1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PerformanceEMP1</vt:lpstr>
      <vt:lpstr>Charts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 stlt</dc:creator>
  <cp:lastModifiedBy>Bakht Rehman Khan</cp:lastModifiedBy>
  <dcterms:created xsi:type="dcterms:W3CDTF">2019-09-02T13:27:53Z</dcterms:created>
  <dcterms:modified xsi:type="dcterms:W3CDTF">2019-11-05T07:44:39Z</dcterms:modified>
</cp:coreProperties>
</file>