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C:\Users\Armando\Politecnico Di Torino Studenti Dropbox\Armando Pellegrino\24_25 TESI PELLEGRINO\Lab\Stiffness\"/>
    </mc:Choice>
  </mc:AlternateContent>
  <xr:revisionPtr revIDLastSave="0" documentId="13_ncr:1_{9D88DEA6-078C-47AE-BD59-094B0FE276B6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SP_20" sheetId="1" r:id="rId1"/>
    <sheet name="PMB_20" sheetId="3" r:id="rId2"/>
    <sheet name="REF_20" sheetId="4" r:id="rId3"/>
    <sheet name="SP_50" sheetId="5" r:id="rId4"/>
    <sheet name="PMB_50" sheetId="6" r:id="rId5"/>
    <sheet name="Dati aggregati x miscela" sheetId="2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1" i="2" l="1"/>
  <c r="S21" i="2"/>
  <c r="T21" i="2"/>
  <c r="U21" i="2"/>
  <c r="Q21" i="2"/>
  <c r="U20" i="2"/>
  <c r="T20" i="2"/>
  <c r="R20" i="2"/>
  <c r="S20" i="2"/>
  <c r="Q20" i="2"/>
  <c r="V10" i="2"/>
  <c r="U10" i="2"/>
  <c r="T10" i="2"/>
  <c r="S10" i="2"/>
  <c r="R10" i="2"/>
  <c r="V9" i="2"/>
  <c r="U9" i="2"/>
  <c r="T9" i="2"/>
  <c r="S9" i="2"/>
  <c r="R9" i="2"/>
  <c r="H39" i="5"/>
  <c r="H38" i="5"/>
  <c r="H37" i="5"/>
  <c r="H36" i="5"/>
  <c r="H35" i="5"/>
  <c r="H34" i="5"/>
  <c r="H33" i="5"/>
  <c r="I34" i="5"/>
  <c r="I33" i="5"/>
  <c r="J34" i="5"/>
  <c r="J33" i="5"/>
  <c r="G31" i="5" l="1"/>
  <c r="H31" i="5"/>
  <c r="G30" i="5"/>
  <c r="H30" i="5"/>
  <c r="G29" i="5"/>
  <c r="H29" i="5"/>
  <c r="H28" i="4"/>
  <c r="H27" i="4"/>
  <c r="H26" i="4"/>
  <c r="H25" i="4"/>
  <c r="G23" i="4"/>
  <c r="H23" i="4"/>
  <c r="G22" i="4"/>
  <c r="H22" i="4"/>
  <c r="H30" i="3"/>
  <c r="H29" i="3"/>
  <c r="H28" i="3"/>
  <c r="H27" i="3"/>
  <c r="H25" i="3"/>
  <c r="G25" i="3"/>
  <c r="G24" i="3"/>
  <c r="H24" i="3"/>
  <c r="J26" i="6"/>
  <c r="I26" i="6"/>
  <c r="J25" i="6"/>
  <c r="I25" i="6"/>
  <c r="J26" i="4"/>
  <c r="I26" i="4"/>
  <c r="J25" i="4"/>
  <c r="I25" i="4"/>
  <c r="J28" i="3"/>
  <c r="I28" i="3"/>
  <c r="J27" i="3"/>
  <c r="I27" i="3"/>
  <c r="G28" i="5"/>
  <c r="H28" i="5"/>
  <c r="G21" i="4"/>
  <c r="H21" i="4"/>
  <c r="G23" i="3"/>
  <c r="H23" i="3"/>
  <c r="G22" i="3"/>
  <c r="H22" i="3"/>
  <c r="J34" i="1" l="1"/>
  <c r="I34" i="1"/>
  <c r="I35" i="1"/>
  <c r="J35" i="1"/>
  <c r="H40" i="1"/>
  <c r="H39" i="1"/>
  <c r="H38" i="1"/>
  <c r="H37" i="1"/>
  <c r="H36" i="1"/>
  <c r="H35" i="1"/>
  <c r="H34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27" i="5" l="1"/>
  <c r="H27" i="5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6" i="3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6" i="4"/>
  <c r="H26" i="5"/>
  <c r="H25" i="5"/>
  <c r="H24" i="5"/>
  <c r="H23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6" i="5"/>
  <c r="H22" i="5"/>
  <c r="H28" i="6" l="1"/>
  <c r="H27" i="6"/>
  <c r="H26" i="6"/>
  <c r="H25" i="6"/>
  <c r="G7" i="6" l="1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6" i="6"/>
  <c r="H23" i="6"/>
  <c r="H22" i="6"/>
  <c r="H21" i="6"/>
  <c r="H6" i="5"/>
  <c r="H7" i="5"/>
  <c r="H6" i="6"/>
  <c r="H13" i="6"/>
  <c r="H21" i="5" l="1"/>
  <c r="H31" i="3" l="1"/>
  <c r="H33" i="3" s="1"/>
  <c r="H32" i="3" l="1"/>
  <c r="H21" i="3"/>
  <c r="H29" i="4"/>
  <c r="H31" i="4" s="1"/>
  <c r="H29" i="6" l="1"/>
  <c r="H30" i="6" s="1"/>
  <c r="H30" i="4"/>
  <c r="H20" i="6"/>
  <c r="H19" i="6"/>
  <c r="H18" i="6"/>
  <c r="H17" i="6"/>
  <c r="H16" i="6"/>
  <c r="H15" i="6"/>
  <c r="H14" i="6"/>
  <c r="H12" i="6"/>
  <c r="H11" i="6"/>
  <c r="H10" i="6"/>
  <c r="H9" i="6"/>
  <c r="H8" i="6"/>
  <c r="H7" i="6"/>
  <c r="D6" i="2"/>
  <c r="D5" i="2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D8" i="2" l="1"/>
  <c r="D7" i="2"/>
  <c r="H31" i="6" l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D4" i="2" l="1"/>
</calcChain>
</file>

<file path=xl/sharedStrings.xml><?xml version="1.0" encoding="utf-8"?>
<sst xmlns="http://schemas.openxmlformats.org/spreadsheetml/2006/main" count="379" uniqueCount="139">
  <si>
    <t>EN 12697-26 (Annex C)</t>
  </si>
  <si>
    <t>Provino</t>
  </si>
  <si>
    <t>Miscela</t>
  </si>
  <si>
    <t>Data comp.</t>
  </si>
  <si>
    <r>
      <t>S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[MPa]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</si>
  <si>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[MPa]</t>
    </r>
  </si>
  <si>
    <r>
      <t>Δ</t>
    </r>
    <r>
      <rPr>
        <b/>
        <vertAlign val="subscript"/>
        <sz val="11"/>
        <color theme="1"/>
        <rFont val="Calibri"/>
        <family val="2"/>
        <scheme val="minor"/>
      </rPr>
      <t>REL</t>
    </r>
    <r>
      <rPr>
        <b/>
        <sz val="11"/>
        <color theme="1"/>
        <rFont val="Calibri"/>
        <family val="2"/>
        <scheme val="minor"/>
      </rPr>
      <t xml:space="preserve"> [%]</t>
    </r>
  </si>
  <si>
    <r>
      <t>S</t>
    </r>
    <r>
      <rPr>
        <b/>
        <vertAlign val="subscript"/>
        <sz val="11"/>
        <color theme="1"/>
        <rFont val="Calibri"/>
        <family val="2"/>
        <scheme val="minor"/>
      </rPr>
      <t>AV</t>
    </r>
    <r>
      <rPr>
        <b/>
        <sz val="11"/>
        <color theme="1"/>
        <rFont val="Calibri"/>
        <family val="2"/>
        <scheme val="minor"/>
      </rPr>
      <t xml:space="preserve"> [MPa]</t>
    </r>
  </si>
  <si>
    <t>n°giri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</si>
  <si>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SSD</t>
    </r>
    <r>
      <rPr>
        <b/>
        <sz val="11"/>
        <color theme="1"/>
        <rFont val="Calibri"/>
        <family val="2"/>
        <scheme val="minor"/>
      </rPr>
      <t xml:space="preserve"> [%]</t>
    </r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</si>
  <si>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</si>
  <si>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</si>
  <si>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</si>
  <si>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</si>
  <si>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</si>
  <si>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</si>
  <si>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</si>
  <si>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</si>
  <si>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</si>
  <si>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</si>
  <si>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</si>
  <si>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</si>
  <si>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</si>
  <si>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</si>
  <si>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</si>
  <si>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Media [MPa]</t>
  </si>
  <si>
    <t>A1</t>
  </si>
  <si>
    <t>A2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</si>
  <si>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</si>
  <si>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</si>
  <si>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</si>
  <si>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</si>
  <si>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</si>
  <si>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</si>
  <si>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</si>
  <si>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</si>
  <si>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</si>
  <si>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</si>
  <si>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</si>
  <si>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</si>
  <si>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</si>
  <si>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Dev. Std [MPa]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</si>
  <si>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</si>
  <si>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</si>
  <si>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</si>
  <si>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</si>
  <si>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</si>
  <si>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</si>
  <si>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</si>
  <si>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</si>
  <si>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</si>
  <si>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</si>
  <si>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</si>
  <si>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</si>
  <si>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</si>
  <si>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</si>
  <si>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</si>
  <si>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ssd</t>
    </r>
    <r>
      <rPr>
        <b/>
        <sz val="11"/>
        <color theme="1"/>
        <rFont val="Calibri"/>
        <family val="2"/>
        <scheme val="minor"/>
      </rPr>
      <t xml:space="preserve"> [%]</t>
    </r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</si>
  <si>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</si>
  <si>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</si>
  <si>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</si>
  <si>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</si>
  <si>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</si>
  <si>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</si>
  <si>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</si>
  <si>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</si>
  <si>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</si>
  <si>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</si>
  <si>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</si>
  <si>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</si>
  <si>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</si>
  <si>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</si>
  <si>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</si>
  <si>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Q1 [MPa]</t>
  </si>
  <si>
    <t>IQR [MPa]</t>
  </si>
  <si>
    <t>UPPER_T [MPa]</t>
  </si>
  <si>
    <t>LOWER_T [MPa]</t>
  </si>
  <si>
    <t>Q3 [MPa]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</si>
  <si>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</si>
  <si>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</si>
  <si>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</si>
  <si>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</si>
  <si>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</si>
  <si>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</si>
  <si>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</si>
  <si>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</si>
  <si>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</si>
  <si>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</si>
  <si>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</si>
  <si>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</si>
  <si>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</si>
  <si>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</si>
  <si>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</si>
  <si>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B16</t>
  </si>
  <si>
    <t>C16</t>
  </si>
  <si>
    <t>D16</t>
  </si>
  <si>
    <t>D18</t>
  </si>
  <si>
    <t>D19</t>
  </si>
  <si>
    <t>C18</t>
  </si>
  <si>
    <t>C19</t>
  </si>
  <si>
    <t>C20</t>
  </si>
  <si>
    <t>C21</t>
  </si>
  <si>
    <t>C22</t>
  </si>
  <si>
    <t>C23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</si>
  <si>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</si>
  <si>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</si>
  <si>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</si>
  <si>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</si>
  <si>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</si>
  <si>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</si>
  <si>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</si>
  <si>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</si>
  <si>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</si>
  <si>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</si>
  <si>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</si>
  <si>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</si>
  <si>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-</t>
  </si>
  <si>
    <t>B17</t>
  </si>
  <si>
    <t>B18</t>
  </si>
  <si>
    <t>B19</t>
  </si>
  <si>
    <t>B20</t>
  </si>
  <si>
    <t>E16</t>
  </si>
  <si>
    <t>E17</t>
  </si>
  <si>
    <t>E18</t>
  </si>
  <si>
    <t>C24</t>
  </si>
  <si>
    <t>Dev Std [MPa]</t>
  </si>
  <si>
    <t>C25</t>
  </si>
  <si>
    <t>C26</t>
  </si>
  <si>
    <t>C27</t>
  </si>
  <si>
    <t>Sp_20</t>
  </si>
  <si>
    <t>PmB_20</t>
  </si>
  <si>
    <t>Ref_20</t>
  </si>
  <si>
    <t>Sp_50</t>
  </si>
  <si>
    <t>PmB_50</t>
  </si>
  <si>
    <t>CY</t>
  </si>
  <si>
    <t>Mix</t>
  </si>
  <si>
    <t>PR</t>
  </si>
  <si>
    <t>E [MPa]</t>
  </si>
  <si>
    <r>
      <t>ǀE*</t>
    </r>
    <r>
      <rPr>
        <b/>
        <vertAlign val="subscript"/>
        <sz val="11"/>
        <color theme="1"/>
        <rFont val="Times New Roman"/>
        <family val="1"/>
      </rPr>
      <t>10 Hz</t>
    </r>
    <r>
      <rPr>
        <b/>
        <sz val="11"/>
        <color theme="1"/>
        <rFont val="Times New Roman"/>
        <family val="1"/>
      </rPr>
      <t>ǀ [MPa]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</si>
</sst>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ptos Narrow"/>
      <family val="2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1" xfId="0" applyFont="1" applyFill="1" applyBorder="1"/>
    <xf numFmtId="0" fontId="1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5" borderId="6" xfId="0" applyNumberForma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4" fontId="0" fillId="0" borderId="0" xfId="0" applyNumberFormat="1"/>
    <xf numFmtId="164" fontId="1" fillId="0" borderId="0" xfId="0" applyNumberFormat="1" applyFont="1" applyAlignment="1">
      <alignment horizontal="center" vertical="center"/>
    </xf>
    <xf numFmtId="0" fontId="1" fillId="0" borderId="0" xfId="0" applyFont="1"/>
    <xf numFmtId="164" fontId="1" fillId="6" borderId="11" xfId="0" applyNumberFormat="1" applyFont="1" applyFill="1" applyBorder="1" applyAlignment="1">
      <alignment horizontal="left" vertical="center"/>
    </xf>
    <xf numFmtId="164" fontId="1" fillId="6" borderId="16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left" vertical="center"/>
    </xf>
    <xf numFmtId="164" fontId="1" fillId="6" borderId="12" xfId="0" applyNumberFormat="1" applyFont="1" applyFill="1" applyBorder="1" applyAlignment="1">
      <alignment horizontal="left" vertical="center"/>
    </xf>
    <xf numFmtId="164" fontId="1" fillId="6" borderId="2" xfId="0" applyNumberFormat="1" applyFont="1" applyFill="1" applyBorder="1" applyAlignment="1">
      <alignment horizontal="left" vertical="center"/>
    </xf>
    <xf numFmtId="164" fontId="1" fillId="6" borderId="5" xfId="0" applyNumberFormat="1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left" vertical="center"/>
    </xf>
    <xf numFmtId="164" fontId="1" fillId="6" borderId="8" xfId="0" applyNumberFormat="1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64" fontId="0" fillId="5" borderId="9" xfId="0" applyNumberForma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8" xfId="0" applyNumberFormat="1" applyBorder="1" applyAlignment="1">
      <alignment horizontal="center" vertical="center"/>
    </xf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1" fontId="7" fillId="0" borderId="26" xfId="0" applyNumberFormat="1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1" fontId="7" fillId="0" borderId="28" xfId="0" applyNumberFormat="1" applyFont="1" applyFill="1" applyBorder="1" applyAlignment="1">
      <alignment horizontal="center" vertical="center"/>
    </xf>
    <xf numFmtId="0" fontId="7" fillId="0" borderId="0" xfId="0" applyFont="1" applyFill="1"/>
  </cellXfs>
  <cellStyles count="1">
    <cellStyle name="Normale" xfId="0" builtinId="0"/>
  </cellStyles>
  <dxfs count="2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S</a:t>
            </a:r>
            <a:r>
              <a:rPr lang="it-IT" baseline="-25000"/>
              <a:t>AV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SP_20!$H$5</c:f>
              <c:strCache>
                <c:ptCount val="1"/>
                <c:pt idx="0">
                  <c:v>SAV [MPa]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SP_20!$J$6:$J$32</c:f>
              <c:numCache>
                <c:formatCode>0.00</c:formatCode>
                <c:ptCount val="27"/>
                <c:pt idx="0">
                  <c:v>4.3001578781487027</c:v>
                </c:pt>
                <c:pt idx="1">
                  <c:v>4.3043289972793497</c:v>
                </c:pt>
                <c:pt idx="2">
                  <c:v>4.2252366933421932</c:v>
                </c:pt>
                <c:pt idx="3">
                  <c:v>4.7321276101889742</c:v>
                </c:pt>
                <c:pt idx="4">
                  <c:v>5.4691742595777466</c:v>
                </c:pt>
                <c:pt idx="5">
                  <c:v>4.8977788566163971</c:v>
                </c:pt>
                <c:pt idx="6">
                  <c:v>4.9365847602088699</c:v>
                </c:pt>
                <c:pt idx="7">
                  <c:v>4.0736626577881125</c:v>
                </c:pt>
                <c:pt idx="8">
                  <c:v>4.4282191814136844</c:v>
                </c:pt>
                <c:pt idx="9">
                  <c:v>4.0932668646016186</c:v>
                </c:pt>
                <c:pt idx="10">
                  <c:v>3.0972998254901074</c:v>
                </c:pt>
                <c:pt idx="11">
                  <c:v>3.55</c:v>
                </c:pt>
                <c:pt idx="12">
                  <c:v>3.61</c:v>
                </c:pt>
                <c:pt idx="13">
                  <c:v>3.67</c:v>
                </c:pt>
                <c:pt idx="14">
                  <c:v>3.98</c:v>
                </c:pt>
                <c:pt idx="15" formatCode="General">
                  <c:v>3.71</c:v>
                </c:pt>
                <c:pt idx="16" formatCode="General">
                  <c:v>3.45</c:v>
                </c:pt>
                <c:pt idx="17" formatCode="General">
                  <c:v>3.02</c:v>
                </c:pt>
                <c:pt idx="18" formatCode="General">
                  <c:v>3.41</c:v>
                </c:pt>
                <c:pt idx="19" formatCode="General">
                  <c:v>3.76</c:v>
                </c:pt>
                <c:pt idx="20" formatCode="General">
                  <c:v>3.14</c:v>
                </c:pt>
                <c:pt idx="21" formatCode="General">
                  <c:v>3.81</c:v>
                </c:pt>
                <c:pt idx="22">
                  <c:v>4.1100000000000003</c:v>
                </c:pt>
                <c:pt idx="23">
                  <c:v>3.45</c:v>
                </c:pt>
                <c:pt idx="24">
                  <c:v>3.49</c:v>
                </c:pt>
                <c:pt idx="25">
                  <c:v>3.39</c:v>
                </c:pt>
                <c:pt idx="26">
                  <c:v>3.99</c:v>
                </c:pt>
              </c:numCache>
            </c:numRef>
          </c:xVal>
          <c:yVal>
            <c:numRef>
              <c:f>SP_20!$H$6:$H$32</c:f>
              <c:numCache>
                <c:formatCode>0.0</c:formatCode>
                <c:ptCount val="27"/>
                <c:pt idx="0">
                  <c:v>7689.7000000000007</c:v>
                </c:pt>
                <c:pt idx="1">
                  <c:v>7852.65</c:v>
                </c:pt>
                <c:pt idx="2">
                  <c:v>10308.75</c:v>
                </c:pt>
                <c:pt idx="3">
                  <c:v>9859.1500000000015</c:v>
                </c:pt>
                <c:pt idx="4">
                  <c:v>9922.2999999999993</c:v>
                </c:pt>
                <c:pt idx="5">
                  <c:v>11643.8</c:v>
                </c:pt>
                <c:pt idx="6">
                  <c:v>11169.9</c:v>
                </c:pt>
                <c:pt idx="7">
                  <c:v>8128.95</c:v>
                </c:pt>
                <c:pt idx="8">
                  <c:v>9144.0499999999993</c:v>
                </c:pt>
                <c:pt idx="9">
                  <c:v>7793.6</c:v>
                </c:pt>
                <c:pt idx="10">
                  <c:v>10550.95</c:v>
                </c:pt>
                <c:pt idx="11">
                  <c:v>9889.35</c:v>
                </c:pt>
                <c:pt idx="12">
                  <c:v>10051.099999999999</c:v>
                </c:pt>
                <c:pt idx="13">
                  <c:v>9923.5499999999993</c:v>
                </c:pt>
                <c:pt idx="14">
                  <c:v>10185.349999999999</c:v>
                </c:pt>
                <c:pt idx="15">
                  <c:v>7313.45</c:v>
                </c:pt>
                <c:pt idx="16">
                  <c:v>7608.05</c:v>
                </c:pt>
                <c:pt idx="17">
                  <c:v>9359.4000000000015</c:v>
                </c:pt>
                <c:pt idx="18">
                  <c:v>8632.6500000000015</c:v>
                </c:pt>
                <c:pt idx="19">
                  <c:v>8234.75</c:v>
                </c:pt>
                <c:pt idx="20">
                  <c:v>9647.35</c:v>
                </c:pt>
                <c:pt idx="21">
                  <c:v>8903.6500000000015</c:v>
                </c:pt>
                <c:pt idx="22">
                  <c:v>8881.2999999999993</c:v>
                </c:pt>
                <c:pt idx="23">
                  <c:v>9775.7000000000007</c:v>
                </c:pt>
                <c:pt idx="24">
                  <c:v>9699.9</c:v>
                </c:pt>
                <c:pt idx="25">
                  <c:v>9137.7000000000007</c:v>
                </c:pt>
                <c:pt idx="26">
                  <c:v>9836.7999999999993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3D-41C4-929A-7318DC7983D6}"/>
            </c:ext>
          </c:extLst>
        </c:ser>
        <c:ser>
          <c:idx val="1"/>
          <c:order val="1"/>
          <c:tx>
            <c:strRef>
              <c:f>SP_20!$G$39</c:f>
              <c:strCache>
                <c:ptCount val="1"/>
                <c:pt idx="0">
                  <c:v>UPPER_T [MPa]</c:v>
                </c:pt>
              </c:strCache>
            </c:strRef>
          </c:tx>
          <c:spPr>
            <a:ln w="2222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(SP_20!$J$23,SP_20!$J$10)</c:f>
              <c:numCache>
                <c:formatCode>0.00</c:formatCode>
                <c:ptCount val="2"/>
                <c:pt idx="0" formatCode="General">
                  <c:v>3.02</c:v>
                </c:pt>
                <c:pt idx="1">
                  <c:v>5.4691742595777466</c:v>
                </c:pt>
              </c:numCache>
            </c:numRef>
          </c:xVal>
          <c:yVal>
            <c:numRef>
              <c:f>(SP_20!$H$39,SP_20!$H$39)</c:f>
              <c:numCache>
                <c:formatCode>0.0</c:formatCode>
                <c:ptCount val="2"/>
                <c:pt idx="0">
                  <c:v>12156.762499999997</c:v>
                </c:pt>
                <c:pt idx="1">
                  <c:v>12156.762499999997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2BB5-4A9A-9A76-7D62D47DB8E3}"/>
            </c:ext>
          </c:extLst>
        </c:ser>
        <c:ser>
          <c:idx val="2"/>
          <c:order val="2"/>
          <c:tx>
            <c:strRef>
              <c:f>SP_20!$G$40</c:f>
              <c:strCache>
                <c:ptCount val="1"/>
                <c:pt idx="0">
                  <c:v>LOWER_T [MPa]</c:v>
                </c:pt>
              </c:strCache>
            </c:strRef>
          </c:tx>
          <c:spPr>
            <a:ln w="2222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(SP_20!$J$23,SP_20!$J$10)</c:f>
              <c:numCache>
                <c:formatCode>0.00</c:formatCode>
                <c:ptCount val="2"/>
                <c:pt idx="0" formatCode="General">
                  <c:v>3.02</c:v>
                </c:pt>
                <c:pt idx="1">
                  <c:v>5.4691742595777466</c:v>
                </c:pt>
              </c:numCache>
            </c:numRef>
          </c:xVal>
          <c:yVal>
            <c:numRef>
              <c:f>(SP_20!$H$40,SP_20!$H$40)</c:f>
              <c:numCache>
                <c:formatCode>0.0</c:formatCode>
                <c:ptCount val="2"/>
                <c:pt idx="0">
                  <c:v>6199.8625000000029</c:v>
                </c:pt>
                <c:pt idx="1">
                  <c:v>6199.8625000000029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2BB5-4A9A-9A76-7D62D47DB8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5.4700000000000006"/>
          <c:min val="3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  <c:majorUnit val="0.30000000000000004"/>
      </c:valAx>
      <c:valAx>
        <c:axId val="781118527"/>
        <c:scaling>
          <c:orientation val="minMax"/>
          <c:max val="14000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S</a:t>
            </a:r>
            <a:r>
              <a:rPr lang="it-IT" baseline="-25000"/>
              <a:t>AV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PMB_20!$H$5</c:f>
              <c:strCache>
                <c:ptCount val="1"/>
                <c:pt idx="0">
                  <c:v>SAV [MPa]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PMB_20!$J$6:$J$25</c:f>
              <c:numCache>
                <c:formatCode>0.00</c:formatCode>
                <c:ptCount val="20"/>
                <c:pt idx="0">
                  <c:v>3.6128884044355436</c:v>
                </c:pt>
                <c:pt idx="1">
                  <c:v>3.3858377708496423</c:v>
                </c:pt>
                <c:pt idx="2">
                  <c:v>3.7150679741415282</c:v>
                </c:pt>
                <c:pt idx="3">
                  <c:v>3.0526779815017946</c:v>
                </c:pt>
                <c:pt idx="4">
                  <c:v>3.0067194961712285</c:v>
                </c:pt>
                <c:pt idx="5">
                  <c:v>3.1957941746024954</c:v>
                </c:pt>
                <c:pt idx="6">
                  <c:v>2.7423171671668078</c:v>
                </c:pt>
                <c:pt idx="7">
                  <c:v>2.5419511372109405</c:v>
                </c:pt>
                <c:pt idx="8">
                  <c:v>3.4078776449920634</c:v>
                </c:pt>
                <c:pt idx="9">
                  <c:v>3.4402952974440515</c:v>
                </c:pt>
                <c:pt idx="10">
                  <c:v>3.9130950906580364</c:v>
                </c:pt>
                <c:pt idx="11">
                  <c:v>2.6356960179285793</c:v>
                </c:pt>
                <c:pt idx="12">
                  <c:v>3.9848080714693701</c:v>
                </c:pt>
                <c:pt idx="13">
                  <c:v>3.606568463823967</c:v>
                </c:pt>
                <c:pt idx="14">
                  <c:v>3.8887509030804956</c:v>
                </c:pt>
                <c:pt idx="15" formatCode="General">
                  <c:v>4.16</c:v>
                </c:pt>
                <c:pt idx="16">
                  <c:v>3.86</c:v>
                </c:pt>
                <c:pt idx="17">
                  <c:v>3.62</c:v>
                </c:pt>
                <c:pt idx="18">
                  <c:v>4.3819222677367486</c:v>
                </c:pt>
                <c:pt idx="19">
                  <c:v>3.88502942231439</c:v>
                </c:pt>
              </c:numCache>
            </c:numRef>
          </c:xVal>
          <c:yVal>
            <c:numRef>
              <c:f>PMB_20!$H$6:$H$25</c:f>
              <c:numCache>
                <c:formatCode>0.0</c:formatCode>
                <c:ptCount val="20"/>
                <c:pt idx="0">
                  <c:v>7562.9</c:v>
                </c:pt>
                <c:pt idx="1">
                  <c:v>8867.25</c:v>
                </c:pt>
                <c:pt idx="2">
                  <c:v>8440.2999999999993</c:v>
                </c:pt>
                <c:pt idx="3">
                  <c:v>8726.75</c:v>
                </c:pt>
                <c:pt idx="4">
                  <c:v>8051.1</c:v>
                </c:pt>
                <c:pt idx="5">
                  <c:v>8783.35</c:v>
                </c:pt>
                <c:pt idx="6">
                  <c:v>8608.7000000000007</c:v>
                </c:pt>
                <c:pt idx="7">
                  <c:v>8682.85</c:v>
                </c:pt>
                <c:pt idx="8">
                  <c:v>8993.2999999999993</c:v>
                </c:pt>
                <c:pt idx="9">
                  <c:v>6785.8</c:v>
                </c:pt>
                <c:pt idx="10">
                  <c:v>9350.5499999999993</c:v>
                </c:pt>
                <c:pt idx="11">
                  <c:v>9108.5999999999985</c:v>
                </c:pt>
                <c:pt idx="12">
                  <c:v>7534.1</c:v>
                </c:pt>
                <c:pt idx="13">
                  <c:v>7718.2999999999993</c:v>
                </c:pt>
                <c:pt idx="14">
                  <c:v>7416.5</c:v>
                </c:pt>
                <c:pt idx="15">
                  <c:v>7828.4</c:v>
                </c:pt>
                <c:pt idx="16">
                  <c:v>7937.4500000000007</c:v>
                </c:pt>
                <c:pt idx="17">
                  <c:v>8747.9000000000015</c:v>
                </c:pt>
                <c:pt idx="18">
                  <c:v>6771.85</c:v>
                </c:pt>
                <c:pt idx="19">
                  <c:v>6674.7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AA-46B2-9902-775E76D90832}"/>
            </c:ext>
          </c:extLst>
        </c:ser>
        <c:ser>
          <c:idx val="1"/>
          <c:order val="1"/>
          <c:tx>
            <c:strRef>
              <c:f>PMB_20!$G$32</c:f>
              <c:strCache>
                <c:ptCount val="1"/>
                <c:pt idx="0">
                  <c:v>UPPER_T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(PMB_20!$J$13,PMB_20!$J$24)</c:f>
              <c:numCache>
                <c:formatCode>0.00</c:formatCode>
                <c:ptCount val="2"/>
                <c:pt idx="0">
                  <c:v>2.5419511372109405</c:v>
                </c:pt>
                <c:pt idx="1">
                  <c:v>4.3819222677367486</c:v>
                </c:pt>
              </c:numCache>
            </c:numRef>
          </c:xVal>
          <c:yVal>
            <c:numRef>
              <c:f>(PMB_20!$H$32,PMB_20!$H$32)</c:f>
              <c:numCache>
                <c:formatCode>0.0</c:formatCode>
                <c:ptCount val="2"/>
                <c:pt idx="0">
                  <c:v>10558.356250000003</c:v>
                </c:pt>
                <c:pt idx="1">
                  <c:v>10558.356250000003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AA-46B2-9902-775E76D90832}"/>
            </c:ext>
          </c:extLst>
        </c:ser>
        <c:ser>
          <c:idx val="2"/>
          <c:order val="2"/>
          <c:tx>
            <c:strRef>
              <c:f>PMB_20!$G$33</c:f>
              <c:strCache>
                <c:ptCount val="1"/>
                <c:pt idx="0">
                  <c:v>LOWER_T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(PMB_20!$J$13,PMB_20!$J$24)</c:f>
              <c:numCache>
                <c:formatCode>0.00</c:formatCode>
                <c:ptCount val="2"/>
                <c:pt idx="0">
                  <c:v>2.5419511372109405</c:v>
                </c:pt>
                <c:pt idx="1">
                  <c:v>4.3819222677367486</c:v>
                </c:pt>
              </c:numCache>
            </c:numRef>
          </c:xVal>
          <c:yVal>
            <c:numRef>
              <c:f>(PMB_20!$H$33,PMB_20!$H$33)</c:f>
              <c:numCache>
                <c:formatCode>0.0</c:formatCode>
                <c:ptCount val="2"/>
                <c:pt idx="0">
                  <c:v>5754.1062499999989</c:v>
                </c:pt>
                <c:pt idx="1">
                  <c:v>5754.1062499999989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7AA-46B2-9902-775E76D908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3.98"/>
          <c:min val="2.5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  <c:majorUnit val="0.2"/>
      </c:valAx>
      <c:valAx>
        <c:axId val="781118527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S</a:t>
            </a:r>
            <a:r>
              <a:rPr lang="it-IT" baseline="-25000"/>
              <a:t>AV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strRef>
              <c:f>PMB_20!$J$27:$J$42</c:f>
              <c:strCache>
                <c:ptCount val="7"/>
                <c:pt idx="0">
                  <c:v>3.50</c:v>
                </c:pt>
                <c:pt idx="1">
                  <c:v>0.51</c:v>
                </c:pt>
                <c:pt idx="2">
                  <c:v>-</c:v>
                </c:pt>
                <c:pt idx="3">
                  <c:v>-</c:v>
                </c:pt>
                <c:pt idx="4">
                  <c:v>-</c:v>
                </c:pt>
                <c:pt idx="5">
                  <c:v>-</c:v>
                </c:pt>
                <c:pt idx="6">
                  <c:v>-</c:v>
                </c:pt>
              </c:strCache>
            </c:strRef>
          </c:xVal>
          <c:yVal>
            <c:numRef>
              <c:f>PMB_20!$H$33:$H$42</c:f>
              <c:numCache>
                <c:formatCode>General</c:formatCode>
                <c:ptCount val="10"/>
                <c:pt idx="0" formatCode="0.0">
                  <c:v>5754.1062499999989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0A-409E-8D78-81B04F578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in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S</a:t>
            </a:r>
            <a:r>
              <a:rPr lang="it-IT" baseline="-25000"/>
              <a:t>AV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REF_20!$H$5</c:f>
              <c:strCache>
                <c:ptCount val="1"/>
                <c:pt idx="0">
                  <c:v>SAV [MPa]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REF_20!$J$6:$J$23</c:f>
              <c:numCache>
                <c:formatCode>0.00</c:formatCode>
                <c:ptCount val="18"/>
                <c:pt idx="0">
                  <c:v>2.8645049592039284</c:v>
                </c:pt>
                <c:pt idx="1">
                  <c:v>3.6161401961747219</c:v>
                </c:pt>
                <c:pt idx="2">
                  <c:v>3.8016986030533828</c:v>
                </c:pt>
                <c:pt idx="3">
                  <c:v>3.5126279901531832</c:v>
                </c:pt>
                <c:pt idx="4">
                  <c:v>3.908539691830959</c:v>
                </c:pt>
                <c:pt idx="5">
                  <c:v>4.7313801986754385</c:v>
                </c:pt>
                <c:pt idx="6">
                  <c:v>3.8795190239885757</c:v>
                </c:pt>
                <c:pt idx="7">
                  <c:v>3.6630526514781936</c:v>
                </c:pt>
                <c:pt idx="8">
                  <c:v>3.5220391532266415</c:v>
                </c:pt>
                <c:pt idx="9">
                  <c:v>4.2380000700544489</c:v>
                </c:pt>
                <c:pt idx="10">
                  <c:v>3.7970507070226645</c:v>
                </c:pt>
                <c:pt idx="11">
                  <c:v>4.2262698263548</c:v>
                </c:pt>
                <c:pt idx="12">
                  <c:v>3.65</c:v>
                </c:pt>
                <c:pt idx="13">
                  <c:v>3.5</c:v>
                </c:pt>
                <c:pt idx="14">
                  <c:v>3.93</c:v>
                </c:pt>
                <c:pt idx="15">
                  <c:v>3.03</c:v>
                </c:pt>
                <c:pt idx="16">
                  <c:v>4.1342526672834667</c:v>
                </c:pt>
                <c:pt idx="17">
                  <c:v>4.0068059285690243</c:v>
                </c:pt>
              </c:numCache>
            </c:numRef>
          </c:xVal>
          <c:yVal>
            <c:numRef>
              <c:f>REF_20!$H$6:$H$23</c:f>
              <c:numCache>
                <c:formatCode>0.0</c:formatCode>
                <c:ptCount val="18"/>
                <c:pt idx="0">
                  <c:v>7567</c:v>
                </c:pt>
                <c:pt idx="1">
                  <c:v>8144.9</c:v>
                </c:pt>
                <c:pt idx="2">
                  <c:v>7720.55</c:v>
                </c:pt>
                <c:pt idx="3">
                  <c:v>8876.5999999999985</c:v>
                </c:pt>
                <c:pt idx="4">
                  <c:v>8621</c:v>
                </c:pt>
                <c:pt idx="5">
                  <c:v>8162.3</c:v>
                </c:pt>
                <c:pt idx="6">
                  <c:v>8142.5</c:v>
                </c:pt>
                <c:pt idx="7">
                  <c:v>7728.9</c:v>
                </c:pt>
                <c:pt idx="8">
                  <c:v>7610.25</c:v>
                </c:pt>
                <c:pt idx="9">
                  <c:v>7836.6</c:v>
                </c:pt>
                <c:pt idx="10">
                  <c:v>9380.5499999999993</c:v>
                </c:pt>
                <c:pt idx="11">
                  <c:v>9272.4500000000007</c:v>
                </c:pt>
                <c:pt idx="12">
                  <c:v>9129.7999999999993</c:v>
                </c:pt>
                <c:pt idx="13">
                  <c:v>10532.7</c:v>
                </c:pt>
                <c:pt idx="14">
                  <c:v>9357.75</c:v>
                </c:pt>
                <c:pt idx="15">
                  <c:v>9383.0999999999985</c:v>
                </c:pt>
                <c:pt idx="16">
                  <c:v>7268.1</c:v>
                </c:pt>
                <c:pt idx="17">
                  <c:v>7797.4500000000007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56-4360-B278-A08971FE560D}"/>
            </c:ext>
          </c:extLst>
        </c:ser>
        <c:ser>
          <c:idx val="1"/>
          <c:order val="1"/>
          <c:tx>
            <c:strRef>
              <c:f>REF_20!$G$30</c:f>
              <c:strCache>
                <c:ptCount val="1"/>
                <c:pt idx="0">
                  <c:v>UPPER_T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(REF_20!$J$6,REF_20!$J$11)</c:f>
              <c:numCache>
                <c:formatCode>0.00</c:formatCode>
                <c:ptCount val="2"/>
                <c:pt idx="0">
                  <c:v>2.8645049592039284</c:v>
                </c:pt>
                <c:pt idx="1">
                  <c:v>4.7313801986754385</c:v>
                </c:pt>
              </c:numCache>
            </c:numRef>
          </c:xVal>
          <c:yVal>
            <c:numRef>
              <c:f>(REF_20!$H$30,REF_20!$H$30)</c:f>
              <c:numCache>
                <c:formatCode>0.0</c:formatCode>
                <c:ptCount val="2"/>
                <c:pt idx="0">
                  <c:v>11472.9125</c:v>
                </c:pt>
                <c:pt idx="1">
                  <c:v>11472.9125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56-4360-B278-A08971FE560D}"/>
            </c:ext>
          </c:extLst>
        </c:ser>
        <c:ser>
          <c:idx val="2"/>
          <c:order val="2"/>
          <c:tx>
            <c:strRef>
              <c:f>REF_20!$G$31</c:f>
              <c:strCache>
                <c:ptCount val="1"/>
                <c:pt idx="0">
                  <c:v>LOWER_T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(REF_20!$J$6,REF_20!$J$11)</c:f>
              <c:numCache>
                <c:formatCode>0.00</c:formatCode>
                <c:ptCount val="2"/>
                <c:pt idx="0">
                  <c:v>2.8645049592039284</c:v>
                </c:pt>
                <c:pt idx="1">
                  <c:v>4.7313801986754385</c:v>
                </c:pt>
              </c:numCache>
            </c:numRef>
          </c:xVal>
          <c:yVal>
            <c:numRef>
              <c:f>(REF_20!$H$31,REF_20!$H$31)</c:f>
              <c:numCache>
                <c:formatCode>0.0</c:formatCode>
                <c:ptCount val="2"/>
                <c:pt idx="0">
                  <c:v>5509.9125000000004</c:v>
                </c:pt>
                <c:pt idx="1">
                  <c:v>5509.9125000000004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56-4360-B278-A08971FE5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4.7300000000000004"/>
          <c:min val="2.8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  <c:majorUnit val="0.2"/>
      </c:valAx>
      <c:valAx>
        <c:axId val="781118527"/>
        <c:scaling>
          <c:orientation val="minMax"/>
          <c:min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S</a:t>
            </a:r>
            <a:r>
              <a:rPr lang="it-IT" baseline="-25000"/>
              <a:t>AV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SP_50!$H$5</c:f>
              <c:strCache>
                <c:ptCount val="1"/>
                <c:pt idx="0">
                  <c:v>SAV [MPa]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SP_50!$J$6:$J$28</c:f>
              <c:numCache>
                <c:formatCode>0.00</c:formatCode>
                <c:ptCount val="23"/>
                <c:pt idx="0">
                  <c:v>3.43</c:v>
                </c:pt>
                <c:pt idx="1">
                  <c:v>3.94</c:v>
                </c:pt>
                <c:pt idx="2">
                  <c:v>3.646848173654138</c:v>
                </c:pt>
                <c:pt idx="3">
                  <c:v>4.1229790603983796</c:v>
                </c:pt>
                <c:pt idx="4">
                  <c:v>3.2469166761005641</c:v>
                </c:pt>
                <c:pt idx="5">
                  <c:v>3.9881220499925041</c:v>
                </c:pt>
                <c:pt idx="6">
                  <c:v>3.856049982471943</c:v>
                </c:pt>
                <c:pt idx="7">
                  <c:v>4.292078913300557</c:v>
                </c:pt>
                <c:pt idx="8">
                  <c:v>3.93</c:v>
                </c:pt>
                <c:pt idx="9">
                  <c:v>3.61</c:v>
                </c:pt>
                <c:pt idx="10">
                  <c:v>3.98</c:v>
                </c:pt>
                <c:pt idx="11">
                  <c:v>4.1100000000000003</c:v>
                </c:pt>
                <c:pt idx="12">
                  <c:v>3.75</c:v>
                </c:pt>
                <c:pt idx="13">
                  <c:v>4.0599999999999996</c:v>
                </c:pt>
                <c:pt idx="14">
                  <c:v>3.94</c:v>
                </c:pt>
                <c:pt idx="15" formatCode="General">
                  <c:v>4.04</c:v>
                </c:pt>
                <c:pt idx="16" formatCode="General">
                  <c:v>4.4400000000000004</c:v>
                </c:pt>
                <c:pt idx="17" formatCode="General">
                  <c:v>3.72</c:v>
                </c:pt>
                <c:pt idx="18" formatCode="General">
                  <c:v>4.04</c:v>
                </c:pt>
                <c:pt idx="19" formatCode="General">
                  <c:v>4.04</c:v>
                </c:pt>
                <c:pt idx="20" formatCode="General">
                  <c:v>3.59</c:v>
                </c:pt>
                <c:pt idx="21" formatCode="General">
                  <c:v>4.04</c:v>
                </c:pt>
                <c:pt idx="22">
                  <c:v>3.6591131889807782</c:v>
                </c:pt>
              </c:numCache>
            </c:numRef>
          </c:xVal>
          <c:yVal>
            <c:numRef>
              <c:f>SP_50!$H$6:$H$28</c:f>
              <c:numCache>
                <c:formatCode>0.0</c:formatCode>
                <c:ptCount val="23"/>
                <c:pt idx="0">
                  <c:v>8265.5999999999985</c:v>
                </c:pt>
                <c:pt idx="1">
                  <c:v>8522.3499999999985</c:v>
                </c:pt>
                <c:pt idx="2">
                  <c:v>10975.5</c:v>
                </c:pt>
                <c:pt idx="3">
                  <c:v>11064.25</c:v>
                </c:pt>
                <c:pt idx="4">
                  <c:v>11749</c:v>
                </c:pt>
                <c:pt idx="5">
                  <c:v>11203.45</c:v>
                </c:pt>
                <c:pt idx="6">
                  <c:v>11644.95</c:v>
                </c:pt>
                <c:pt idx="7">
                  <c:v>11224.6</c:v>
                </c:pt>
                <c:pt idx="8">
                  <c:v>11142.05</c:v>
                </c:pt>
                <c:pt idx="9">
                  <c:v>11419</c:v>
                </c:pt>
                <c:pt idx="10">
                  <c:v>10715.15</c:v>
                </c:pt>
                <c:pt idx="11">
                  <c:v>10445.5</c:v>
                </c:pt>
                <c:pt idx="12">
                  <c:v>11883.45</c:v>
                </c:pt>
                <c:pt idx="13">
                  <c:v>11407.5</c:v>
                </c:pt>
                <c:pt idx="14">
                  <c:v>10215</c:v>
                </c:pt>
                <c:pt idx="15">
                  <c:v>10585.25</c:v>
                </c:pt>
                <c:pt idx="16">
                  <c:v>11487.25</c:v>
                </c:pt>
                <c:pt idx="17">
                  <c:v>8913.25</c:v>
                </c:pt>
                <c:pt idx="18">
                  <c:v>9745.7000000000007</c:v>
                </c:pt>
                <c:pt idx="19">
                  <c:v>11708.6</c:v>
                </c:pt>
                <c:pt idx="20">
                  <c:v>12627.7</c:v>
                </c:pt>
                <c:pt idx="21">
                  <c:v>13569.55</c:v>
                </c:pt>
                <c:pt idx="22">
                  <c:v>12907.85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58-4111-A18F-C10F5D033DB5}"/>
            </c:ext>
          </c:extLst>
        </c:ser>
        <c:ser>
          <c:idx val="1"/>
          <c:order val="1"/>
          <c:tx>
            <c:strRef>
              <c:f>SP_50!$G$38</c:f>
              <c:strCache>
                <c:ptCount val="1"/>
                <c:pt idx="0">
                  <c:v>UPPER_T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(SP_50!$J$10,SP_50!$J$22)</c:f>
              <c:numCache>
                <c:formatCode>General</c:formatCode>
                <c:ptCount val="2"/>
                <c:pt idx="0" formatCode="0.00">
                  <c:v>3.2469166761005641</c:v>
                </c:pt>
                <c:pt idx="1">
                  <c:v>4.4400000000000004</c:v>
                </c:pt>
              </c:numCache>
            </c:numRef>
          </c:xVal>
          <c:yVal>
            <c:numRef>
              <c:f>(SP_50!$H$38,SP_50!$H$38)</c:f>
              <c:numCache>
                <c:formatCode>0.0</c:formatCode>
                <c:ptCount val="2"/>
                <c:pt idx="0">
                  <c:v>13698.006250000002</c:v>
                </c:pt>
                <c:pt idx="1">
                  <c:v>13698.006250000002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66-4684-B7DB-84A43F7FD20B}"/>
            </c:ext>
          </c:extLst>
        </c:ser>
        <c:ser>
          <c:idx val="2"/>
          <c:order val="2"/>
          <c:tx>
            <c:strRef>
              <c:f>SP_50!$G$39</c:f>
              <c:strCache>
                <c:ptCount val="1"/>
                <c:pt idx="0">
                  <c:v>LOWER_T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(SP_50!$J$10,SP_50!$J$22)</c:f>
              <c:numCache>
                <c:formatCode>General</c:formatCode>
                <c:ptCount val="2"/>
                <c:pt idx="0" formatCode="0.00">
                  <c:v>3.2469166761005641</c:v>
                </c:pt>
                <c:pt idx="1">
                  <c:v>4.4400000000000004</c:v>
                </c:pt>
              </c:numCache>
            </c:numRef>
          </c:xVal>
          <c:yVal>
            <c:numRef>
              <c:f>(SP_50!$H$39,SP_50!$H$39)</c:f>
              <c:numCache>
                <c:formatCode>0.0</c:formatCode>
                <c:ptCount val="2"/>
                <c:pt idx="0">
                  <c:v>8769.5562499999978</c:v>
                </c:pt>
                <c:pt idx="1">
                  <c:v>8769.5562499999978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66-4684-B7DB-84A43F7FD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4.46"/>
          <c:min val="3.2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  <c:max val="14000"/>
          <c:min val="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</a:t>
            </a:r>
            <a:r>
              <a:rPr lang="it-IT" baseline="-25000"/>
              <a:t>ssd</a:t>
            </a:r>
            <a:r>
              <a:rPr lang="it-IT" baseline="0"/>
              <a:t> vs S</a:t>
            </a:r>
            <a:r>
              <a:rPr lang="it-IT" baseline="-25000"/>
              <a:t>AV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PMB_50!$H$5</c:f>
              <c:strCache>
                <c:ptCount val="1"/>
                <c:pt idx="0">
                  <c:v>SAV [MPa]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PMB_50!$J$6:$J$23</c:f>
              <c:numCache>
                <c:formatCode>0.00</c:formatCode>
                <c:ptCount val="18"/>
                <c:pt idx="0">
                  <c:v>3.69</c:v>
                </c:pt>
                <c:pt idx="1">
                  <c:v>3.91</c:v>
                </c:pt>
                <c:pt idx="2">
                  <c:v>3.44</c:v>
                </c:pt>
                <c:pt idx="3">
                  <c:v>3.95</c:v>
                </c:pt>
                <c:pt idx="4">
                  <c:v>4.34</c:v>
                </c:pt>
                <c:pt idx="5">
                  <c:v>3.71</c:v>
                </c:pt>
                <c:pt idx="6">
                  <c:v>4.18</c:v>
                </c:pt>
                <c:pt idx="7">
                  <c:v>3.42</c:v>
                </c:pt>
                <c:pt idx="8">
                  <c:v>4</c:v>
                </c:pt>
                <c:pt idx="9">
                  <c:v>3.99</c:v>
                </c:pt>
                <c:pt idx="10">
                  <c:v>3.68</c:v>
                </c:pt>
                <c:pt idx="11">
                  <c:v>3.88</c:v>
                </c:pt>
                <c:pt idx="12">
                  <c:v>3.64</c:v>
                </c:pt>
                <c:pt idx="13">
                  <c:v>3.8</c:v>
                </c:pt>
                <c:pt idx="14">
                  <c:v>3.93</c:v>
                </c:pt>
                <c:pt idx="15" formatCode="General">
                  <c:v>3.64</c:v>
                </c:pt>
                <c:pt idx="16" formatCode="General">
                  <c:v>4.29</c:v>
                </c:pt>
                <c:pt idx="17" formatCode="General">
                  <c:v>2.99</c:v>
                </c:pt>
              </c:numCache>
            </c:numRef>
          </c:xVal>
          <c:yVal>
            <c:numRef>
              <c:f>PMB_50!$H$6:$H$23</c:f>
              <c:numCache>
                <c:formatCode>0.0</c:formatCode>
                <c:ptCount val="18"/>
                <c:pt idx="0">
                  <c:v>10310.299999999999</c:v>
                </c:pt>
                <c:pt idx="1">
                  <c:v>10896.7</c:v>
                </c:pt>
                <c:pt idx="2">
                  <c:v>11828.85</c:v>
                </c:pt>
                <c:pt idx="3">
                  <c:v>12224.25</c:v>
                </c:pt>
                <c:pt idx="4">
                  <c:v>12988.849999999999</c:v>
                </c:pt>
                <c:pt idx="5">
                  <c:v>12509.75</c:v>
                </c:pt>
                <c:pt idx="6">
                  <c:v>12673.7</c:v>
                </c:pt>
                <c:pt idx="7">
                  <c:v>14827.05</c:v>
                </c:pt>
                <c:pt idx="8">
                  <c:v>12349.6</c:v>
                </c:pt>
                <c:pt idx="9">
                  <c:v>12599.599999999999</c:v>
                </c:pt>
                <c:pt idx="10">
                  <c:v>13858.55</c:v>
                </c:pt>
                <c:pt idx="11">
                  <c:v>10897.05</c:v>
                </c:pt>
                <c:pt idx="12">
                  <c:v>13051.95</c:v>
                </c:pt>
                <c:pt idx="13">
                  <c:v>12697.9</c:v>
                </c:pt>
                <c:pt idx="14">
                  <c:v>12205.2</c:v>
                </c:pt>
                <c:pt idx="15">
                  <c:v>12570.2</c:v>
                </c:pt>
                <c:pt idx="16">
                  <c:v>12133.45</c:v>
                </c:pt>
                <c:pt idx="17">
                  <c:v>14451.55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C6-4D2B-8BB2-4101D6DB85AE}"/>
            </c:ext>
          </c:extLst>
        </c:ser>
        <c:ser>
          <c:idx val="1"/>
          <c:order val="1"/>
          <c:tx>
            <c:strRef>
              <c:f>PMB_50!$G$30</c:f>
              <c:strCache>
                <c:ptCount val="1"/>
                <c:pt idx="0">
                  <c:v>UPPER_T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(PMB_50!$J$13,PMB_50!$J$10)</c:f>
              <c:numCache>
                <c:formatCode>0.00</c:formatCode>
                <c:ptCount val="2"/>
                <c:pt idx="0">
                  <c:v>3.42</c:v>
                </c:pt>
                <c:pt idx="1">
                  <c:v>4.34</c:v>
                </c:pt>
              </c:numCache>
            </c:numRef>
          </c:xVal>
          <c:yVal>
            <c:numRef>
              <c:f>(PMB_50!$H$30,PMB_50!$H$30)</c:f>
              <c:numCache>
                <c:formatCode>0.0</c:formatCode>
                <c:ptCount val="2"/>
                <c:pt idx="0">
                  <c:v>14063.199999999997</c:v>
                </c:pt>
                <c:pt idx="1">
                  <c:v>14063.199999999997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4D-4D44-9B26-8B586EE19DC4}"/>
            </c:ext>
          </c:extLst>
        </c:ser>
        <c:ser>
          <c:idx val="2"/>
          <c:order val="2"/>
          <c:tx>
            <c:strRef>
              <c:f>PMB_50!$G$31</c:f>
              <c:strCache>
                <c:ptCount val="1"/>
                <c:pt idx="0">
                  <c:v>LOWER_T [MPa]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(PMB_50!$J$13,PMB_50!$J$10)</c:f>
              <c:numCache>
                <c:formatCode>0.00</c:formatCode>
                <c:ptCount val="2"/>
                <c:pt idx="0">
                  <c:v>3.42</c:v>
                </c:pt>
                <c:pt idx="1">
                  <c:v>4.34</c:v>
                </c:pt>
              </c:numCache>
            </c:numRef>
          </c:xVal>
          <c:yVal>
            <c:numRef>
              <c:f>(PMB_50!$H$31,PMB_50!$H$31)</c:f>
              <c:numCache>
                <c:formatCode>0.0</c:formatCode>
                <c:ptCount val="2"/>
                <c:pt idx="0">
                  <c:v>11004.300000000003</c:v>
                </c:pt>
                <c:pt idx="1">
                  <c:v>11004.300000000003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E4D-4D44-9B26-8B586EE19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1117087"/>
        <c:axId val="781118527"/>
      </c:scatterChart>
      <c:valAx>
        <c:axId val="781117087"/>
        <c:scaling>
          <c:orientation val="minMax"/>
          <c:max val="4.3599999999999994"/>
          <c:min val="3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v</a:t>
                </a:r>
                <a:r>
                  <a:rPr lang="it-IT" baseline="-25000"/>
                  <a:t>ssd</a:t>
                </a:r>
                <a:r>
                  <a:rPr lang="it-IT" baseline="0"/>
                  <a:t> [%]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8527"/>
        <c:crosses val="autoZero"/>
        <c:crossBetween val="midCat"/>
      </c:valAx>
      <c:valAx>
        <c:axId val="781118527"/>
        <c:scaling>
          <c:orientation val="minMax"/>
          <c:min val="8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1117087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Stiffness</a:t>
            </a:r>
            <a:r>
              <a:rPr lang="it-IT" baseline="0"/>
              <a:t> Modulus </a:t>
            </a:r>
            <a:r>
              <a:rPr lang="it-IT"/>
              <a:t>(IT-CY)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'Dati aggregati x miscela'!$D$3</c:f>
              <c:strCache>
                <c:ptCount val="1"/>
                <c:pt idx="0">
                  <c:v>SAV [MPa]</c:v>
                </c:pt>
              </c:strCache>
            </c:strRef>
          </c:tx>
          <c:spPr>
            <a:solidFill>
              <a:schemeClr val="bg2">
                <a:lumMod val="75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'Dati aggregati x miscela'!$R$10:$V$10</c:f>
                <c:numCache>
                  <c:formatCode>General</c:formatCode>
                  <c:ptCount val="5"/>
                  <c:pt idx="0">
                    <c:v>1113.8229707055136</c:v>
                  </c:pt>
                  <c:pt idx="1">
                    <c:v>820.49295921720125</c:v>
                  </c:pt>
                  <c:pt idx="2">
                    <c:v>882.64211157418822</c:v>
                  </c:pt>
                  <c:pt idx="3">
                    <c:v>1516.4339405480621</c:v>
                  </c:pt>
                  <c:pt idx="4">
                    <c:v>1147.9427511288534</c:v>
                  </c:pt>
                </c:numCache>
              </c:numRef>
            </c:plus>
            <c:minus>
              <c:numRef>
                <c:f>'Dati aggregati x miscela'!$R$10:$V$10</c:f>
                <c:numCache>
                  <c:formatCode>General</c:formatCode>
                  <c:ptCount val="5"/>
                  <c:pt idx="0">
                    <c:v>1113.8229707055136</c:v>
                  </c:pt>
                  <c:pt idx="1">
                    <c:v>820.49295921720125</c:v>
                  </c:pt>
                  <c:pt idx="2">
                    <c:v>882.64211157418822</c:v>
                  </c:pt>
                  <c:pt idx="3">
                    <c:v>1516.4339405480621</c:v>
                  </c:pt>
                  <c:pt idx="4">
                    <c:v>1147.9427511288534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'Dati aggregati x miscela'!$C$4:$C$8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'Dati aggregati x miscela'!$D$4:$D$8</c:f>
              <c:numCache>
                <c:formatCode>0</c:formatCode>
                <c:ptCount val="5"/>
                <c:pt idx="0">
                  <c:v>9301.6240740740741</c:v>
                </c:pt>
                <c:pt idx="1">
                  <c:v>8129.532500000003</c:v>
                </c:pt>
                <c:pt idx="2">
                  <c:v>8474.0277777777792</c:v>
                </c:pt>
                <c:pt idx="3">
                  <c:v>11340.176923076924</c:v>
                </c:pt>
                <c:pt idx="4">
                  <c:v>12504.138888888889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2-4921-978E-EB6BD3D0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289071"/>
        <c:axId val="812289551"/>
      </c:barChart>
      <c:catAx>
        <c:axId val="812289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89551"/>
        <c:crosses val="autoZero"/>
        <c:auto val="1"/>
        <c:lblAlgn val="ctr"/>
        <c:lblOffset val="100"/>
        <c:noMultiLvlLbl val="0"/>
      </c:catAx>
      <c:valAx>
        <c:axId val="81228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S</a:t>
                </a:r>
                <a:r>
                  <a:rPr lang="it-IT" baseline="-25000"/>
                  <a:t>AV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89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Stiffness</a:t>
            </a:r>
            <a:r>
              <a:rPr lang="it-IT" baseline="0"/>
              <a:t> Modulus </a:t>
            </a:r>
            <a:r>
              <a:rPr lang="it-IT"/>
              <a:t>(4PB-PR)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'[1]Dati aggregati x miscela'!$Q$5:$Q$6</c:f>
              <c:strCache>
                <c:ptCount val="1"/>
                <c:pt idx="0">
                  <c:v>E*10 Hz [MPa]</c:v>
                </c:pt>
              </c:strCache>
            </c:strRef>
          </c:tx>
          <c:spPr>
            <a:solidFill>
              <a:schemeClr val="bg2">
                <a:lumMod val="75000"/>
                <a:alpha val="8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'[1]Dati aggregati x miscela'!$S$6:$W$6</c:f>
                <c:numCache>
                  <c:formatCode>General</c:formatCode>
                  <c:ptCount val="5"/>
                  <c:pt idx="0">
                    <c:v>777.83361009922942</c:v>
                  </c:pt>
                  <c:pt idx="1">
                    <c:v>1342.4877692978382</c:v>
                  </c:pt>
                  <c:pt idx="2">
                    <c:v>768.47790190368244</c:v>
                  </c:pt>
                  <c:pt idx="3">
                    <c:v>897.6789017874296</c:v>
                  </c:pt>
                  <c:pt idx="4">
                    <c:v>1551.4296574910695</c:v>
                  </c:pt>
                </c:numCache>
              </c:numRef>
            </c:plus>
            <c:minus>
              <c:numRef>
                <c:f>'[1]Dati aggregati x miscela'!$S$6:$W$6</c:f>
                <c:numCache>
                  <c:formatCode>General</c:formatCode>
                  <c:ptCount val="5"/>
                  <c:pt idx="0">
                    <c:v>777.83361009922942</c:v>
                  </c:pt>
                  <c:pt idx="1">
                    <c:v>1342.4877692978382</c:v>
                  </c:pt>
                  <c:pt idx="2">
                    <c:v>768.47790190368244</c:v>
                  </c:pt>
                  <c:pt idx="3">
                    <c:v>897.6789017874296</c:v>
                  </c:pt>
                  <c:pt idx="4">
                    <c:v>1551.4296574910695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cat>
            <c:strRef>
              <c:f>'[1]Dati aggregati x miscela'!$S$4:$W$4</c:f>
              <c:strCache>
                <c:ptCount val="5"/>
                <c:pt idx="0">
                  <c:v>Sp_20</c:v>
                </c:pt>
                <c:pt idx="1">
                  <c:v>PmB_20</c:v>
                </c:pt>
                <c:pt idx="2">
                  <c:v>Ref_20</c:v>
                </c:pt>
                <c:pt idx="3">
                  <c:v>Sp_50</c:v>
                </c:pt>
                <c:pt idx="4">
                  <c:v>PmB_50</c:v>
                </c:pt>
              </c:strCache>
            </c:strRef>
          </c:cat>
          <c:val>
            <c:numRef>
              <c:f>'[1]Dati aggregati x miscela'!$S$5:$W$5</c:f>
              <c:numCache>
                <c:formatCode>General</c:formatCode>
                <c:ptCount val="5"/>
                <c:pt idx="0">
                  <c:v>9957.625</c:v>
                </c:pt>
                <c:pt idx="1">
                  <c:v>8404.625</c:v>
                </c:pt>
                <c:pt idx="2">
                  <c:v>9467.5714285714294</c:v>
                </c:pt>
                <c:pt idx="3">
                  <c:v>10387.625</c:v>
                </c:pt>
                <c:pt idx="4">
                  <c:v>13010.625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C0-4903-A4E6-120ECA5F17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289071"/>
        <c:axId val="812289551"/>
      </c:barChart>
      <c:catAx>
        <c:axId val="812289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89551"/>
        <c:crosses val="autoZero"/>
        <c:auto val="1"/>
        <c:lblAlgn val="ctr"/>
        <c:lblOffset val="100"/>
        <c:noMultiLvlLbl val="0"/>
      </c:catAx>
      <c:valAx>
        <c:axId val="81228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</a:t>
                </a:r>
                <a:r>
                  <a:rPr lang="it-IT" baseline="0"/>
                  <a:t>*</a:t>
                </a:r>
                <a:r>
                  <a:rPr lang="it-IT" baseline="-25000"/>
                  <a:t>10 Hz</a:t>
                </a:r>
                <a:r>
                  <a:rPr lang="it-IT" baseline="0"/>
                  <a:t> [MPa]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289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556260</xdr:colOff>
      <xdr:row>3</xdr:row>
      <xdr:rowOff>175260</xdr:rowOff>
    </xdr:from>
    <xdr:to>
      <xdr:col>17</xdr:col>
      <xdr:colOff>1028700</xdr:colOff>
      <xdr:row>21</xdr:row>
      <xdr:rowOff>30480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AA87AE7B-6856-47D8-8DB4-82A0B3EF3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91440</xdr:colOff>
      <xdr:row>4</xdr:row>
      <xdr:rowOff>45720</xdr:rowOff>
    </xdr:from>
    <xdr:to>
      <xdr:col>18</xdr:col>
      <xdr:colOff>327660</xdr:colOff>
      <xdr:row>20</xdr:row>
      <xdr:rowOff>152400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ECB5C45-9CBE-4905-BE54-696F4533C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312420</xdr:colOff>
      <xdr:row>25</xdr:row>
      <xdr:rowOff>53340</xdr:rowOff>
    </xdr:from>
    <xdr:to>
      <xdr:col>35</xdr:col>
      <xdr:colOff>114300</xdr:colOff>
      <xdr:row>40</xdr:row>
      <xdr:rowOff>137160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2C601D1B-7947-4DAB-823D-C072C18FD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358140</xdr:colOff>
      <xdr:row>3</xdr:row>
      <xdr:rowOff>175260</xdr:rowOff>
    </xdr:from>
    <xdr:to>
      <xdr:col>17</xdr:col>
      <xdr:colOff>632460</xdr:colOff>
      <xdr:row>20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F98FDA8-C988-43C7-B0D2-8C72AB17A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396240</xdr:colOff>
      <xdr:row>4</xdr:row>
      <xdr:rowOff>7620</xdr:rowOff>
    </xdr:from>
    <xdr:to>
      <xdr:col>18</xdr:col>
      <xdr:colOff>533400</xdr:colOff>
      <xdr:row>23</xdr:row>
      <xdr:rowOff>68580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8A45516-354D-4F35-A28A-B5FE52154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472440</xdr:colOff>
      <xdr:row>3</xdr:row>
      <xdr:rowOff>91440</xdr:rowOff>
    </xdr:from>
    <xdr:to>
      <xdr:col>18</xdr:col>
      <xdr:colOff>0</xdr:colOff>
      <xdr:row>22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13C9DA5-FFBF-4D4C-A88C-BE0B62E39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541020</xdr:colOff>
      <xdr:row>1</xdr:row>
      <xdr:rowOff>87630</xdr:rowOff>
    </xdr:from>
    <xdr:to>
      <xdr:col>14</xdr:col>
      <xdr:colOff>518160</xdr:colOff>
      <xdr:row>20</xdr:row>
      <xdr:rowOff>175260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140B29ED-7DC0-A92B-33BB-5C095CAC88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548640</xdr:colOff>
      <xdr:row>21</xdr:row>
      <xdr:rowOff>60960</xdr:rowOff>
    </xdr:from>
    <xdr:to>
      <xdr:col>14</xdr:col>
      <xdr:colOff>525780</xdr:colOff>
      <xdr:row>41</xdr:row>
      <xdr:rowOff>34290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65EC55C-B743-41A6-AD4A-B62A21916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rmando\Politecnico%20Di%20Torino%20Studenti%20Dropbox\Armando%20Pellegrino\24_25%20TESI%20PELLEGRINO\Lab\Stiffness\Stiffness_Moduli_12697_26_prism.xlsx" TargetMode="External"/><Relationship Id="rId1" Type="http://schemas.openxmlformats.org/officeDocument/2006/relationships/externalLinkPath" Target="Stiffness_Moduli_12697_26_pris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P2_20"/>
      <sheetName val="PMB_20"/>
      <sheetName val="REF_20"/>
      <sheetName val="SP2_50"/>
      <sheetName val="PMB_50"/>
      <sheetName val="Dati aggregati x miscela"/>
    </sheetNames>
    <sheetDataSet>
      <sheetData sheetId="0"/>
      <sheetData sheetId="1"/>
      <sheetData sheetId="2"/>
      <sheetData sheetId="3"/>
      <sheetData sheetId="4"/>
      <sheetData sheetId="5">
        <row r="4">
          <cell r="S4" t="str">
            <v>Sp_20</v>
          </cell>
          <cell r="T4" t="str">
            <v>PmB_20</v>
          </cell>
          <cell r="U4" t="str">
            <v>Ref_20</v>
          </cell>
          <cell r="V4" t="str">
            <v>Sp_50</v>
          </cell>
          <cell r="W4" t="str">
            <v>PmB_50</v>
          </cell>
        </row>
        <row r="5">
          <cell r="Q5" t="str">
            <v>E*10 Hz [MPa]</v>
          </cell>
          <cell r="S5">
            <v>9957.625</v>
          </cell>
          <cell r="T5">
            <v>8404.625</v>
          </cell>
          <cell r="U5">
            <v>9467.5714285714294</v>
          </cell>
          <cell r="V5">
            <v>10387.625</v>
          </cell>
          <cell r="W5">
            <v>13010.625</v>
          </cell>
        </row>
        <row r="6">
          <cell r="S6">
            <v>777.83361009922942</v>
          </cell>
          <cell r="T6">
            <v>1342.4877692978382</v>
          </cell>
          <cell r="U6">
            <v>768.47790190368244</v>
          </cell>
          <cell r="V6">
            <v>897.6789017874296</v>
          </cell>
          <cell r="W6">
            <v>1551.4296574910695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45"/>
  <sheetViews>
    <sheetView showGridLines="0" topLeftCell="A6" zoomScaleNormal="100" workbookViewId="0">
      <selection activeCell="C6" sqref="C6:C32"/>
    </sheetView>
  </sheetViews>
  <sheetFormatPr defaultRowHeight="14.4" x14ac:dyDescent="0.3"/>
  <cols>
    <col min="2" max="2" width="20.33203125" bestFit="1" customWidth="1"/>
    <col min="4" max="4" width="10.5546875" bestFit="1" customWidth="1"/>
    <col min="7" max="7" width="14.8867187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0</v>
      </c>
    </row>
    <row r="4" spans="2:27" ht="15" thickBot="1" x14ac:dyDescent="0.35"/>
    <row r="5" spans="2:27" ht="16.2" thickBot="1" x14ac:dyDescent="0.35">
      <c r="B5" s="36" t="s">
        <v>1</v>
      </c>
      <c r="C5" s="37" t="s">
        <v>2</v>
      </c>
      <c r="D5" s="37" t="s">
        <v>3</v>
      </c>
      <c r="E5" s="37" t="s">
        <v>4</v>
      </c>
      <c r="F5" s="37" t="s">
        <v>5</v>
      </c>
      <c r="G5" s="37" t="s">
        <v>6</v>
      </c>
      <c r="H5" s="37" t="s">
        <v>7</v>
      </c>
      <c r="I5" s="37" t="s">
        <v>8</v>
      </c>
      <c r="J5" s="38" t="s">
        <v>9</v>
      </c>
      <c r="S5" s="19"/>
      <c r="T5" s="19"/>
      <c r="U5" s="19"/>
      <c r="V5" s="19"/>
      <c r="W5" s="19"/>
      <c r="X5" s="19"/>
      <c r="Y5" s="19"/>
      <c r="Z5" s="19"/>
      <c r="AA5" s="19"/>
    </row>
    <row r="6" spans="2:27" x14ac:dyDescent="0.3">
      <c r="B6" s="39" t="s">
        <v>26</v>
      </c>
      <c r="C6" s="41" t="s">
        <v>129</v>
      </c>
      <c r="D6" s="40">
        <v>45714</v>
      </c>
      <c r="E6" s="13">
        <v>7884.6</v>
      </c>
      <c r="F6" s="13">
        <v>7494.8</v>
      </c>
      <c r="G6" s="49">
        <f>(E6-F6)/E6*100</f>
        <v>4.9438145245161476</v>
      </c>
      <c r="H6" s="13">
        <f>(E6+F6)/2</f>
        <v>7689.7000000000007</v>
      </c>
      <c r="I6" s="41">
        <v>101</v>
      </c>
      <c r="J6" s="14">
        <v>4.3001578781487027</v>
      </c>
      <c r="S6" s="19"/>
      <c r="T6" s="20"/>
      <c r="U6" s="21"/>
      <c r="V6" s="22"/>
      <c r="W6" s="22"/>
      <c r="X6" s="22"/>
      <c r="Y6" s="22"/>
      <c r="Z6" s="23"/>
      <c r="AA6" s="16"/>
    </row>
    <row r="7" spans="2:27" x14ac:dyDescent="0.3">
      <c r="B7" s="2" t="s">
        <v>27</v>
      </c>
      <c r="C7" s="3" t="s">
        <v>129</v>
      </c>
      <c r="D7" s="4">
        <v>45719</v>
      </c>
      <c r="E7" s="5">
        <v>8098.6</v>
      </c>
      <c r="F7" s="5">
        <v>7606.7</v>
      </c>
      <c r="G7" s="6">
        <f t="shared" ref="G7:G20" si="0">(E7-F7)/E7*100</f>
        <v>6.0738893142024608</v>
      </c>
      <c r="H7" s="5">
        <f t="shared" ref="H7:H20" si="1">(E7+F7)/2</f>
        <v>7852.65</v>
      </c>
      <c r="I7" s="3">
        <v>95</v>
      </c>
      <c r="J7" s="7">
        <v>4.3043289972793497</v>
      </c>
      <c r="S7" s="19"/>
      <c r="T7" s="20"/>
      <c r="U7" s="21"/>
      <c r="V7" s="22"/>
      <c r="W7" s="22"/>
      <c r="X7" s="22"/>
      <c r="Y7" s="22"/>
      <c r="Z7" s="23"/>
      <c r="AA7" s="16"/>
    </row>
    <row r="8" spans="2:27" x14ac:dyDescent="0.3">
      <c r="B8" s="2" t="s">
        <v>28</v>
      </c>
      <c r="C8" s="3" t="s">
        <v>129</v>
      </c>
      <c r="D8" s="4">
        <v>45720</v>
      </c>
      <c r="E8" s="5">
        <v>10075.700000000001</v>
      </c>
      <c r="F8" s="5">
        <v>10541.8</v>
      </c>
      <c r="G8" s="6">
        <f t="shared" si="0"/>
        <v>-4.6259813213970098</v>
      </c>
      <c r="H8" s="5">
        <f t="shared" si="1"/>
        <v>10308.75</v>
      </c>
      <c r="I8" s="3">
        <v>120</v>
      </c>
      <c r="J8" s="7">
        <v>4.2252366933421932</v>
      </c>
      <c r="S8" s="19"/>
      <c r="T8" s="20"/>
      <c r="U8" s="21"/>
      <c r="V8" s="22"/>
      <c r="W8" s="22"/>
      <c r="X8" s="22"/>
      <c r="Y8" s="22"/>
      <c r="Z8" s="23"/>
      <c r="AA8" s="16"/>
    </row>
    <row r="9" spans="2:27" x14ac:dyDescent="0.3">
      <c r="B9" s="2" t="s">
        <v>29</v>
      </c>
      <c r="C9" s="3" t="s">
        <v>129</v>
      </c>
      <c r="D9" s="4">
        <v>45720</v>
      </c>
      <c r="E9" s="5">
        <v>10094.1</v>
      </c>
      <c r="F9" s="5">
        <v>9624.2000000000007</v>
      </c>
      <c r="G9" s="6">
        <f t="shared" si="0"/>
        <v>4.6551946186386068</v>
      </c>
      <c r="H9" s="5">
        <f t="shared" si="1"/>
        <v>9859.1500000000015</v>
      </c>
      <c r="I9" s="3">
        <v>120</v>
      </c>
      <c r="J9" s="7">
        <v>4.7321276101889742</v>
      </c>
      <c r="S9" s="19"/>
      <c r="T9" s="20"/>
      <c r="U9" s="21"/>
      <c r="V9" s="22"/>
      <c r="W9" s="22"/>
      <c r="X9" s="22"/>
      <c r="Y9" s="22"/>
      <c r="Z9" s="23"/>
      <c r="AA9" s="16"/>
    </row>
    <row r="10" spans="2:27" x14ac:dyDescent="0.3">
      <c r="B10" s="2" t="s">
        <v>30</v>
      </c>
      <c r="C10" s="3" t="s">
        <v>129</v>
      </c>
      <c r="D10" s="4">
        <v>45720</v>
      </c>
      <c r="E10" s="5">
        <v>9750.5</v>
      </c>
      <c r="F10" s="5">
        <v>10094.1</v>
      </c>
      <c r="G10" s="6">
        <f t="shared" si="0"/>
        <v>-3.5239218501615341</v>
      </c>
      <c r="H10" s="5">
        <f t="shared" si="1"/>
        <v>9922.2999999999993</v>
      </c>
      <c r="I10" s="3">
        <v>120</v>
      </c>
      <c r="J10" s="7">
        <v>5.4691742595777466</v>
      </c>
      <c r="S10" s="19"/>
      <c r="T10" s="20"/>
      <c r="U10" s="21"/>
      <c r="V10" s="22"/>
      <c r="W10" s="22"/>
      <c r="X10" s="22"/>
      <c r="Y10" s="22"/>
      <c r="Z10" s="23"/>
      <c r="AA10" s="16"/>
    </row>
    <row r="11" spans="2:27" x14ac:dyDescent="0.3">
      <c r="B11" s="2" t="s">
        <v>31</v>
      </c>
      <c r="C11" s="3" t="s">
        <v>129</v>
      </c>
      <c r="D11" s="4">
        <v>45720</v>
      </c>
      <c r="E11" s="5">
        <v>11852.8</v>
      </c>
      <c r="F11" s="5">
        <v>11434.8</v>
      </c>
      <c r="G11" s="6">
        <f t="shared" si="0"/>
        <v>3.5265928725701947</v>
      </c>
      <c r="H11" s="5">
        <f t="shared" si="1"/>
        <v>11643.8</v>
      </c>
      <c r="I11" s="3">
        <v>120</v>
      </c>
      <c r="J11" s="7">
        <v>4.8977788566163971</v>
      </c>
      <c r="S11" s="19"/>
      <c r="T11" s="20"/>
      <c r="U11" s="21"/>
      <c r="V11" s="22"/>
      <c r="W11" s="22"/>
      <c r="X11" s="22"/>
      <c r="Y11" s="22"/>
      <c r="Z11" s="23"/>
      <c r="AA11" s="16"/>
    </row>
    <row r="12" spans="2:27" x14ac:dyDescent="0.3">
      <c r="B12" s="2" t="s">
        <v>32</v>
      </c>
      <c r="C12" s="3" t="s">
        <v>129</v>
      </c>
      <c r="D12" s="4">
        <v>45720</v>
      </c>
      <c r="E12" s="5">
        <v>10971.4</v>
      </c>
      <c r="F12" s="5">
        <v>11368.4</v>
      </c>
      <c r="G12" s="6">
        <f t="shared" si="0"/>
        <v>-3.6184990065078297</v>
      </c>
      <c r="H12" s="5">
        <f t="shared" si="1"/>
        <v>11169.9</v>
      </c>
      <c r="I12" s="3">
        <v>120</v>
      </c>
      <c r="J12" s="7">
        <v>4.9365847602088699</v>
      </c>
      <c r="S12" s="19"/>
      <c r="T12" s="20"/>
      <c r="U12" s="21"/>
      <c r="V12" s="22"/>
      <c r="W12" s="22"/>
      <c r="X12" s="22"/>
      <c r="Y12" s="22"/>
      <c r="Z12" s="23"/>
      <c r="AA12" s="16"/>
    </row>
    <row r="13" spans="2:27" x14ac:dyDescent="0.3">
      <c r="B13" s="2" t="s">
        <v>33</v>
      </c>
      <c r="C13" s="3" t="s">
        <v>129</v>
      </c>
      <c r="D13" s="4">
        <v>45722</v>
      </c>
      <c r="E13" s="5">
        <v>8265.4</v>
      </c>
      <c r="F13" s="5">
        <v>7992.5</v>
      </c>
      <c r="G13" s="6">
        <f t="shared" si="0"/>
        <v>3.3017155854526052</v>
      </c>
      <c r="H13" s="5">
        <f t="shared" si="1"/>
        <v>8128.95</v>
      </c>
      <c r="I13" s="3">
        <v>125</v>
      </c>
      <c r="J13" s="7">
        <v>4.0736626577881125</v>
      </c>
      <c r="S13" s="19"/>
      <c r="T13" s="20"/>
      <c r="U13" s="21"/>
      <c r="V13" s="22"/>
      <c r="W13" s="22"/>
      <c r="X13" s="22"/>
      <c r="Y13" s="22"/>
      <c r="Z13" s="23"/>
      <c r="AA13" s="16"/>
    </row>
    <row r="14" spans="2:27" x14ac:dyDescent="0.3">
      <c r="B14" s="2" t="s">
        <v>34</v>
      </c>
      <c r="C14" s="3" t="s">
        <v>129</v>
      </c>
      <c r="D14" s="4">
        <v>45722</v>
      </c>
      <c r="E14" s="5">
        <v>9602.1</v>
      </c>
      <c r="F14" s="5">
        <v>8686</v>
      </c>
      <c r="G14" s="6">
        <f t="shared" si="0"/>
        <v>9.5406213224190566</v>
      </c>
      <c r="H14" s="5">
        <f t="shared" si="1"/>
        <v>9144.0499999999993</v>
      </c>
      <c r="I14" s="3">
        <v>125</v>
      </c>
      <c r="J14" s="7">
        <v>4.4282191814136844</v>
      </c>
      <c r="S14" s="19"/>
      <c r="T14" s="20"/>
      <c r="U14" s="21"/>
      <c r="V14" s="22"/>
      <c r="W14" s="22"/>
      <c r="X14" s="22"/>
      <c r="Y14" s="22"/>
      <c r="Z14" s="23"/>
      <c r="AA14" s="16"/>
    </row>
    <row r="15" spans="2:27" x14ac:dyDescent="0.3">
      <c r="B15" s="2" t="s">
        <v>35</v>
      </c>
      <c r="C15" s="3" t="s">
        <v>129</v>
      </c>
      <c r="D15" s="4">
        <v>45722</v>
      </c>
      <c r="E15" s="5">
        <v>7828.7</v>
      </c>
      <c r="F15" s="5">
        <v>7758.5</v>
      </c>
      <c r="G15" s="6">
        <f t="shared" si="0"/>
        <v>0.89670060163245269</v>
      </c>
      <c r="H15" s="5">
        <f t="shared" si="1"/>
        <v>7793.6</v>
      </c>
      <c r="I15" s="3">
        <v>125</v>
      </c>
      <c r="J15" s="7">
        <v>4.0932668646016186</v>
      </c>
      <c r="S15" s="19"/>
      <c r="T15" s="20"/>
      <c r="U15" s="21"/>
      <c r="V15" s="22"/>
      <c r="W15" s="22"/>
      <c r="X15" s="22"/>
      <c r="Y15" s="22"/>
      <c r="Z15" s="23"/>
      <c r="AA15" s="16"/>
    </row>
    <row r="16" spans="2:27" x14ac:dyDescent="0.3">
      <c r="B16" s="2" t="s">
        <v>36</v>
      </c>
      <c r="C16" s="3" t="s">
        <v>129</v>
      </c>
      <c r="D16" s="4">
        <v>45722</v>
      </c>
      <c r="E16" s="5">
        <v>10869.2</v>
      </c>
      <c r="F16" s="5">
        <v>10232.700000000001</v>
      </c>
      <c r="G16" s="6">
        <f t="shared" si="0"/>
        <v>5.8559967614911859</v>
      </c>
      <c r="H16" s="5">
        <f t="shared" si="1"/>
        <v>10550.95</v>
      </c>
      <c r="I16" s="3">
        <v>161</v>
      </c>
      <c r="J16" s="7">
        <v>3.0972998254901074</v>
      </c>
      <c r="S16" s="19"/>
      <c r="T16" s="20"/>
      <c r="U16" s="21"/>
      <c r="V16" s="22"/>
      <c r="W16" s="22"/>
      <c r="X16" s="22"/>
      <c r="Y16" s="22"/>
      <c r="Z16" s="23"/>
      <c r="AA16" s="16"/>
    </row>
    <row r="17" spans="2:27" x14ac:dyDescent="0.3">
      <c r="B17" s="2" t="s">
        <v>37</v>
      </c>
      <c r="C17" s="3" t="s">
        <v>129</v>
      </c>
      <c r="D17" s="4">
        <v>45727</v>
      </c>
      <c r="E17" s="5">
        <v>9702.7000000000007</v>
      </c>
      <c r="F17" s="5">
        <v>10076</v>
      </c>
      <c r="G17" s="6">
        <f t="shared" si="0"/>
        <v>-3.8473826872932202</v>
      </c>
      <c r="H17" s="5">
        <f t="shared" si="1"/>
        <v>9889.35</v>
      </c>
      <c r="I17" s="3">
        <v>183</v>
      </c>
      <c r="J17" s="7">
        <v>3.55</v>
      </c>
      <c r="S17" s="19"/>
      <c r="T17" s="20"/>
      <c r="U17" s="21"/>
      <c r="V17" s="22"/>
      <c r="W17" s="22"/>
      <c r="X17" s="22"/>
      <c r="Y17" s="22"/>
      <c r="Z17" s="23"/>
      <c r="AA17" s="16"/>
    </row>
    <row r="18" spans="2:27" x14ac:dyDescent="0.3">
      <c r="B18" s="2" t="s">
        <v>38</v>
      </c>
      <c r="C18" s="3" t="s">
        <v>129</v>
      </c>
      <c r="D18" s="4">
        <v>45727</v>
      </c>
      <c r="E18" s="5">
        <v>10514.3</v>
      </c>
      <c r="F18" s="5">
        <v>9587.9</v>
      </c>
      <c r="G18" s="6">
        <f t="shared" si="0"/>
        <v>8.8108575939434832</v>
      </c>
      <c r="H18" s="5">
        <f t="shared" si="1"/>
        <v>10051.099999999999</v>
      </c>
      <c r="I18" s="3">
        <v>206</v>
      </c>
      <c r="J18" s="7">
        <v>3.61</v>
      </c>
      <c r="S18" s="19"/>
      <c r="T18" s="20"/>
      <c r="U18" s="21"/>
      <c r="V18" s="22"/>
      <c r="W18" s="22"/>
      <c r="X18" s="22"/>
      <c r="Y18" s="22"/>
      <c r="Z18" s="23"/>
      <c r="AA18" s="16"/>
    </row>
    <row r="19" spans="2:27" x14ac:dyDescent="0.3">
      <c r="B19" s="2" t="s">
        <v>39</v>
      </c>
      <c r="C19" s="3" t="s">
        <v>129</v>
      </c>
      <c r="D19" s="4">
        <v>45727</v>
      </c>
      <c r="E19" s="5">
        <v>9857.9</v>
      </c>
      <c r="F19" s="5">
        <v>9989.2000000000007</v>
      </c>
      <c r="G19" s="6">
        <f t="shared" si="0"/>
        <v>-1.3319266780957515</v>
      </c>
      <c r="H19" s="5">
        <f t="shared" si="1"/>
        <v>9923.5499999999993</v>
      </c>
      <c r="I19" s="3">
        <v>191</v>
      </c>
      <c r="J19" s="7">
        <v>3.67</v>
      </c>
      <c r="S19" s="19"/>
      <c r="T19" s="20"/>
      <c r="U19" s="21"/>
      <c r="V19" s="22"/>
      <c r="W19" s="22"/>
      <c r="X19" s="22"/>
      <c r="Y19" s="22"/>
      <c r="Z19" s="23"/>
      <c r="AA19" s="16"/>
    </row>
    <row r="20" spans="2:27" x14ac:dyDescent="0.3">
      <c r="B20" s="2" t="s">
        <v>40</v>
      </c>
      <c r="C20" s="3" t="s">
        <v>129</v>
      </c>
      <c r="D20" s="4">
        <v>45727</v>
      </c>
      <c r="E20" s="5">
        <v>9783.2999999999993</v>
      </c>
      <c r="F20" s="5">
        <v>10587.4</v>
      </c>
      <c r="G20" s="6">
        <f t="shared" si="0"/>
        <v>-8.2191080719184786</v>
      </c>
      <c r="H20" s="5">
        <f t="shared" si="1"/>
        <v>10185.349999999999</v>
      </c>
      <c r="I20" s="3">
        <v>149</v>
      </c>
      <c r="J20" s="7">
        <v>3.98</v>
      </c>
      <c r="S20" s="19"/>
      <c r="T20" s="20"/>
      <c r="U20" s="21"/>
      <c r="V20" s="22"/>
      <c r="W20" s="22"/>
      <c r="X20" s="22"/>
      <c r="Y20" s="22"/>
      <c r="Z20" s="23"/>
      <c r="AA20" s="16"/>
    </row>
    <row r="21" spans="2:27" x14ac:dyDescent="0.3">
      <c r="B21" s="2" t="s">
        <v>104</v>
      </c>
      <c r="C21" s="3" t="s">
        <v>129</v>
      </c>
      <c r="D21" s="4">
        <v>45793</v>
      </c>
      <c r="E21" s="5">
        <v>7351.7</v>
      </c>
      <c r="F21" s="5">
        <v>7275.2</v>
      </c>
      <c r="G21" s="6">
        <f>(E21-F21)/E21*100</f>
        <v>1.0405756491695799</v>
      </c>
      <c r="H21" s="5">
        <f>(E21+F21)/2</f>
        <v>7313.45</v>
      </c>
      <c r="I21" s="3">
        <v>79</v>
      </c>
      <c r="J21" s="48">
        <v>3.71</v>
      </c>
      <c r="S21" s="19"/>
      <c r="T21" s="20"/>
      <c r="U21" s="21"/>
      <c r="V21" s="22"/>
      <c r="W21" s="22"/>
      <c r="X21" s="22"/>
      <c r="Y21" s="22"/>
    </row>
    <row r="22" spans="2:27" x14ac:dyDescent="0.3">
      <c r="B22" s="2" t="s">
        <v>105</v>
      </c>
      <c r="C22" s="3" t="s">
        <v>129</v>
      </c>
      <c r="D22" s="4">
        <v>45793</v>
      </c>
      <c r="E22" s="5">
        <v>7623.3</v>
      </c>
      <c r="F22" s="5">
        <v>7592.8</v>
      </c>
      <c r="G22" s="6">
        <f t="shared" ref="G22:G32" si="2">(E22-F22)/E22*100</f>
        <v>0.40008920021512989</v>
      </c>
      <c r="H22" s="5">
        <f t="shared" ref="H22:H32" si="3">(E22+F22)/2</f>
        <v>7608.05</v>
      </c>
      <c r="I22" s="3">
        <v>90</v>
      </c>
      <c r="J22" s="48">
        <v>3.45</v>
      </c>
      <c r="S22" s="19"/>
      <c r="T22" s="20"/>
      <c r="U22" s="21"/>
      <c r="V22" s="22"/>
      <c r="W22" s="22"/>
      <c r="X22" s="24"/>
      <c r="Y22" s="22"/>
    </row>
    <row r="23" spans="2:27" x14ac:dyDescent="0.3">
      <c r="B23" s="2" t="s">
        <v>106</v>
      </c>
      <c r="C23" s="3" t="s">
        <v>129</v>
      </c>
      <c r="D23" s="4">
        <v>45793</v>
      </c>
      <c r="E23" s="5">
        <v>9400.1</v>
      </c>
      <c r="F23" s="5">
        <v>9318.7000000000007</v>
      </c>
      <c r="G23" s="6">
        <f t="shared" si="2"/>
        <v>0.8659482345932451</v>
      </c>
      <c r="H23" s="5">
        <f t="shared" si="3"/>
        <v>9359.4000000000015</v>
      </c>
      <c r="I23" s="3">
        <v>103</v>
      </c>
      <c r="J23" s="48">
        <v>3.02</v>
      </c>
      <c r="S23" s="19"/>
      <c r="T23" s="20"/>
      <c r="U23" s="21"/>
      <c r="V23" s="22"/>
      <c r="W23" s="22"/>
      <c r="X23" s="24"/>
      <c r="Y23" s="22"/>
    </row>
    <row r="24" spans="2:27" x14ac:dyDescent="0.3">
      <c r="B24" s="2" t="s">
        <v>107</v>
      </c>
      <c r="C24" s="3" t="s">
        <v>129</v>
      </c>
      <c r="D24" s="4">
        <v>45793</v>
      </c>
      <c r="E24" s="5">
        <v>8830.7000000000007</v>
      </c>
      <c r="F24" s="5">
        <v>8434.6</v>
      </c>
      <c r="G24" s="6">
        <f t="shared" si="2"/>
        <v>4.4854881266490798</v>
      </c>
      <c r="H24" s="5">
        <f t="shared" si="3"/>
        <v>8632.6500000000015</v>
      </c>
      <c r="I24" s="3">
        <v>114</v>
      </c>
      <c r="J24" s="48">
        <v>3.41</v>
      </c>
    </row>
    <row r="25" spans="2:27" x14ac:dyDescent="0.3">
      <c r="B25" s="2" t="s">
        <v>108</v>
      </c>
      <c r="C25" s="3" t="s">
        <v>129</v>
      </c>
      <c r="D25" s="4">
        <v>45796</v>
      </c>
      <c r="E25" s="5">
        <v>8430</v>
      </c>
      <c r="F25" s="5">
        <v>8039.5</v>
      </c>
      <c r="G25" s="6">
        <f t="shared" si="2"/>
        <v>4.6322657176749704</v>
      </c>
      <c r="H25" s="5">
        <f t="shared" si="3"/>
        <v>8234.75</v>
      </c>
      <c r="I25" s="3">
        <v>106</v>
      </c>
      <c r="J25" s="48">
        <v>3.76</v>
      </c>
    </row>
    <row r="26" spans="2:27" x14ac:dyDescent="0.3">
      <c r="B26" s="2" t="s">
        <v>109</v>
      </c>
      <c r="C26" s="3" t="s">
        <v>129</v>
      </c>
      <c r="D26" s="4">
        <v>45796</v>
      </c>
      <c r="E26" s="5">
        <v>9888.1</v>
      </c>
      <c r="F26" s="5">
        <v>9406.6</v>
      </c>
      <c r="G26" s="6">
        <f t="shared" si="2"/>
        <v>4.869489588495262</v>
      </c>
      <c r="H26" s="5">
        <f t="shared" si="3"/>
        <v>9647.35</v>
      </c>
      <c r="I26" s="3">
        <v>121</v>
      </c>
      <c r="J26" s="48">
        <v>3.14</v>
      </c>
    </row>
    <row r="27" spans="2:27" x14ac:dyDescent="0.3">
      <c r="B27" s="2" t="s">
        <v>110</v>
      </c>
      <c r="C27" s="3" t="s">
        <v>129</v>
      </c>
      <c r="D27" s="4">
        <v>45797</v>
      </c>
      <c r="E27" s="5">
        <v>8837.2000000000007</v>
      </c>
      <c r="F27" s="5">
        <v>8970.1</v>
      </c>
      <c r="G27" s="6">
        <f t="shared" si="2"/>
        <v>-1.5038700040736843</v>
      </c>
      <c r="H27" s="5">
        <f t="shared" si="3"/>
        <v>8903.6500000000015</v>
      </c>
      <c r="I27" s="3">
        <v>95</v>
      </c>
      <c r="J27" s="48">
        <v>3.81</v>
      </c>
      <c r="S27" s="19"/>
      <c r="T27" s="19"/>
      <c r="U27" s="19"/>
      <c r="V27" s="19"/>
      <c r="W27" s="19"/>
      <c r="X27" s="19"/>
      <c r="Y27" s="19"/>
      <c r="Z27" s="19"/>
      <c r="AA27" s="19"/>
    </row>
    <row r="28" spans="2:27" x14ac:dyDescent="0.3">
      <c r="B28" s="2" t="s">
        <v>111</v>
      </c>
      <c r="C28" s="3" t="s">
        <v>129</v>
      </c>
      <c r="D28" s="4">
        <v>45797</v>
      </c>
      <c r="E28" s="5">
        <v>8912.2999999999993</v>
      </c>
      <c r="F28" s="5">
        <v>8850.2999999999993</v>
      </c>
      <c r="G28" s="6">
        <f t="shared" si="2"/>
        <v>0.69566778497133186</v>
      </c>
      <c r="H28" s="5">
        <f t="shared" si="3"/>
        <v>8881.2999999999993</v>
      </c>
      <c r="I28" s="50">
        <v>82</v>
      </c>
      <c r="J28" s="7">
        <v>4.1100000000000003</v>
      </c>
      <c r="S28" s="19"/>
      <c r="T28" s="20"/>
      <c r="U28" s="21"/>
      <c r="V28" s="22"/>
      <c r="W28" s="22"/>
      <c r="X28" s="22"/>
      <c r="Y28" s="22"/>
      <c r="Z28" s="23"/>
      <c r="AA28" s="16"/>
    </row>
    <row r="29" spans="2:27" x14ac:dyDescent="0.3">
      <c r="B29" s="2" t="s">
        <v>112</v>
      </c>
      <c r="C29" s="3" t="s">
        <v>129</v>
      </c>
      <c r="D29" s="4">
        <v>45798</v>
      </c>
      <c r="E29" s="5">
        <v>10001.299999999999</v>
      </c>
      <c r="F29" s="5">
        <v>9550.1</v>
      </c>
      <c r="G29" s="6">
        <f t="shared" si="2"/>
        <v>4.5114135162428779</v>
      </c>
      <c r="H29" s="5">
        <f t="shared" si="3"/>
        <v>9775.7000000000007</v>
      </c>
      <c r="I29" s="50">
        <v>131</v>
      </c>
      <c r="J29" s="7">
        <v>3.45</v>
      </c>
      <c r="S29" s="19"/>
      <c r="T29" s="20"/>
      <c r="U29" s="21"/>
      <c r="V29" s="22"/>
      <c r="W29" s="22"/>
      <c r="X29" s="22"/>
      <c r="Y29" s="22"/>
      <c r="Z29" s="23"/>
      <c r="AA29" s="16"/>
    </row>
    <row r="30" spans="2:27" x14ac:dyDescent="0.3">
      <c r="B30" s="2" t="s">
        <v>113</v>
      </c>
      <c r="C30" s="3" t="s">
        <v>129</v>
      </c>
      <c r="D30" s="4">
        <v>45798</v>
      </c>
      <c r="E30" s="5">
        <v>9787</v>
      </c>
      <c r="F30" s="5">
        <v>9612.7999999999993</v>
      </c>
      <c r="G30" s="6">
        <f t="shared" si="2"/>
        <v>1.7799121283335111</v>
      </c>
      <c r="H30" s="5">
        <f t="shared" si="3"/>
        <v>9699.9</v>
      </c>
      <c r="I30" s="50">
        <v>107</v>
      </c>
      <c r="J30" s="7">
        <v>3.49</v>
      </c>
      <c r="S30" s="19"/>
      <c r="T30" s="20"/>
      <c r="U30" s="21"/>
      <c r="V30" s="22"/>
      <c r="W30" s="22"/>
      <c r="X30" s="22"/>
      <c r="Y30" s="22"/>
      <c r="Z30" s="23"/>
      <c r="AA30" s="16"/>
    </row>
    <row r="31" spans="2:27" x14ac:dyDescent="0.3">
      <c r="B31" s="2" t="s">
        <v>114</v>
      </c>
      <c r="C31" s="3" t="s">
        <v>129</v>
      </c>
      <c r="D31" s="4">
        <v>45798</v>
      </c>
      <c r="E31" s="5">
        <v>8675.4</v>
      </c>
      <c r="F31" s="5">
        <v>9600</v>
      </c>
      <c r="G31" s="6">
        <f t="shared" si="2"/>
        <v>-10.657721834151744</v>
      </c>
      <c r="H31" s="5">
        <f t="shared" si="3"/>
        <v>9137.7000000000007</v>
      </c>
      <c r="I31" s="50">
        <v>115</v>
      </c>
      <c r="J31" s="7">
        <v>3.39</v>
      </c>
      <c r="S31" s="19"/>
      <c r="T31" s="20"/>
      <c r="U31" s="21"/>
      <c r="V31" s="22"/>
      <c r="W31" s="22"/>
      <c r="X31" s="22"/>
      <c r="Y31" s="22"/>
      <c r="Z31" s="23"/>
      <c r="AA31" s="16"/>
    </row>
    <row r="32" spans="2:27" ht="15" thickBot="1" x14ac:dyDescent="0.35">
      <c r="B32" s="8" t="s">
        <v>115</v>
      </c>
      <c r="C32" s="9" t="s">
        <v>129</v>
      </c>
      <c r="D32" s="10">
        <v>45798</v>
      </c>
      <c r="E32" s="11">
        <v>10063.799999999999</v>
      </c>
      <c r="F32" s="11">
        <v>9609.7999999999993</v>
      </c>
      <c r="G32" s="52">
        <f t="shared" si="2"/>
        <v>4.5112184264393171</v>
      </c>
      <c r="H32" s="11">
        <f t="shared" si="3"/>
        <v>9836.7999999999993</v>
      </c>
      <c r="I32" s="51">
        <v>114</v>
      </c>
      <c r="J32" s="12">
        <v>3.99</v>
      </c>
      <c r="S32" s="19"/>
      <c r="T32" s="20"/>
      <c r="U32" s="21"/>
      <c r="V32" s="22"/>
      <c r="W32" s="22"/>
      <c r="X32" s="22"/>
      <c r="Y32" s="22"/>
      <c r="Z32" s="23"/>
      <c r="AA32" s="16"/>
    </row>
    <row r="33" spans="2:27" ht="15" thickBot="1" x14ac:dyDescent="0.35">
      <c r="B33" s="19"/>
      <c r="C33" s="20"/>
      <c r="D33" s="21"/>
      <c r="E33" s="22"/>
      <c r="F33" s="22"/>
      <c r="G33" s="22"/>
      <c r="H33" s="22"/>
      <c r="I33" s="23"/>
      <c r="J33" s="16"/>
      <c r="S33" s="19"/>
      <c r="T33" s="20"/>
      <c r="U33" s="21"/>
      <c r="V33" s="22"/>
      <c r="W33" s="22"/>
      <c r="X33" s="22"/>
      <c r="Y33" s="22"/>
      <c r="Z33" s="23"/>
      <c r="AA33" s="16"/>
    </row>
    <row r="34" spans="2:27" x14ac:dyDescent="0.3">
      <c r="B34" s="19"/>
      <c r="C34" s="20"/>
      <c r="D34" s="21"/>
      <c r="E34" s="22"/>
      <c r="F34" s="22"/>
      <c r="G34" s="28" t="s">
        <v>25</v>
      </c>
      <c r="H34" s="58">
        <f>AVERAGE(H6:H32)</f>
        <v>9301.6240740740741</v>
      </c>
      <c r="I34" s="56">
        <f t="shared" ref="I34" si="4">AVERAGE(I6:I32)</f>
        <v>122.88888888888889</v>
      </c>
      <c r="J34" s="53">
        <f>AVERAGE(J6:J32)</f>
        <v>3.9295495401724345</v>
      </c>
      <c r="S34" s="19"/>
      <c r="T34" s="20"/>
      <c r="U34" s="21"/>
      <c r="V34" s="22"/>
      <c r="W34" s="22"/>
      <c r="X34" s="22"/>
      <c r="Y34" s="22"/>
      <c r="Z34" s="23"/>
      <c r="AA34" s="16"/>
    </row>
    <row r="35" spans="2:27" x14ac:dyDescent="0.3">
      <c r="B35" s="19"/>
      <c r="C35" s="20"/>
      <c r="D35" s="21"/>
      <c r="E35" s="22"/>
      <c r="F35" s="22"/>
      <c r="G35" s="29" t="s">
        <v>41</v>
      </c>
      <c r="H35" s="59">
        <f>STDEV(H6:H32)</f>
        <v>1113.8229707055136</v>
      </c>
      <c r="I35" s="55">
        <f t="shared" ref="I35:J35" si="5">STDEV(I6:I32)</f>
        <v>31.185960023127446</v>
      </c>
      <c r="J35" s="54">
        <f t="shared" si="5"/>
        <v>0.60219726324089695</v>
      </c>
      <c r="S35" s="19"/>
      <c r="T35" s="20"/>
      <c r="U35" s="21"/>
      <c r="V35" s="22"/>
      <c r="W35" s="22"/>
      <c r="X35" s="22"/>
      <c r="Y35" s="22"/>
      <c r="Z35" s="23"/>
      <c r="AA35" s="16"/>
    </row>
    <row r="36" spans="2:27" x14ac:dyDescent="0.3">
      <c r="B36" s="19"/>
      <c r="C36" s="20"/>
      <c r="D36" s="21"/>
      <c r="E36" s="22"/>
      <c r="F36" s="22"/>
      <c r="G36" s="30" t="s">
        <v>73</v>
      </c>
      <c r="H36" s="59">
        <f>QUARTILE(H6:H32,1)</f>
        <v>8433.7000000000007</v>
      </c>
      <c r="I36" s="55" t="s">
        <v>116</v>
      </c>
      <c r="J36" s="61" t="s">
        <v>116</v>
      </c>
      <c r="S36" s="19"/>
      <c r="T36" s="20"/>
      <c r="U36" s="21"/>
      <c r="V36" s="22"/>
      <c r="W36" s="22"/>
      <c r="X36" s="22"/>
      <c r="Y36" s="22"/>
      <c r="Z36" s="23"/>
      <c r="AA36" s="16"/>
    </row>
    <row r="37" spans="2:27" x14ac:dyDescent="0.3">
      <c r="B37" s="19"/>
      <c r="C37" s="20"/>
      <c r="D37" s="21"/>
      <c r="E37" s="22"/>
      <c r="F37" s="22"/>
      <c r="G37" s="30" t="s">
        <v>77</v>
      </c>
      <c r="H37" s="59">
        <f>QUARTILE(H6:H32,3)</f>
        <v>9922.9249999999993</v>
      </c>
      <c r="I37" s="55" t="s">
        <v>116</v>
      </c>
      <c r="J37" s="61" t="s">
        <v>116</v>
      </c>
      <c r="S37" s="19"/>
      <c r="T37" s="20"/>
      <c r="U37" s="21"/>
      <c r="V37" s="22"/>
      <c r="W37" s="22"/>
      <c r="X37" s="22"/>
      <c r="Y37" s="22"/>
      <c r="Z37" s="23"/>
      <c r="AA37" s="16"/>
    </row>
    <row r="38" spans="2:27" x14ac:dyDescent="0.3">
      <c r="B38" s="19"/>
      <c r="C38" s="20"/>
      <c r="D38" s="21"/>
      <c r="E38" s="22"/>
      <c r="F38" s="22"/>
      <c r="G38" s="30" t="s">
        <v>74</v>
      </c>
      <c r="H38" s="59">
        <f>H37-H36</f>
        <v>1489.2249999999985</v>
      </c>
      <c r="I38" s="55" t="s">
        <v>116</v>
      </c>
      <c r="J38" s="61" t="s">
        <v>116</v>
      </c>
      <c r="S38" s="19"/>
      <c r="T38" s="20"/>
      <c r="U38" s="21"/>
      <c r="V38" s="22"/>
      <c r="W38" s="22"/>
      <c r="X38" s="22"/>
      <c r="Y38" s="22"/>
      <c r="Z38" s="23"/>
      <c r="AA38" s="16"/>
    </row>
    <row r="39" spans="2:27" x14ac:dyDescent="0.3">
      <c r="B39" s="19"/>
      <c r="C39" s="20"/>
      <c r="D39" s="21"/>
      <c r="E39" s="22"/>
      <c r="F39" s="22"/>
      <c r="G39" s="30" t="s">
        <v>75</v>
      </c>
      <c r="H39" s="59">
        <f>H37+H38*1.5</f>
        <v>12156.762499999997</v>
      </c>
      <c r="I39" s="55" t="s">
        <v>116</v>
      </c>
      <c r="J39" s="61" t="s">
        <v>116</v>
      </c>
      <c r="S39" s="19"/>
      <c r="T39" s="20"/>
      <c r="U39" s="21"/>
      <c r="V39" s="22"/>
      <c r="W39" s="22"/>
      <c r="X39" s="22"/>
      <c r="Y39" s="22"/>
      <c r="Z39" s="23"/>
      <c r="AA39" s="16"/>
    </row>
    <row r="40" spans="2:27" ht="15" thickBot="1" x14ac:dyDescent="0.35">
      <c r="B40" s="19"/>
      <c r="C40" s="20"/>
      <c r="D40" s="21"/>
      <c r="E40" s="22"/>
      <c r="F40" s="22"/>
      <c r="G40" s="31" t="s">
        <v>76</v>
      </c>
      <c r="H40" s="60">
        <f>H36-H38*1.5</f>
        <v>6199.8625000000029</v>
      </c>
      <c r="I40" s="57" t="s">
        <v>116</v>
      </c>
      <c r="J40" s="62" t="s">
        <v>116</v>
      </c>
      <c r="S40" s="19"/>
      <c r="T40" s="20"/>
      <c r="U40" s="21"/>
      <c r="V40" s="22"/>
      <c r="W40" s="22"/>
      <c r="X40" s="22"/>
      <c r="Y40" s="22"/>
      <c r="Z40" s="23"/>
      <c r="AA40" s="16"/>
    </row>
    <row r="41" spans="2:27" x14ac:dyDescent="0.3">
      <c r="B41" s="19"/>
      <c r="C41" s="20"/>
      <c r="D41" s="21"/>
      <c r="E41" s="22"/>
      <c r="F41" s="22"/>
      <c r="G41" s="22"/>
      <c r="H41" s="22"/>
      <c r="I41" s="23"/>
      <c r="J41" s="16"/>
      <c r="S41" s="19"/>
      <c r="T41" s="20"/>
      <c r="U41" s="21"/>
      <c r="V41" s="22"/>
      <c r="W41" s="22"/>
      <c r="X41" s="22"/>
      <c r="Y41" s="22"/>
      <c r="Z41" s="23"/>
      <c r="AA41" s="16"/>
    </row>
    <row r="42" spans="2:27" x14ac:dyDescent="0.3">
      <c r="B42" s="19"/>
      <c r="C42" s="20"/>
      <c r="D42" s="25"/>
      <c r="E42" s="22"/>
      <c r="F42" s="22"/>
      <c r="G42" s="22"/>
      <c r="H42" s="22"/>
      <c r="I42" s="23"/>
      <c r="J42" s="16"/>
      <c r="S42" s="19"/>
      <c r="T42" s="20"/>
      <c r="U42" s="25"/>
      <c r="V42" s="22"/>
      <c r="W42" s="22"/>
      <c r="X42" s="22"/>
      <c r="Y42" s="22"/>
      <c r="Z42" s="23"/>
      <c r="AA42" s="16"/>
    </row>
    <row r="44" spans="2:27" x14ac:dyDescent="0.3">
      <c r="X44" s="26"/>
      <c r="Y44" s="22"/>
    </row>
    <row r="45" spans="2:27" x14ac:dyDescent="0.3">
      <c r="X45" s="27"/>
      <c r="Y45" s="22"/>
    </row>
  </sheetData>
  <phoneticPr fontId="5" type="noConversion"/>
  <conditionalFormatting sqref="G6:G32">
    <cfRule type="cellIs" dxfId="25" priority="5" operator="between">
      <formula>-20</formula>
      <formula>10</formula>
    </cfRule>
  </conditionalFormatting>
  <conditionalFormatting sqref="H6:H32">
    <cfRule type="cellIs" dxfId="24" priority="40" operator="between">
      <formula>$H$40</formula>
      <formula>$H$39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95966-0948-4407-8374-73BBBDF2B0C7}">
  <dimension ref="B1:AA45"/>
  <sheetViews>
    <sheetView showGridLines="0" workbookViewId="0">
      <selection activeCell="C6" sqref="C6:C25"/>
    </sheetView>
  </sheetViews>
  <sheetFormatPr defaultRowHeight="14.4" x14ac:dyDescent="0.3"/>
  <cols>
    <col min="2" max="2" width="20.33203125" bestFit="1" customWidth="1"/>
    <col min="4" max="4" width="10.5546875" bestFit="1" customWidth="1"/>
    <col min="7" max="7" width="14.4414062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0</v>
      </c>
    </row>
    <row r="4" spans="2:27" ht="15" thickBot="1" x14ac:dyDescent="0.35"/>
    <row r="5" spans="2:27" ht="16.2" thickBot="1" x14ac:dyDescent="0.35">
      <c r="B5" s="36" t="s">
        <v>1</v>
      </c>
      <c r="C5" s="37" t="s">
        <v>2</v>
      </c>
      <c r="D5" s="37" t="s">
        <v>3</v>
      </c>
      <c r="E5" s="37" t="s">
        <v>4</v>
      </c>
      <c r="F5" s="37" t="s">
        <v>5</v>
      </c>
      <c r="G5" s="37" t="s">
        <v>6</v>
      </c>
      <c r="H5" s="37" t="s">
        <v>7</v>
      </c>
      <c r="I5" s="37" t="s">
        <v>8</v>
      </c>
      <c r="J5" s="38" t="s">
        <v>9</v>
      </c>
      <c r="S5" s="19"/>
      <c r="T5" s="19"/>
      <c r="U5" s="19"/>
      <c r="V5" s="19"/>
      <c r="W5" s="19"/>
      <c r="X5" s="19"/>
      <c r="Y5" s="19"/>
      <c r="Z5" s="19"/>
      <c r="AA5" s="19"/>
    </row>
    <row r="6" spans="2:27" x14ac:dyDescent="0.3">
      <c r="B6" s="39" t="s">
        <v>10</v>
      </c>
      <c r="C6" s="41" t="s">
        <v>130</v>
      </c>
      <c r="D6" s="40">
        <v>45728</v>
      </c>
      <c r="E6" s="13">
        <v>7858</v>
      </c>
      <c r="F6" s="13">
        <v>7267.8</v>
      </c>
      <c r="G6" s="49">
        <f>(E6-F6)/E6*100</f>
        <v>7.5108170017816205</v>
      </c>
      <c r="H6" s="13">
        <f>(E6+F6)/2</f>
        <v>7562.9</v>
      </c>
      <c r="I6" s="41">
        <v>182</v>
      </c>
      <c r="J6" s="14">
        <v>3.6128884044355436</v>
      </c>
      <c r="S6" s="19"/>
      <c r="T6" s="20"/>
      <c r="U6" s="21"/>
      <c r="V6" s="22"/>
      <c r="W6" s="22"/>
      <c r="X6" s="22"/>
      <c r="Y6" s="22"/>
      <c r="Z6" s="23"/>
      <c r="AA6" s="16"/>
    </row>
    <row r="7" spans="2:27" x14ac:dyDescent="0.3">
      <c r="B7" s="2" t="s">
        <v>11</v>
      </c>
      <c r="C7" s="3" t="s">
        <v>130</v>
      </c>
      <c r="D7" s="4">
        <v>45728</v>
      </c>
      <c r="E7" s="5">
        <v>8539.9</v>
      </c>
      <c r="F7" s="5">
        <v>9194.6</v>
      </c>
      <c r="G7" s="6">
        <f t="shared" ref="G7:G25" si="0">(E7-F7)/E7*100</f>
        <v>-7.666366116699268</v>
      </c>
      <c r="H7" s="5">
        <f t="shared" ref="H7:H24" si="1">(E7+F7)/2</f>
        <v>8867.25</v>
      </c>
      <c r="I7" s="3">
        <v>174</v>
      </c>
      <c r="J7" s="7">
        <v>3.3858377708496423</v>
      </c>
      <c r="S7" s="19"/>
      <c r="T7" s="20"/>
      <c r="U7" s="21"/>
      <c r="V7" s="22"/>
      <c r="W7" s="22"/>
      <c r="X7" s="22"/>
      <c r="Y7" s="22"/>
      <c r="Z7" s="23"/>
      <c r="AA7" s="16"/>
    </row>
    <row r="8" spans="2:27" x14ac:dyDescent="0.3">
      <c r="B8" s="2" t="s">
        <v>12</v>
      </c>
      <c r="C8" s="3" t="s">
        <v>130</v>
      </c>
      <c r="D8" s="4">
        <v>45728</v>
      </c>
      <c r="E8" s="5">
        <v>8387.1</v>
      </c>
      <c r="F8" s="5">
        <v>8493.5</v>
      </c>
      <c r="G8" s="6">
        <f t="shared" si="0"/>
        <v>-1.2686148966865738</v>
      </c>
      <c r="H8" s="5">
        <f t="shared" si="1"/>
        <v>8440.2999999999993</v>
      </c>
      <c r="I8" s="3">
        <v>165</v>
      </c>
      <c r="J8" s="7">
        <v>3.7150679741415282</v>
      </c>
      <c r="S8" s="19"/>
      <c r="T8" s="20"/>
      <c r="U8" s="21"/>
      <c r="V8" s="22"/>
      <c r="W8" s="22"/>
      <c r="X8" s="22"/>
      <c r="Y8" s="22"/>
      <c r="Z8" s="23"/>
      <c r="AA8" s="16"/>
    </row>
    <row r="9" spans="2:27" x14ac:dyDescent="0.3">
      <c r="B9" s="2" t="s">
        <v>13</v>
      </c>
      <c r="C9" s="3" t="s">
        <v>130</v>
      </c>
      <c r="D9" s="4">
        <v>45728</v>
      </c>
      <c r="E9" s="5">
        <v>8420.5</v>
      </c>
      <c r="F9" s="5">
        <v>9033</v>
      </c>
      <c r="G9" s="6">
        <f t="shared" si="0"/>
        <v>-7.2739148506620745</v>
      </c>
      <c r="H9" s="5">
        <f t="shared" si="1"/>
        <v>8726.75</v>
      </c>
      <c r="I9" s="3">
        <v>222</v>
      </c>
      <c r="J9" s="7">
        <v>3.0526779815017946</v>
      </c>
      <c r="S9" s="19"/>
      <c r="T9" s="20"/>
      <c r="U9" s="21"/>
      <c r="V9" s="22"/>
      <c r="W9" s="22"/>
      <c r="X9" s="22"/>
      <c r="Y9" s="22"/>
      <c r="Z9" s="23"/>
      <c r="AA9" s="16"/>
    </row>
    <row r="10" spans="2:27" x14ac:dyDescent="0.3">
      <c r="B10" s="2" t="s">
        <v>14</v>
      </c>
      <c r="C10" s="3" t="s">
        <v>130</v>
      </c>
      <c r="D10" s="4">
        <v>45729</v>
      </c>
      <c r="E10" s="5">
        <v>8012.9</v>
      </c>
      <c r="F10" s="5">
        <v>8089.3</v>
      </c>
      <c r="G10" s="6">
        <f t="shared" si="0"/>
        <v>-0.95346254165159361</v>
      </c>
      <c r="H10" s="5">
        <f t="shared" si="1"/>
        <v>8051.1</v>
      </c>
      <c r="I10" s="3">
        <v>191</v>
      </c>
      <c r="J10" s="7">
        <v>3.0067194961712285</v>
      </c>
      <c r="S10" s="19"/>
      <c r="T10" s="20"/>
      <c r="U10" s="21"/>
      <c r="V10" s="22"/>
      <c r="W10" s="22"/>
      <c r="X10" s="22"/>
      <c r="Y10" s="22"/>
      <c r="Z10" s="23"/>
      <c r="AA10" s="16"/>
    </row>
    <row r="11" spans="2:27" x14ac:dyDescent="0.3">
      <c r="B11" s="2" t="s">
        <v>15</v>
      </c>
      <c r="C11" s="3" t="s">
        <v>130</v>
      </c>
      <c r="D11" s="4">
        <v>45729</v>
      </c>
      <c r="E11" s="5">
        <v>8801.7000000000007</v>
      </c>
      <c r="F11" s="5">
        <v>8765</v>
      </c>
      <c r="G11" s="6">
        <f t="shared" si="0"/>
        <v>0.41696490450709212</v>
      </c>
      <c r="H11" s="5">
        <f t="shared" si="1"/>
        <v>8783.35</v>
      </c>
      <c r="I11" s="3">
        <v>265</v>
      </c>
      <c r="J11" s="7">
        <v>3.1957941746024954</v>
      </c>
      <c r="S11" s="19"/>
      <c r="T11" s="20"/>
      <c r="U11" s="21"/>
      <c r="V11" s="22"/>
      <c r="W11" s="22"/>
      <c r="X11" s="22"/>
      <c r="Y11" s="22"/>
      <c r="Z11" s="23"/>
      <c r="AA11" s="16"/>
    </row>
    <row r="12" spans="2:27" x14ac:dyDescent="0.3">
      <c r="B12" s="2" t="s">
        <v>16</v>
      </c>
      <c r="C12" s="3" t="s">
        <v>130</v>
      </c>
      <c r="D12" s="4">
        <v>45729</v>
      </c>
      <c r="E12" s="5">
        <v>8696.5</v>
      </c>
      <c r="F12" s="5">
        <v>8520.9</v>
      </c>
      <c r="G12" s="6">
        <f t="shared" si="0"/>
        <v>2.0192031276950537</v>
      </c>
      <c r="H12" s="5">
        <f t="shared" si="1"/>
        <v>8608.7000000000007</v>
      </c>
      <c r="I12" s="3">
        <v>176</v>
      </c>
      <c r="J12" s="7">
        <v>2.7423171671668078</v>
      </c>
      <c r="S12" s="19"/>
      <c r="T12" s="20"/>
      <c r="U12" s="21"/>
      <c r="V12" s="22"/>
      <c r="W12" s="22"/>
      <c r="X12" s="22"/>
      <c r="Y12" s="22"/>
      <c r="Z12" s="23"/>
      <c r="AA12" s="16"/>
    </row>
    <row r="13" spans="2:27" x14ac:dyDescent="0.3">
      <c r="B13" s="2" t="s">
        <v>17</v>
      </c>
      <c r="C13" s="3" t="s">
        <v>130</v>
      </c>
      <c r="D13" s="4">
        <v>45729</v>
      </c>
      <c r="E13" s="5">
        <v>8593.6</v>
      </c>
      <c r="F13" s="5">
        <v>8772.1</v>
      </c>
      <c r="G13" s="6">
        <f t="shared" si="0"/>
        <v>-2.0771271644014146</v>
      </c>
      <c r="H13" s="5">
        <f t="shared" si="1"/>
        <v>8682.85</v>
      </c>
      <c r="I13" s="3">
        <v>300</v>
      </c>
      <c r="J13" s="7">
        <v>2.5419511372109405</v>
      </c>
      <c r="S13" s="19"/>
      <c r="T13" s="20"/>
      <c r="U13" s="21"/>
      <c r="V13" s="22"/>
      <c r="W13" s="22"/>
      <c r="X13" s="22"/>
      <c r="Y13" s="22"/>
      <c r="Z13" s="23"/>
      <c r="AA13" s="16"/>
    </row>
    <row r="14" spans="2:27" x14ac:dyDescent="0.3">
      <c r="B14" s="2" t="s">
        <v>18</v>
      </c>
      <c r="C14" s="3" t="s">
        <v>130</v>
      </c>
      <c r="D14" s="4">
        <v>45734</v>
      </c>
      <c r="E14" s="5">
        <v>9286.6</v>
      </c>
      <c r="F14" s="5">
        <v>8700</v>
      </c>
      <c r="G14" s="6">
        <f t="shared" si="0"/>
        <v>6.3166282600736574</v>
      </c>
      <c r="H14" s="5">
        <f t="shared" si="1"/>
        <v>8993.2999999999993</v>
      </c>
      <c r="I14" s="3">
        <v>165</v>
      </c>
      <c r="J14" s="7">
        <v>3.4078776449920634</v>
      </c>
      <c r="S14" s="19"/>
      <c r="T14" s="20"/>
      <c r="U14" s="21"/>
      <c r="V14" s="22"/>
      <c r="W14" s="22"/>
      <c r="X14" s="22"/>
      <c r="Y14" s="22"/>
      <c r="Z14" s="23"/>
      <c r="AA14" s="16"/>
    </row>
    <row r="15" spans="2:27" x14ac:dyDescent="0.3">
      <c r="B15" s="2" t="s">
        <v>19</v>
      </c>
      <c r="C15" s="3" t="s">
        <v>130</v>
      </c>
      <c r="D15" s="4">
        <v>45734</v>
      </c>
      <c r="E15" s="5">
        <v>6590.3</v>
      </c>
      <c r="F15" s="5">
        <v>6981.3</v>
      </c>
      <c r="G15" s="6">
        <f t="shared" si="0"/>
        <v>-5.9329620806336587</v>
      </c>
      <c r="H15" s="5">
        <f t="shared" si="1"/>
        <v>6785.8</v>
      </c>
      <c r="I15" s="3">
        <v>149</v>
      </c>
      <c r="J15" s="7">
        <v>3.4402952974440515</v>
      </c>
      <c r="S15" s="19"/>
      <c r="T15" s="20"/>
      <c r="U15" s="21"/>
      <c r="V15" s="22"/>
      <c r="W15" s="22"/>
      <c r="X15" s="22"/>
      <c r="Y15" s="22"/>
      <c r="Z15" s="23"/>
      <c r="AA15" s="16"/>
    </row>
    <row r="16" spans="2:27" x14ac:dyDescent="0.3">
      <c r="B16" s="2" t="s">
        <v>20</v>
      </c>
      <c r="C16" s="3" t="s">
        <v>130</v>
      </c>
      <c r="D16" s="4">
        <v>45734</v>
      </c>
      <c r="E16" s="5">
        <v>9685.7999999999993</v>
      </c>
      <c r="F16" s="5">
        <v>9015.2999999999993</v>
      </c>
      <c r="G16" s="6">
        <f t="shared" si="0"/>
        <v>6.9225051105742441</v>
      </c>
      <c r="H16" s="5">
        <f t="shared" si="1"/>
        <v>9350.5499999999993</v>
      </c>
      <c r="I16" s="3">
        <v>167</v>
      </c>
      <c r="J16" s="7">
        <v>3.9130950906580364</v>
      </c>
      <c r="S16" s="19"/>
      <c r="T16" s="20"/>
      <c r="U16" s="21"/>
      <c r="V16" s="22"/>
      <c r="W16" s="22"/>
      <c r="X16" s="22"/>
      <c r="Y16" s="22"/>
      <c r="Z16" s="23"/>
      <c r="AA16" s="16"/>
    </row>
    <row r="17" spans="2:27" x14ac:dyDescent="0.3">
      <c r="B17" s="2" t="s">
        <v>21</v>
      </c>
      <c r="C17" s="3" t="s">
        <v>130</v>
      </c>
      <c r="D17" s="4">
        <v>45734</v>
      </c>
      <c r="E17" s="5">
        <v>9070.4</v>
      </c>
      <c r="F17" s="5">
        <v>9146.7999999999993</v>
      </c>
      <c r="G17" s="6">
        <f t="shared" si="0"/>
        <v>-0.84230022931733595</v>
      </c>
      <c r="H17" s="5">
        <f t="shared" si="1"/>
        <v>9108.5999999999985</v>
      </c>
      <c r="I17" s="3">
        <v>247</v>
      </c>
      <c r="J17" s="7">
        <v>2.6356960179285793</v>
      </c>
      <c r="S17" s="19"/>
      <c r="T17" s="20"/>
      <c r="U17" s="21"/>
      <c r="V17" s="22"/>
      <c r="W17" s="22"/>
      <c r="X17" s="22"/>
      <c r="Y17" s="22"/>
      <c r="Z17" s="23"/>
      <c r="AA17" s="16"/>
    </row>
    <row r="18" spans="2:27" x14ac:dyDescent="0.3">
      <c r="B18" s="2" t="s">
        <v>22</v>
      </c>
      <c r="C18" s="3" t="s">
        <v>130</v>
      </c>
      <c r="D18" s="4">
        <v>45735</v>
      </c>
      <c r="E18" s="5">
        <v>7783.1</v>
      </c>
      <c r="F18" s="5">
        <v>7285.1</v>
      </c>
      <c r="G18" s="6">
        <f t="shared" si="0"/>
        <v>6.3984787552517632</v>
      </c>
      <c r="H18" s="5">
        <f t="shared" si="1"/>
        <v>7534.1</v>
      </c>
      <c r="I18" s="3">
        <v>169</v>
      </c>
      <c r="J18" s="7">
        <v>3.9848080714693701</v>
      </c>
      <c r="S18" s="19"/>
      <c r="T18" s="20"/>
      <c r="U18" s="21"/>
      <c r="V18" s="22"/>
      <c r="W18" s="22"/>
      <c r="X18" s="22"/>
      <c r="Y18" s="22"/>
      <c r="Z18" s="23"/>
      <c r="AA18" s="16"/>
    </row>
    <row r="19" spans="2:27" x14ac:dyDescent="0.3">
      <c r="B19" s="2" t="s">
        <v>23</v>
      </c>
      <c r="C19" s="3" t="s">
        <v>130</v>
      </c>
      <c r="D19" s="4">
        <v>45735</v>
      </c>
      <c r="E19" s="5">
        <v>7819.7</v>
      </c>
      <c r="F19" s="5">
        <v>7616.9</v>
      </c>
      <c r="G19" s="6">
        <f t="shared" si="0"/>
        <v>2.5934498765937333</v>
      </c>
      <c r="H19" s="5">
        <f t="shared" si="1"/>
        <v>7718.2999999999993</v>
      </c>
      <c r="I19" s="3">
        <v>185</v>
      </c>
      <c r="J19" s="7">
        <v>3.606568463823967</v>
      </c>
      <c r="S19" s="19"/>
      <c r="T19" s="20"/>
      <c r="U19" s="21"/>
      <c r="V19" s="22"/>
      <c r="W19" s="22"/>
      <c r="X19" s="22"/>
      <c r="Y19" s="22"/>
      <c r="Z19" s="23"/>
      <c r="AA19" s="16"/>
    </row>
    <row r="20" spans="2:27" x14ac:dyDescent="0.3">
      <c r="B20" s="2" t="s">
        <v>24</v>
      </c>
      <c r="C20" s="3" t="s">
        <v>130</v>
      </c>
      <c r="D20" s="4">
        <v>45735</v>
      </c>
      <c r="E20" s="5">
        <v>7688.7</v>
      </c>
      <c r="F20" s="5">
        <v>7144.3</v>
      </c>
      <c r="G20" s="6">
        <f t="shared" si="0"/>
        <v>7.0805207642384236</v>
      </c>
      <c r="H20" s="5">
        <f t="shared" si="1"/>
        <v>7416.5</v>
      </c>
      <c r="I20" s="3">
        <v>235</v>
      </c>
      <c r="J20" s="7">
        <v>3.8887509030804956</v>
      </c>
      <c r="S20" s="19"/>
      <c r="T20" s="20"/>
      <c r="U20" s="21"/>
      <c r="V20" s="22"/>
      <c r="W20" s="22"/>
      <c r="X20" s="22"/>
      <c r="Y20" s="22"/>
      <c r="Z20" s="23"/>
      <c r="AA20" s="16"/>
    </row>
    <row r="21" spans="2:27" x14ac:dyDescent="0.3">
      <c r="B21" s="2" t="s">
        <v>93</v>
      </c>
      <c r="C21" s="3" t="s">
        <v>130</v>
      </c>
      <c r="D21" s="4">
        <v>45758</v>
      </c>
      <c r="E21" s="5">
        <v>8176.8</v>
      </c>
      <c r="F21" s="5">
        <v>7480</v>
      </c>
      <c r="G21" s="6">
        <f t="shared" si="0"/>
        <v>8.5216710693669917</v>
      </c>
      <c r="H21" s="5">
        <f t="shared" si="1"/>
        <v>7828.4</v>
      </c>
      <c r="I21" s="3">
        <v>131</v>
      </c>
      <c r="J21" s="48">
        <v>4.16</v>
      </c>
      <c r="S21" s="19"/>
      <c r="T21" s="20"/>
      <c r="U21" s="21"/>
      <c r="V21" s="22"/>
      <c r="W21" s="22"/>
      <c r="X21" s="22"/>
      <c r="Y21" s="22"/>
    </row>
    <row r="22" spans="2:27" x14ac:dyDescent="0.3">
      <c r="B22" s="2" t="s">
        <v>117</v>
      </c>
      <c r="C22" s="3" t="s">
        <v>130</v>
      </c>
      <c r="D22" s="4">
        <v>45799</v>
      </c>
      <c r="E22" s="3">
        <v>8258.2000000000007</v>
      </c>
      <c r="F22" s="3">
        <v>7616.7</v>
      </c>
      <c r="G22" s="5">
        <f t="shared" si="0"/>
        <v>7.7680366181492433</v>
      </c>
      <c r="H22" s="5">
        <f t="shared" si="1"/>
        <v>7937.4500000000007</v>
      </c>
      <c r="I22" s="3">
        <v>144</v>
      </c>
      <c r="J22" s="7">
        <v>3.86</v>
      </c>
      <c r="S22" s="19"/>
      <c r="T22" s="20"/>
      <c r="U22" s="21"/>
      <c r="V22" s="22"/>
      <c r="W22" s="22"/>
      <c r="X22" s="24"/>
      <c r="Y22" s="22"/>
    </row>
    <row r="23" spans="2:27" x14ac:dyDescent="0.3">
      <c r="B23" s="2" t="s">
        <v>118</v>
      </c>
      <c r="C23" s="3" t="s">
        <v>130</v>
      </c>
      <c r="D23" s="4">
        <v>45799</v>
      </c>
      <c r="E23" s="3">
        <v>8364.7000000000007</v>
      </c>
      <c r="F23" s="3">
        <v>9131.1</v>
      </c>
      <c r="G23" s="5">
        <f t="shared" si="0"/>
        <v>-9.1623130536659971</v>
      </c>
      <c r="H23" s="5">
        <f t="shared" si="1"/>
        <v>8747.9000000000015</v>
      </c>
      <c r="I23" s="3">
        <v>195</v>
      </c>
      <c r="J23" s="7">
        <v>3.62</v>
      </c>
      <c r="S23" s="19"/>
      <c r="T23" s="20"/>
      <c r="U23" s="21"/>
      <c r="V23" s="22"/>
      <c r="W23" s="22"/>
      <c r="X23" s="24"/>
      <c r="Y23" s="22"/>
    </row>
    <row r="24" spans="2:27" x14ac:dyDescent="0.3">
      <c r="B24" s="2" t="s">
        <v>119</v>
      </c>
      <c r="C24" s="3" t="s">
        <v>130</v>
      </c>
      <c r="D24" s="4">
        <v>45806</v>
      </c>
      <c r="E24" s="3">
        <v>6731.8</v>
      </c>
      <c r="F24" s="3">
        <v>6811.9</v>
      </c>
      <c r="G24" s="5">
        <f t="shared" si="0"/>
        <v>-1.1898749220119351</v>
      </c>
      <c r="H24" s="5">
        <f t="shared" si="1"/>
        <v>6771.85</v>
      </c>
      <c r="I24" s="3">
        <v>340</v>
      </c>
      <c r="J24" s="7">
        <v>4.3819222677367486</v>
      </c>
    </row>
    <row r="25" spans="2:27" ht="15" thickBot="1" x14ac:dyDescent="0.35">
      <c r="B25" s="8" t="s">
        <v>120</v>
      </c>
      <c r="C25" s="9" t="s">
        <v>130</v>
      </c>
      <c r="D25" s="10">
        <v>45806</v>
      </c>
      <c r="E25" s="11">
        <v>6982</v>
      </c>
      <c r="F25" s="9">
        <v>6367.4</v>
      </c>
      <c r="G25" s="11">
        <f t="shared" si="0"/>
        <v>8.8026353480378177</v>
      </c>
      <c r="H25" s="11">
        <f>(E25+F25)/2</f>
        <v>6674.7</v>
      </c>
      <c r="I25" s="9">
        <v>500</v>
      </c>
      <c r="J25" s="12">
        <v>3.88502942231439</v>
      </c>
    </row>
    <row r="26" spans="2:27" ht="15" thickBot="1" x14ac:dyDescent="0.35"/>
    <row r="27" spans="2:27" x14ac:dyDescent="0.3">
      <c r="B27" s="19"/>
      <c r="C27" s="19"/>
      <c r="D27" s="19"/>
      <c r="E27" s="19"/>
      <c r="F27" s="19"/>
      <c r="G27" s="32" t="s">
        <v>25</v>
      </c>
      <c r="H27" s="13">
        <f>AVERAGE(H6:H25)</f>
        <v>8129.532500000003</v>
      </c>
      <c r="I27" s="56">
        <f>AVERAGE(I6:I25)</f>
        <v>215.1</v>
      </c>
      <c r="J27" s="53">
        <f>AVERAGE(J6:J25)</f>
        <v>3.5018648642763841</v>
      </c>
      <c r="S27" s="19"/>
      <c r="T27" s="19"/>
      <c r="U27" s="19"/>
      <c r="V27" s="19"/>
      <c r="W27" s="19"/>
      <c r="X27" s="19"/>
      <c r="Y27" s="19"/>
      <c r="Z27" s="19"/>
      <c r="AA27" s="19"/>
    </row>
    <row r="28" spans="2:27" x14ac:dyDescent="0.3">
      <c r="B28" s="19"/>
      <c r="C28" s="20"/>
      <c r="D28" s="21"/>
      <c r="E28" s="22"/>
      <c r="F28" s="22"/>
      <c r="G28" s="33" t="s">
        <v>41</v>
      </c>
      <c r="H28" s="5">
        <f>STDEV(H6:H25)</f>
        <v>820.49295921720125</v>
      </c>
      <c r="I28" s="55">
        <f>STDEV(I6:I25)</f>
        <v>85.866420126049036</v>
      </c>
      <c r="J28" s="54">
        <f>STDEV(J6:J25)</f>
        <v>0.50952732636402431</v>
      </c>
      <c r="S28" s="19"/>
      <c r="T28" s="20"/>
      <c r="U28" s="21"/>
      <c r="V28" s="22"/>
      <c r="W28" s="22"/>
      <c r="X28" s="22"/>
      <c r="Y28" s="22"/>
      <c r="Z28" s="23"/>
      <c r="AA28" s="16"/>
    </row>
    <row r="29" spans="2:27" x14ac:dyDescent="0.3">
      <c r="B29" s="19"/>
      <c r="C29" s="20"/>
      <c r="D29" s="21"/>
      <c r="E29" s="22"/>
      <c r="F29" s="22"/>
      <c r="G29" s="34" t="s">
        <v>73</v>
      </c>
      <c r="H29" s="5">
        <f>QUARTILE(H6:H25,1)</f>
        <v>7555.7</v>
      </c>
      <c r="I29" s="55" t="s">
        <v>116</v>
      </c>
      <c r="J29" s="61" t="s">
        <v>116</v>
      </c>
      <c r="S29" s="19"/>
      <c r="T29" s="20"/>
      <c r="U29" s="21"/>
      <c r="V29" s="22"/>
      <c r="W29" s="22"/>
      <c r="X29" s="22"/>
      <c r="Y29" s="22"/>
      <c r="Z29" s="23"/>
      <c r="AA29" s="16"/>
    </row>
    <row r="30" spans="2:27" x14ac:dyDescent="0.3">
      <c r="B30" s="19"/>
      <c r="C30" s="20"/>
      <c r="D30" s="21"/>
      <c r="E30" s="22"/>
      <c r="F30" s="22"/>
      <c r="G30" s="34" t="s">
        <v>77</v>
      </c>
      <c r="H30" s="5">
        <f>QUARTILE(H6:H25,3)</f>
        <v>8756.7625000000007</v>
      </c>
      <c r="I30" s="55" t="s">
        <v>116</v>
      </c>
      <c r="J30" s="61" t="s">
        <v>116</v>
      </c>
      <c r="S30" s="19"/>
      <c r="T30" s="20"/>
      <c r="U30" s="21"/>
      <c r="V30" s="22"/>
      <c r="W30" s="22"/>
      <c r="X30" s="22"/>
      <c r="Y30" s="22"/>
      <c r="Z30" s="23"/>
      <c r="AA30" s="16"/>
    </row>
    <row r="31" spans="2:27" x14ac:dyDescent="0.3">
      <c r="B31" s="19"/>
      <c r="C31" s="20"/>
      <c r="D31" s="21"/>
      <c r="E31" s="22"/>
      <c r="F31" s="22"/>
      <c r="G31" s="34" t="s">
        <v>74</v>
      </c>
      <c r="H31" s="5">
        <f>H30-H29</f>
        <v>1201.0625000000009</v>
      </c>
      <c r="I31" s="55" t="s">
        <v>116</v>
      </c>
      <c r="J31" s="61" t="s">
        <v>116</v>
      </c>
      <c r="S31" s="19"/>
      <c r="T31" s="20"/>
      <c r="U31" s="21"/>
      <c r="V31" s="22"/>
      <c r="W31" s="22"/>
      <c r="X31" s="22"/>
      <c r="Y31" s="22"/>
      <c r="Z31" s="23"/>
      <c r="AA31" s="16"/>
    </row>
    <row r="32" spans="2:27" x14ac:dyDescent="0.3">
      <c r="B32" s="19"/>
      <c r="C32" s="20"/>
      <c r="D32" s="21"/>
      <c r="E32" s="22"/>
      <c r="F32" s="22"/>
      <c r="G32" s="34" t="s">
        <v>75</v>
      </c>
      <c r="H32" s="5">
        <f>H30+H31*1.5</f>
        <v>10558.356250000003</v>
      </c>
      <c r="I32" s="55" t="s">
        <v>116</v>
      </c>
      <c r="J32" s="61" t="s">
        <v>116</v>
      </c>
      <c r="S32" s="19"/>
      <c r="T32" s="20"/>
      <c r="U32" s="21"/>
      <c r="V32" s="22"/>
      <c r="W32" s="22"/>
      <c r="X32" s="22"/>
      <c r="Y32" s="22"/>
      <c r="Z32" s="23"/>
      <c r="AA32" s="16"/>
    </row>
    <row r="33" spans="2:27" ht="15" thickBot="1" x14ac:dyDescent="0.35">
      <c r="B33" s="19"/>
      <c r="C33" s="20"/>
      <c r="D33" s="21"/>
      <c r="E33" s="22"/>
      <c r="F33" s="22"/>
      <c r="G33" s="35" t="s">
        <v>76</v>
      </c>
      <c r="H33" s="11">
        <f>H29-H31*1.5</f>
        <v>5754.1062499999989</v>
      </c>
      <c r="I33" s="57" t="s">
        <v>116</v>
      </c>
      <c r="J33" s="62" t="s">
        <v>116</v>
      </c>
      <c r="S33" s="19"/>
      <c r="T33" s="20"/>
      <c r="U33" s="21"/>
      <c r="V33" s="22"/>
      <c r="W33" s="22"/>
      <c r="X33" s="22"/>
      <c r="Y33" s="22"/>
      <c r="Z33" s="23"/>
      <c r="AA33" s="16"/>
    </row>
    <row r="34" spans="2:27" x14ac:dyDescent="0.3">
      <c r="B34" s="19"/>
      <c r="C34" s="20"/>
      <c r="D34" s="21"/>
      <c r="E34" s="22"/>
      <c r="F34" s="22"/>
      <c r="S34" s="19"/>
      <c r="T34" s="20"/>
      <c r="U34" s="21"/>
      <c r="V34" s="22"/>
      <c r="W34" s="22"/>
      <c r="X34" s="22"/>
      <c r="Y34" s="22"/>
      <c r="Z34" s="23"/>
      <c r="AA34" s="16"/>
    </row>
    <row r="35" spans="2:27" x14ac:dyDescent="0.3">
      <c r="B35" s="19"/>
      <c r="C35" s="20"/>
      <c r="D35" s="21"/>
      <c r="E35" s="22"/>
      <c r="F35" s="22"/>
      <c r="G35" s="22"/>
      <c r="H35" s="22"/>
      <c r="I35" s="23"/>
      <c r="J35" s="16"/>
      <c r="S35" s="19"/>
      <c r="T35" s="20"/>
      <c r="U35" s="21"/>
      <c r="V35" s="22"/>
      <c r="W35" s="22"/>
      <c r="X35" s="22"/>
      <c r="Y35" s="22"/>
      <c r="Z35" s="23"/>
      <c r="AA35" s="16"/>
    </row>
    <row r="36" spans="2:27" x14ac:dyDescent="0.3">
      <c r="B36" s="19"/>
      <c r="C36" s="20"/>
      <c r="D36" s="21"/>
      <c r="E36" s="22"/>
      <c r="F36" s="22"/>
      <c r="G36" s="22"/>
      <c r="H36" s="22"/>
      <c r="I36" s="23"/>
      <c r="J36" s="16"/>
      <c r="S36" s="19"/>
      <c r="T36" s="20"/>
      <c r="U36" s="21"/>
      <c r="V36" s="22"/>
      <c r="W36" s="22"/>
      <c r="X36" s="22"/>
      <c r="Y36" s="22"/>
      <c r="Z36" s="23"/>
      <c r="AA36" s="16"/>
    </row>
    <row r="37" spans="2:27" x14ac:dyDescent="0.3">
      <c r="B37" s="19"/>
      <c r="C37" s="20"/>
      <c r="D37" s="21"/>
      <c r="E37" s="22"/>
      <c r="F37" s="22"/>
      <c r="G37" s="22"/>
      <c r="H37" s="22"/>
      <c r="I37" s="23"/>
      <c r="J37" s="16"/>
      <c r="S37" s="19"/>
      <c r="T37" s="20"/>
      <c r="U37" s="21"/>
      <c r="V37" s="22"/>
      <c r="W37" s="22"/>
      <c r="X37" s="22"/>
      <c r="Y37" s="22"/>
      <c r="Z37" s="23"/>
      <c r="AA37" s="16"/>
    </row>
    <row r="38" spans="2:27" x14ac:dyDescent="0.3">
      <c r="B38" s="19"/>
      <c r="C38" s="20"/>
      <c r="D38" s="21"/>
      <c r="E38" s="22"/>
      <c r="F38" s="22"/>
      <c r="G38" s="22"/>
      <c r="H38" s="22"/>
      <c r="I38" s="23"/>
      <c r="J38" s="16"/>
      <c r="S38" s="19"/>
      <c r="T38" s="20"/>
      <c r="U38" s="21"/>
      <c r="V38" s="22"/>
      <c r="W38" s="22"/>
      <c r="X38" s="22"/>
      <c r="Y38" s="22"/>
      <c r="Z38" s="23"/>
      <c r="AA38" s="16"/>
    </row>
    <row r="39" spans="2:27" x14ac:dyDescent="0.3">
      <c r="B39" s="19"/>
      <c r="C39" s="20"/>
      <c r="D39" s="21"/>
      <c r="E39" s="22"/>
      <c r="F39" s="22"/>
      <c r="G39" s="22"/>
      <c r="H39" s="22"/>
      <c r="I39" s="23"/>
      <c r="J39" s="16"/>
      <c r="S39" s="19"/>
      <c r="T39" s="20"/>
      <c r="U39" s="21"/>
      <c r="V39" s="22"/>
      <c r="W39" s="22"/>
      <c r="X39" s="22"/>
      <c r="Y39" s="22"/>
      <c r="Z39" s="23"/>
      <c r="AA39" s="16"/>
    </row>
    <row r="40" spans="2:27" x14ac:dyDescent="0.3">
      <c r="B40" s="19"/>
      <c r="C40" s="20"/>
      <c r="D40" s="21"/>
      <c r="E40" s="22"/>
      <c r="F40" s="22"/>
      <c r="G40" s="22"/>
      <c r="H40" s="22"/>
      <c r="I40" s="23"/>
      <c r="J40" s="16"/>
      <c r="S40" s="19"/>
      <c r="T40" s="20"/>
      <c r="U40" s="21"/>
      <c r="V40" s="22"/>
      <c r="W40" s="22"/>
      <c r="X40" s="22"/>
      <c r="Y40" s="22"/>
      <c r="Z40" s="23"/>
      <c r="AA40" s="16"/>
    </row>
    <row r="41" spans="2:27" x14ac:dyDescent="0.3">
      <c r="B41" s="19"/>
      <c r="C41" s="20"/>
      <c r="D41" s="21"/>
      <c r="E41" s="22"/>
      <c r="F41" s="22"/>
      <c r="G41" s="22"/>
      <c r="H41" s="22"/>
      <c r="I41" s="23"/>
      <c r="J41" s="16"/>
      <c r="S41" s="19"/>
      <c r="T41" s="20"/>
      <c r="U41" s="21"/>
      <c r="V41" s="22"/>
      <c r="W41" s="22"/>
      <c r="X41" s="22"/>
      <c r="Y41" s="22"/>
      <c r="Z41" s="23"/>
      <c r="AA41" s="16"/>
    </row>
    <row r="42" spans="2:27" x14ac:dyDescent="0.3">
      <c r="B42" s="19"/>
      <c r="C42" s="20"/>
      <c r="D42" s="25"/>
      <c r="E42" s="22"/>
      <c r="F42" s="22"/>
      <c r="G42" s="22"/>
      <c r="H42" s="22"/>
      <c r="I42" s="23"/>
      <c r="J42" s="16"/>
      <c r="S42" s="19"/>
      <c r="T42" s="20"/>
      <c r="U42" s="25"/>
      <c r="V42" s="22"/>
      <c r="W42" s="22"/>
      <c r="X42" s="22"/>
      <c r="Y42" s="22"/>
      <c r="Z42" s="23"/>
      <c r="AA42" s="16"/>
    </row>
    <row r="44" spans="2:27" x14ac:dyDescent="0.3">
      <c r="G44" s="26"/>
      <c r="H44" s="22"/>
      <c r="X44" s="26"/>
      <c r="Y44" s="22"/>
    </row>
    <row r="45" spans="2:27" x14ac:dyDescent="0.3">
      <c r="G45" s="26"/>
      <c r="H45" s="22"/>
      <c r="X45" s="27"/>
      <c r="Y45" s="22"/>
    </row>
  </sheetData>
  <phoneticPr fontId="5" type="noConversion"/>
  <conditionalFormatting sqref="G6:G25">
    <cfRule type="cellIs" dxfId="23" priority="5" operator="between">
      <formula>-20</formula>
      <formula>10</formula>
    </cfRule>
  </conditionalFormatting>
  <conditionalFormatting sqref="H6:H21 H25">
    <cfRule type="cellIs" dxfId="22" priority="54" operator="between">
      <formula>$H$33</formula>
      <formula>$H$32</formula>
    </cfRule>
  </conditionalFormatting>
  <conditionalFormatting sqref="H6:H25">
    <cfRule type="cellIs" dxfId="21" priority="56" operator="lessThan">
      <formula>$H$33</formula>
    </cfRule>
    <cfRule type="cellIs" dxfId="20" priority="57" operator="greaterThan">
      <formula>$H$32</formula>
    </cfRule>
    <cfRule type="cellIs" dxfId="19" priority="58" operator="between">
      <formula>$H$32</formula>
      <formula>$H$33</formula>
    </cfRule>
    <cfRule type="cellIs" dxfId="18" priority="59" operator="between">
      <formula>$H$33</formula>
      <formula>$H$33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44D46-4BE4-4AF5-BC8D-C88C3802A161}">
  <dimension ref="B1:AA45"/>
  <sheetViews>
    <sheetView showGridLines="0" workbookViewId="0">
      <selection activeCell="C6" sqref="C6:C23"/>
    </sheetView>
  </sheetViews>
  <sheetFormatPr defaultRowHeight="14.4" x14ac:dyDescent="0.3"/>
  <cols>
    <col min="2" max="2" width="20.33203125" bestFit="1" customWidth="1"/>
    <col min="4" max="4" width="10.5546875" bestFit="1" customWidth="1"/>
    <col min="7" max="7" width="14.8867187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0</v>
      </c>
    </row>
    <row r="4" spans="2:27" ht="15" thickBot="1" x14ac:dyDescent="0.35"/>
    <row r="5" spans="2:27" ht="16.2" thickBot="1" x14ac:dyDescent="0.35">
      <c r="B5" s="36" t="s">
        <v>1</v>
      </c>
      <c r="C5" s="37" t="s">
        <v>2</v>
      </c>
      <c r="D5" s="37" t="s">
        <v>3</v>
      </c>
      <c r="E5" s="37" t="s">
        <v>4</v>
      </c>
      <c r="F5" s="37" t="s">
        <v>5</v>
      </c>
      <c r="G5" s="37" t="s">
        <v>6</v>
      </c>
      <c r="H5" s="37" t="s">
        <v>7</v>
      </c>
      <c r="I5" s="37" t="s">
        <v>8</v>
      </c>
      <c r="J5" s="38" t="s">
        <v>9</v>
      </c>
      <c r="S5" s="19"/>
      <c r="T5" s="19"/>
      <c r="U5" s="19"/>
      <c r="V5" s="19"/>
      <c r="W5" s="19"/>
      <c r="X5" s="19"/>
      <c r="Y5" s="19"/>
      <c r="Z5" s="19"/>
      <c r="AA5" s="19"/>
    </row>
    <row r="6" spans="2:27" x14ac:dyDescent="0.3">
      <c r="B6" s="39" t="s">
        <v>42</v>
      </c>
      <c r="C6" s="41" t="s">
        <v>131</v>
      </c>
      <c r="D6" s="40">
        <v>45733</v>
      </c>
      <c r="E6" s="13">
        <v>7745.9</v>
      </c>
      <c r="F6" s="13">
        <v>7388.1</v>
      </c>
      <c r="G6" s="49">
        <f>(E6-F6)/E6*100</f>
        <v>4.619217908829178</v>
      </c>
      <c r="H6" s="13">
        <f>(E6+F6)/2</f>
        <v>7567</v>
      </c>
      <c r="I6" s="41">
        <v>247</v>
      </c>
      <c r="J6" s="14">
        <v>2.8645049592039284</v>
      </c>
      <c r="S6" s="19"/>
      <c r="T6" s="20"/>
      <c r="U6" s="21"/>
      <c r="V6" s="22"/>
      <c r="W6" s="22"/>
      <c r="X6" s="22"/>
      <c r="Y6" s="22"/>
      <c r="Z6" s="23"/>
      <c r="AA6" s="16"/>
    </row>
    <row r="7" spans="2:27" x14ac:dyDescent="0.3">
      <c r="B7" s="2" t="s">
        <v>43</v>
      </c>
      <c r="C7" s="3" t="s">
        <v>131</v>
      </c>
      <c r="D7" s="4">
        <v>45736</v>
      </c>
      <c r="E7" s="5">
        <v>7830.2</v>
      </c>
      <c r="F7" s="5">
        <v>8459.6</v>
      </c>
      <c r="G7" s="6">
        <f t="shared" ref="G7:G23" si="0">(E7-F7)/E7*100</f>
        <v>-8.0381088605655098</v>
      </c>
      <c r="H7" s="5">
        <f t="shared" ref="H7:H23" si="1">(E7+F7)/2</f>
        <v>8144.9</v>
      </c>
      <c r="I7" s="3">
        <v>224</v>
      </c>
      <c r="J7" s="7">
        <v>3.6161401961747219</v>
      </c>
      <c r="S7" s="19"/>
      <c r="T7" s="20"/>
      <c r="U7" s="21"/>
      <c r="V7" s="22"/>
      <c r="W7" s="22"/>
      <c r="X7" s="22"/>
      <c r="Y7" s="22"/>
      <c r="Z7" s="23"/>
      <c r="AA7" s="16"/>
    </row>
    <row r="8" spans="2:27" x14ac:dyDescent="0.3">
      <c r="B8" s="2" t="s">
        <v>44</v>
      </c>
      <c r="C8" s="3" t="s">
        <v>131</v>
      </c>
      <c r="D8" s="4">
        <v>45736</v>
      </c>
      <c r="E8" s="5">
        <v>7469.3</v>
      </c>
      <c r="F8" s="5">
        <v>7971.8</v>
      </c>
      <c r="G8" s="6">
        <f t="shared" si="0"/>
        <v>-6.7275380557749713</v>
      </c>
      <c r="H8" s="5">
        <f t="shared" si="1"/>
        <v>7720.55</v>
      </c>
      <c r="I8" s="3">
        <v>208</v>
      </c>
      <c r="J8" s="7">
        <v>3.8016986030533828</v>
      </c>
      <c r="S8" s="19"/>
      <c r="T8" s="20"/>
      <c r="U8" s="21"/>
      <c r="V8" s="22"/>
      <c r="W8" s="22"/>
      <c r="X8" s="22"/>
      <c r="Y8" s="22"/>
      <c r="Z8" s="23"/>
      <c r="AA8" s="16"/>
    </row>
    <row r="9" spans="2:27" x14ac:dyDescent="0.3">
      <c r="B9" s="2" t="s">
        <v>45</v>
      </c>
      <c r="C9" s="3" t="s">
        <v>131</v>
      </c>
      <c r="D9" s="4">
        <v>45736</v>
      </c>
      <c r="E9" s="5">
        <v>9139.7999999999993</v>
      </c>
      <c r="F9" s="5">
        <v>8613.4</v>
      </c>
      <c r="G9" s="6">
        <f t="shared" si="0"/>
        <v>5.759425808004548</v>
      </c>
      <c r="H9" s="5">
        <f t="shared" si="1"/>
        <v>8876.5999999999985</v>
      </c>
      <c r="I9" s="3">
        <v>267</v>
      </c>
      <c r="J9" s="7">
        <v>3.5126279901531832</v>
      </c>
      <c r="S9" s="19"/>
      <c r="T9" s="20"/>
      <c r="U9" s="21"/>
      <c r="V9" s="22"/>
      <c r="W9" s="22"/>
      <c r="X9" s="22"/>
      <c r="Y9" s="22"/>
      <c r="Z9" s="23"/>
      <c r="AA9" s="16"/>
    </row>
    <row r="10" spans="2:27" x14ac:dyDescent="0.3">
      <c r="B10" s="2" t="s">
        <v>46</v>
      </c>
      <c r="C10" s="3" t="s">
        <v>131</v>
      </c>
      <c r="D10" s="4">
        <v>45736</v>
      </c>
      <c r="E10" s="5">
        <v>8787.1</v>
      </c>
      <c r="F10" s="5">
        <v>8454.9</v>
      </c>
      <c r="G10" s="6">
        <f t="shared" si="0"/>
        <v>3.7805419307849086</v>
      </c>
      <c r="H10" s="5">
        <f t="shared" si="1"/>
        <v>8621</v>
      </c>
      <c r="I10" s="3">
        <v>249</v>
      </c>
      <c r="J10" s="7">
        <v>3.908539691830959</v>
      </c>
      <c r="S10" s="19"/>
      <c r="T10" s="20"/>
      <c r="U10" s="21"/>
      <c r="V10" s="22"/>
      <c r="W10" s="22"/>
      <c r="X10" s="22"/>
      <c r="Y10" s="22"/>
      <c r="Z10" s="23"/>
      <c r="AA10" s="16"/>
    </row>
    <row r="11" spans="2:27" x14ac:dyDescent="0.3">
      <c r="B11" s="2" t="s">
        <v>47</v>
      </c>
      <c r="C11" s="3" t="s">
        <v>131</v>
      </c>
      <c r="D11" s="4">
        <v>45736</v>
      </c>
      <c r="E11" s="5">
        <v>8311.7000000000007</v>
      </c>
      <c r="F11" s="5">
        <v>8012.9</v>
      </c>
      <c r="G11" s="6">
        <f t="shared" si="0"/>
        <v>3.5949324446262629</v>
      </c>
      <c r="H11" s="5">
        <f t="shared" si="1"/>
        <v>8162.3</v>
      </c>
      <c r="I11" s="3">
        <v>171</v>
      </c>
      <c r="J11" s="7">
        <v>4.7313801986754385</v>
      </c>
      <c r="S11" s="19"/>
      <c r="T11" s="20"/>
      <c r="U11" s="21"/>
      <c r="V11" s="22"/>
      <c r="W11" s="22"/>
      <c r="X11" s="22"/>
      <c r="Y11" s="22"/>
      <c r="Z11" s="23"/>
      <c r="AA11" s="16"/>
    </row>
    <row r="12" spans="2:27" x14ac:dyDescent="0.3">
      <c r="B12" s="2" t="s">
        <v>48</v>
      </c>
      <c r="C12" s="3" t="s">
        <v>131</v>
      </c>
      <c r="D12" s="4">
        <v>45737</v>
      </c>
      <c r="E12" s="5">
        <v>8478.2999999999993</v>
      </c>
      <c r="F12" s="5">
        <v>7806.7</v>
      </c>
      <c r="G12" s="6">
        <f t="shared" si="0"/>
        <v>7.921399337131259</v>
      </c>
      <c r="H12" s="5">
        <f t="shared" si="1"/>
        <v>8142.5</v>
      </c>
      <c r="I12" s="3">
        <v>231</v>
      </c>
      <c r="J12" s="7">
        <v>3.8795190239885757</v>
      </c>
      <c r="S12" s="19"/>
      <c r="T12" s="20"/>
      <c r="U12" s="21"/>
      <c r="V12" s="22"/>
      <c r="W12" s="22"/>
      <c r="X12" s="22"/>
      <c r="Y12" s="22"/>
      <c r="Z12" s="23"/>
      <c r="AA12" s="16"/>
    </row>
    <row r="13" spans="2:27" x14ac:dyDescent="0.3">
      <c r="B13" s="2" t="s">
        <v>49</v>
      </c>
      <c r="C13" s="3" t="s">
        <v>131</v>
      </c>
      <c r="D13" s="4">
        <v>45737</v>
      </c>
      <c r="E13" s="5">
        <v>8109.8</v>
      </c>
      <c r="F13" s="5">
        <v>7348</v>
      </c>
      <c r="G13" s="6">
        <f t="shared" si="0"/>
        <v>9.3935732077239908</v>
      </c>
      <c r="H13" s="5">
        <f t="shared" si="1"/>
        <v>7728.9</v>
      </c>
      <c r="I13" s="3">
        <v>213</v>
      </c>
      <c r="J13" s="7">
        <v>3.6630526514781936</v>
      </c>
      <c r="S13" s="19"/>
      <c r="T13" s="20"/>
      <c r="U13" s="21"/>
      <c r="V13" s="22"/>
      <c r="W13" s="22"/>
      <c r="X13" s="22"/>
      <c r="Y13" s="22"/>
      <c r="Z13" s="23"/>
      <c r="AA13" s="16"/>
    </row>
    <row r="14" spans="2:27" x14ac:dyDescent="0.3">
      <c r="B14" s="2" t="s">
        <v>50</v>
      </c>
      <c r="C14" s="3" t="s">
        <v>131</v>
      </c>
      <c r="D14" s="4">
        <v>45740</v>
      </c>
      <c r="E14" s="5">
        <v>7764.9</v>
      </c>
      <c r="F14" s="5">
        <v>7455.6</v>
      </c>
      <c r="G14" s="6">
        <f t="shared" si="0"/>
        <v>3.9833095081713772</v>
      </c>
      <c r="H14" s="5">
        <f t="shared" si="1"/>
        <v>7610.25</v>
      </c>
      <c r="I14" s="3">
        <v>284</v>
      </c>
      <c r="J14" s="7">
        <v>3.5220391532266415</v>
      </c>
      <c r="S14" s="19"/>
      <c r="T14" s="20"/>
      <c r="U14" s="21"/>
      <c r="V14" s="22"/>
      <c r="W14" s="22"/>
      <c r="X14" s="22"/>
      <c r="Y14" s="22"/>
      <c r="Z14" s="23"/>
      <c r="AA14" s="16"/>
    </row>
    <row r="15" spans="2:27" x14ac:dyDescent="0.3">
      <c r="B15" s="2" t="s">
        <v>51</v>
      </c>
      <c r="C15" s="3" t="s">
        <v>131</v>
      </c>
      <c r="D15" s="4">
        <v>45740</v>
      </c>
      <c r="E15" s="5">
        <v>8151.7</v>
      </c>
      <c r="F15" s="5">
        <v>7521.5</v>
      </c>
      <c r="G15" s="6">
        <f t="shared" si="0"/>
        <v>7.7309027564802415</v>
      </c>
      <c r="H15" s="5">
        <f t="shared" si="1"/>
        <v>7836.6</v>
      </c>
      <c r="I15" s="3">
        <v>210</v>
      </c>
      <c r="J15" s="7">
        <v>4.2380000700544489</v>
      </c>
      <c r="S15" s="19"/>
      <c r="T15" s="20"/>
      <c r="U15" s="21"/>
      <c r="V15" s="22"/>
      <c r="W15" s="22"/>
      <c r="X15" s="22"/>
      <c r="Y15" s="22"/>
      <c r="Z15" s="23"/>
      <c r="AA15" s="16"/>
    </row>
    <row r="16" spans="2:27" x14ac:dyDescent="0.3">
      <c r="B16" s="2" t="s">
        <v>52</v>
      </c>
      <c r="C16" s="3" t="s">
        <v>131</v>
      </c>
      <c r="D16" s="4">
        <v>45740</v>
      </c>
      <c r="E16" s="5">
        <v>9695.2999999999993</v>
      </c>
      <c r="F16" s="5">
        <v>9065.7999999999993</v>
      </c>
      <c r="G16" s="6">
        <f t="shared" si="0"/>
        <v>6.4928367353253646</v>
      </c>
      <c r="H16" s="5">
        <f t="shared" si="1"/>
        <v>9380.5499999999993</v>
      </c>
      <c r="I16" s="3">
        <v>320</v>
      </c>
      <c r="J16" s="7">
        <v>3.7970507070226645</v>
      </c>
      <c r="S16" s="19"/>
      <c r="T16" s="20"/>
      <c r="U16" s="21"/>
      <c r="V16" s="22"/>
      <c r="W16" s="22"/>
      <c r="X16" s="22"/>
      <c r="Y16" s="22"/>
      <c r="Z16" s="23"/>
      <c r="AA16" s="16"/>
    </row>
    <row r="17" spans="2:27" x14ac:dyDescent="0.3">
      <c r="B17" s="2" t="s">
        <v>53</v>
      </c>
      <c r="C17" s="3" t="s">
        <v>131</v>
      </c>
      <c r="D17" s="4">
        <v>45740</v>
      </c>
      <c r="E17" s="5">
        <v>9473.4</v>
      </c>
      <c r="F17" s="5">
        <v>9071.5</v>
      </c>
      <c r="G17" s="6">
        <f t="shared" si="0"/>
        <v>4.242405049929272</v>
      </c>
      <c r="H17" s="5">
        <f t="shared" si="1"/>
        <v>9272.4500000000007</v>
      </c>
      <c r="I17" s="3">
        <v>250</v>
      </c>
      <c r="J17" s="7">
        <v>4.2262698263548</v>
      </c>
      <c r="S17" s="19"/>
      <c r="T17" s="20"/>
      <c r="U17" s="21"/>
      <c r="V17" s="22"/>
      <c r="W17" s="22"/>
      <c r="X17" s="22"/>
      <c r="Y17" s="22"/>
      <c r="Z17" s="23"/>
      <c r="AA17" s="16"/>
    </row>
    <row r="18" spans="2:27" x14ac:dyDescent="0.3">
      <c r="B18" s="2" t="s">
        <v>54</v>
      </c>
      <c r="C18" s="3" t="s">
        <v>131</v>
      </c>
      <c r="D18" s="4">
        <v>45740</v>
      </c>
      <c r="E18" s="5">
        <v>9335.7000000000007</v>
      </c>
      <c r="F18" s="5">
        <v>8923.9</v>
      </c>
      <c r="G18" s="6">
        <f t="shared" si="0"/>
        <v>4.4110243473976363</v>
      </c>
      <c r="H18" s="5">
        <f t="shared" si="1"/>
        <v>9129.7999999999993</v>
      </c>
      <c r="I18" s="3">
        <v>375</v>
      </c>
      <c r="J18" s="7">
        <v>3.65</v>
      </c>
      <c r="S18" s="19"/>
      <c r="T18" s="20"/>
      <c r="U18" s="21"/>
      <c r="V18" s="22"/>
      <c r="W18" s="22"/>
      <c r="X18" s="22"/>
      <c r="Y18" s="22"/>
      <c r="Z18" s="23"/>
      <c r="AA18" s="16"/>
    </row>
    <row r="19" spans="2:27" x14ac:dyDescent="0.3">
      <c r="B19" s="2" t="s">
        <v>55</v>
      </c>
      <c r="C19" s="3" t="s">
        <v>131</v>
      </c>
      <c r="D19" s="4">
        <v>45741</v>
      </c>
      <c r="E19" s="5">
        <v>10731.2</v>
      </c>
      <c r="F19" s="5">
        <v>10334.200000000001</v>
      </c>
      <c r="G19" s="6">
        <f t="shared" si="0"/>
        <v>3.6994930669449824</v>
      </c>
      <c r="H19" s="5">
        <f t="shared" si="1"/>
        <v>10532.7</v>
      </c>
      <c r="I19" s="3">
        <v>340</v>
      </c>
      <c r="J19" s="7">
        <v>3.5</v>
      </c>
      <c r="S19" s="19"/>
      <c r="T19" s="20"/>
      <c r="U19" s="21"/>
      <c r="V19" s="22"/>
      <c r="W19" s="22"/>
      <c r="X19" s="22"/>
      <c r="Y19" s="22"/>
      <c r="Z19" s="23"/>
      <c r="AA19" s="16"/>
    </row>
    <row r="20" spans="2:27" x14ac:dyDescent="0.3">
      <c r="B20" s="2" t="s">
        <v>56</v>
      </c>
      <c r="C20" s="3" t="s">
        <v>131</v>
      </c>
      <c r="D20" s="4">
        <v>45741</v>
      </c>
      <c r="E20" s="5">
        <v>9313</v>
      </c>
      <c r="F20" s="5">
        <v>9402.5</v>
      </c>
      <c r="G20" s="6">
        <f t="shared" si="0"/>
        <v>-0.96102222699452378</v>
      </c>
      <c r="H20" s="5">
        <f t="shared" si="1"/>
        <v>9357.75</v>
      </c>
      <c r="I20" s="3">
        <v>271</v>
      </c>
      <c r="J20" s="7">
        <v>3.93</v>
      </c>
      <c r="S20" s="19"/>
      <c r="T20" s="20"/>
      <c r="U20" s="21"/>
      <c r="V20" s="22"/>
      <c r="W20" s="22"/>
      <c r="X20" s="22"/>
      <c r="Y20" s="22"/>
      <c r="Z20" s="23"/>
      <c r="AA20" s="16"/>
    </row>
    <row r="21" spans="2:27" x14ac:dyDescent="0.3">
      <c r="B21" s="2" t="s">
        <v>121</v>
      </c>
      <c r="C21" s="3" t="s">
        <v>131</v>
      </c>
      <c r="D21" s="4">
        <v>45800</v>
      </c>
      <c r="E21" s="3">
        <v>9457.2999999999993</v>
      </c>
      <c r="F21" s="3">
        <v>9308.9</v>
      </c>
      <c r="G21" s="5">
        <f t="shared" si="0"/>
        <v>1.5691582164042552</v>
      </c>
      <c r="H21" s="5">
        <f t="shared" si="1"/>
        <v>9383.0999999999985</v>
      </c>
      <c r="I21" s="3">
        <v>356</v>
      </c>
      <c r="J21" s="7">
        <v>3.03</v>
      </c>
      <c r="S21" s="19"/>
      <c r="T21" s="20"/>
      <c r="U21" s="21"/>
      <c r="V21" s="22"/>
      <c r="W21" s="22"/>
      <c r="X21" s="22"/>
      <c r="Y21" s="22"/>
    </row>
    <row r="22" spans="2:27" x14ac:dyDescent="0.3">
      <c r="B22" s="2" t="s">
        <v>122</v>
      </c>
      <c r="C22" s="3" t="s">
        <v>131</v>
      </c>
      <c r="D22" s="4">
        <v>45806</v>
      </c>
      <c r="E22" s="3">
        <v>7402.6</v>
      </c>
      <c r="F22" s="3">
        <v>7133.6</v>
      </c>
      <c r="G22" s="5">
        <f t="shared" si="0"/>
        <v>3.633858374084781</v>
      </c>
      <c r="H22" s="5">
        <f t="shared" si="1"/>
        <v>7268.1</v>
      </c>
      <c r="I22" s="3">
        <v>400</v>
      </c>
      <c r="J22" s="7">
        <v>4.1342526672834667</v>
      </c>
      <c r="S22" s="19"/>
      <c r="T22" s="20"/>
      <c r="U22" s="21"/>
      <c r="V22" s="22"/>
      <c r="W22" s="22"/>
      <c r="X22" s="24"/>
      <c r="Y22" s="22"/>
    </row>
    <row r="23" spans="2:27" ht="15" thickBot="1" x14ac:dyDescent="0.35">
      <c r="B23" s="8" t="s">
        <v>123</v>
      </c>
      <c r="C23" s="9" t="s">
        <v>131</v>
      </c>
      <c r="D23" s="10">
        <v>45806</v>
      </c>
      <c r="E23" s="9">
        <v>7985.3</v>
      </c>
      <c r="F23" s="9">
        <v>7609.6</v>
      </c>
      <c r="G23" s="11">
        <f t="shared" si="0"/>
        <v>4.7048952450127084</v>
      </c>
      <c r="H23" s="11">
        <f t="shared" si="1"/>
        <v>7797.4500000000007</v>
      </c>
      <c r="I23" s="9">
        <v>370</v>
      </c>
      <c r="J23" s="12">
        <v>4.0068059285690243</v>
      </c>
      <c r="S23" s="19"/>
      <c r="T23" s="20"/>
      <c r="U23" s="21"/>
      <c r="V23" s="22"/>
      <c r="W23" s="22"/>
      <c r="X23" s="24"/>
      <c r="Y23" s="22"/>
    </row>
    <row r="24" spans="2:27" ht="15" thickBot="1" x14ac:dyDescent="0.35"/>
    <row r="25" spans="2:27" x14ac:dyDescent="0.3">
      <c r="G25" s="32" t="s">
        <v>25</v>
      </c>
      <c r="H25" s="13">
        <f>AVERAGE(H6:H23)</f>
        <v>8474.0277777777792</v>
      </c>
      <c r="I25" s="56">
        <f>AVERAGE(I6:I23)</f>
        <v>277</v>
      </c>
      <c r="J25" s="53">
        <f>AVERAGE(J6:J23)</f>
        <v>3.7784378703927453</v>
      </c>
    </row>
    <row r="26" spans="2:27" x14ac:dyDescent="0.3">
      <c r="G26" s="33" t="s">
        <v>41</v>
      </c>
      <c r="H26" s="5">
        <f>STDEV(H6:H23)</f>
        <v>882.64211157418822</v>
      </c>
      <c r="I26" s="55">
        <f>STDEV(I6:I23)</f>
        <v>67.539095431940055</v>
      </c>
      <c r="J26" s="54">
        <f>STDEV(J6:J23)</f>
        <v>0.43488433780240837</v>
      </c>
    </row>
    <row r="27" spans="2:27" x14ac:dyDescent="0.3">
      <c r="B27" s="19"/>
      <c r="C27" s="19"/>
      <c r="D27" s="19"/>
      <c r="E27" s="19"/>
      <c r="F27" s="19"/>
      <c r="G27" s="34" t="s">
        <v>73</v>
      </c>
      <c r="H27" s="5">
        <f>QUARTILE(H6:H23,1)</f>
        <v>7746.0375000000004</v>
      </c>
      <c r="I27" s="55" t="s">
        <v>116</v>
      </c>
      <c r="J27" s="61" t="s">
        <v>116</v>
      </c>
      <c r="S27" s="19"/>
      <c r="T27" s="19"/>
      <c r="U27" s="19"/>
      <c r="V27" s="19"/>
      <c r="W27" s="19"/>
      <c r="X27" s="19"/>
      <c r="Y27" s="19"/>
      <c r="Z27" s="19"/>
      <c r="AA27" s="19"/>
    </row>
    <row r="28" spans="2:27" x14ac:dyDescent="0.3">
      <c r="B28" s="19"/>
      <c r="C28" s="20"/>
      <c r="D28" s="21"/>
      <c r="E28" s="22"/>
      <c r="F28" s="22"/>
      <c r="G28" s="34" t="s">
        <v>77</v>
      </c>
      <c r="H28" s="5">
        <f>QUARTILE(H6:H23,3)</f>
        <v>9236.7875000000004</v>
      </c>
      <c r="I28" s="55" t="s">
        <v>116</v>
      </c>
      <c r="J28" s="61" t="s">
        <v>116</v>
      </c>
      <c r="S28" s="19"/>
      <c r="T28" s="20"/>
      <c r="U28" s="21"/>
      <c r="V28" s="22"/>
      <c r="W28" s="22"/>
      <c r="X28" s="22"/>
      <c r="Y28" s="22"/>
      <c r="Z28" s="23"/>
      <c r="AA28" s="16"/>
    </row>
    <row r="29" spans="2:27" x14ac:dyDescent="0.3">
      <c r="B29" s="19"/>
      <c r="C29" s="20"/>
      <c r="D29" s="21"/>
      <c r="E29" s="22"/>
      <c r="F29" s="22"/>
      <c r="G29" s="34" t="s">
        <v>74</v>
      </c>
      <c r="H29" s="5">
        <f>H28-H27</f>
        <v>1490.75</v>
      </c>
      <c r="I29" s="55" t="s">
        <v>116</v>
      </c>
      <c r="J29" s="61" t="s">
        <v>116</v>
      </c>
      <c r="S29" s="19"/>
      <c r="T29" s="20"/>
      <c r="U29" s="21"/>
      <c r="V29" s="22"/>
      <c r="W29" s="22"/>
      <c r="X29" s="22"/>
      <c r="Y29" s="22"/>
      <c r="Z29" s="23"/>
      <c r="AA29" s="16"/>
    </row>
    <row r="30" spans="2:27" x14ac:dyDescent="0.3">
      <c r="B30" s="19"/>
      <c r="C30" s="20"/>
      <c r="D30" s="21"/>
      <c r="E30" s="22"/>
      <c r="F30" s="22"/>
      <c r="G30" s="34" t="s">
        <v>75</v>
      </c>
      <c r="H30" s="5">
        <f>H28+H29*1.5</f>
        <v>11472.9125</v>
      </c>
      <c r="I30" s="55" t="s">
        <v>116</v>
      </c>
      <c r="J30" s="61" t="s">
        <v>116</v>
      </c>
      <c r="S30" s="19"/>
      <c r="T30" s="20"/>
      <c r="U30" s="21"/>
      <c r="V30" s="22"/>
      <c r="W30" s="22"/>
      <c r="X30" s="22"/>
      <c r="Y30" s="22"/>
      <c r="Z30" s="23"/>
      <c r="AA30" s="16"/>
    </row>
    <row r="31" spans="2:27" ht="15" thickBot="1" x14ac:dyDescent="0.35">
      <c r="B31" s="19"/>
      <c r="C31" s="20"/>
      <c r="D31" s="21"/>
      <c r="E31" s="22"/>
      <c r="F31" s="22"/>
      <c r="G31" s="35" t="s">
        <v>76</v>
      </c>
      <c r="H31" s="11">
        <f>H27-H29*1.5</f>
        <v>5509.9125000000004</v>
      </c>
      <c r="I31" s="57" t="s">
        <v>116</v>
      </c>
      <c r="J31" s="62" t="s">
        <v>116</v>
      </c>
      <c r="S31" s="19"/>
      <c r="T31" s="20"/>
      <c r="U31" s="21"/>
      <c r="V31" s="22"/>
      <c r="W31" s="22"/>
      <c r="X31" s="22"/>
      <c r="Y31" s="22"/>
      <c r="Z31" s="23"/>
      <c r="AA31" s="16"/>
    </row>
    <row r="32" spans="2:27" x14ac:dyDescent="0.3">
      <c r="B32" s="19"/>
      <c r="C32" s="20"/>
      <c r="D32" s="21"/>
      <c r="E32" s="22"/>
      <c r="F32" s="22"/>
      <c r="G32" s="22"/>
      <c r="H32" s="22"/>
      <c r="I32" s="23"/>
      <c r="J32" s="16"/>
      <c r="S32" s="19"/>
      <c r="T32" s="20"/>
      <c r="U32" s="21"/>
      <c r="V32" s="22"/>
      <c r="W32" s="22"/>
      <c r="X32" s="22"/>
      <c r="Y32" s="22"/>
      <c r="Z32" s="23"/>
      <c r="AA32" s="16"/>
    </row>
    <row r="33" spans="2:27" x14ac:dyDescent="0.3">
      <c r="B33" s="19"/>
      <c r="C33" s="20"/>
      <c r="D33" s="21"/>
      <c r="E33" s="22"/>
      <c r="F33" s="22"/>
      <c r="G33" s="22"/>
      <c r="H33" s="22"/>
      <c r="I33" s="23"/>
      <c r="J33" s="16"/>
      <c r="S33" s="19"/>
      <c r="T33" s="20"/>
      <c r="U33" s="21"/>
      <c r="V33" s="22"/>
      <c r="W33" s="22"/>
      <c r="X33" s="22"/>
      <c r="Y33" s="22"/>
      <c r="Z33" s="23"/>
      <c r="AA33" s="16"/>
    </row>
    <row r="34" spans="2:27" x14ac:dyDescent="0.3">
      <c r="B34" s="19"/>
      <c r="C34" s="20"/>
      <c r="D34" s="21"/>
      <c r="E34" s="22"/>
      <c r="F34" s="22"/>
      <c r="G34" s="22"/>
      <c r="H34" s="22"/>
      <c r="I34" s="23"/>
      <c r="J34" s="16"/>
      <c r="S34" s="19"/>
      <c r="T34" s="20"/>
      <c r="U34" s="21"/>
      <c r="V34" s="22"/>
      <c r="W34" s="22"/>
      <c r="X34" s="22"/>
      <c r="Y34" s="22"/>
      <c r="Z34" s="23"/>
      <c r="AA34" s="16"/>
    </row>
    <row r="35" spans="2:27" x14ac:dyDescent="0.3">
      <c r="B35" s="19"/>
      <c r="C35" s="20"/>
      <c r="D35" s="21"/>
      <c r="E35" s="22"/>
      <c r="F35" s="22"/>
      <c r="G35" s="22"/>
      <c r="H35" s="22"/>
      <c r="I35" s="23"/>
      <c r="J35" s="16"/>
      <c r="S35" s="19"/>
      <c r="T35" s="20"/>
      <c r="U35" s="21"/>
      <c r="V35" s="22"/>
      <c r="W35" s="22"/>
      <c r="X35" s="22"/>
      <c r="Y35" s="22"/>
      <c r="Z35" s="23"/>
      <c r="AA35" s="16"/>
    </row>
    <row r="36" spans="2:27" x14ac:dyDescent="0.3">
      <c r="B36" s="19"/>
      <c r="C36" s="20"/>
      <c r="D36" s="21"/>
      <c r="E36" s="22"/>
      <c r="F36" s="22"/>
      <c r="G36" s="22"/>
      <c r="H36" s="22"/>
      <c r="I36" s="23"/>
      <c r="J36" s="16"/>
      <c r="S36" s="19"/>
      <c r="T36" s="20"/>
      <c r="U36" s="21"/>
      <c r="V36" s="22"/>
      <c r="W36" s="22"/>
      <c r="X36" s="22"/>
      <c r="Y36" s="22"/>
      <c r="Z36" s="23"/>
      <c r="AA36" s="16"/>
    </row>
    <row r="37" spans="2:27" x14ac:dyDescent="0.3">
      <c r="B37" s="19"/>
      <c r="C37" s="20"/>
      <c r="D37" s="21"/>
      <c r="E37" s="22"/>
      <c r="F37" s="22"/>
      <c r="G37" s="22"/>
      <c r="H37" s="22"/>
      <c r="I37" s="23"/>
      <c r="J37" s="16"/>
      <c r="S37" s="19"/>
      <c r="T37" s="20"/>
      <c r="U37" s="21"/>
      <c r="V37" s="22"/>
      <c r="W37" s="22"/>
      <c r="X37" s="22"/>
      <c r="Y37" s="22"/>
      <c r="Z37" s="23"/>
      <c r="AA37" s="16"/>
    </row>
    <row r="38" spans="2:27" x14ac:dyDescent="0.3">
      <c r="B38" s="19"/>
      <c r="C38" s="20"/>
      <c r="D38" s="21"/>
      <c r="E38" s="22"/>
      <c r="F38" s="22"/>
      <c r="G38" s="22"/>
      <c r="H38" s="22"/>
      <c r="I38" s="23"/>
      <c r="J38" s="16"/>
      <c r="S38" s="19"/>
      <c r="T38" s="20"/>
      <c r="U38" s="21"/>
      <c r="V38" s="22"/>
      <c r="W38" s="22"/>
      <c r="X38" s="22"/>
      <c r="Y38" s="22"/>
      <c r="Z38" s="23"/>
      <c r="AA38" s="16"/>
    </row>
    <row r="39" spans="2:27" x14ac:dyDescent="0.3">
      <c r="B39" s="19"/>
      <c r="C39" s="20"/>
      <c r="D39" s="21"/>
      <c r="E39" s="22"/>
      <c r="F39" s="22"/>
      <c r="G39" s="22"/>
      <c r="H39" s="22"/>
      <c r="I39" s="23"/>
      <c r="J39" s="16"/>
      <c r="S39" s="19"/>
      <c r="T39" s="20"/>
      <c r="U39" s="21"/>
      <c r="V39" s="22"/>
      <c r="W39" s="22"/>
      <c r="X39" s="22"/>
      <c r="Y39" s="22"/>
      <c r="Z39" s="23"/>
      <c r="AA39" s="16"/>
    </row>
    <row r="40" spans="2:27" x14ac:dyDescent="0.3">
      <c r="B40" s="19"/>
      <c r="C40" s="20"/>
      <c r="D40" s="21"/>
      <c r="E40" s="22"/>
      <c r="F40" s="22"/>
      <c r="G40" s="22"/>
      <c r="H40" s="22"/>
      <c r="I40" s="23"/>
      <c r="J40" s="16"/>
      <c r="S40" s="19"/>
      <c r="T40" s="20"/>
      <c r="U40" s="21"/>
      <c r="V40" s="22"/>
      <c r="W40" s="22"/>
      <c r="X40" s="22"/>
      <c r="Y40" s="22"/>
      <c r="Z40" s="23"/>
      <c r="AA40" s="16"/>
    </row>
    <row r="41" spans="2:27" x14ac:dyDescent="0.3">
      <c r="B41" s="19"/>
      <c r="C41" s="20"/>
      <c r="D41" s="21"/>
      <c r="E41" s="22"/>
      <c r="F41" s="22"/>
      <c r="G41" s="22"/>
      <c r="H41" s="22"/>
      <c r="I41" s="23"/>
      <c r="J41" s="16"/>
      <c r="S41" s="19"/>
      <c r="T41" s="20"/>
      <c r="U41" s="21"/>
      <c r="V41" s="22"/>
      <c r="W41" s="22"/>
      <c r="X41" s="22"/>
      <c r="Y41" s="22"/>
      <c r="Z41" s="23"/>
      <c r="AA41" s="16"/>
    </row>
    <row r="42" spans="2:27" x14ac:dyDescent="0.3">
      <c r="B42" s="19"/>
      <c r="C42" s="20"/>
      <c r="D42" s="25"/>
      <c r="E42" s="22"/>
      <c r="F42" s="22"/>
      <c r="G42" s="22"/>
      <c r="H42" s="22"/>
      <c r="I42" s="23"/>
      <c r="J42" s="16"/>
      <c r="S42" s="19"/>
      <c r="T42" s="20"/>
      <c r="U42" s="25"/>
      <c r="V42" s="22"/>
      <c r="W42" s="22"/>
      <c r="X42" s="22"/>
      <c r="Y42" s="22"/>
      <c r="Z42" s="23"/>
      <c r="AA42" s="16"/>
    </row>
    <row r="44" spans="2:27" x14ac:dyDescent="0.3">
      <c r="G44" s="26"/>
      <c r="H44" s="22"/>
      <c r="X44" s="26"/>
      <c r="Y44" s="22"/>
    </row>
    <row r="45" spans="2:27" x14ac:dyDescent="0.3">
      <c r="G45" s="26"/>
      <c r="H45" s="22"/>
      <c r="X45" s="27"/>
      <c r="Y45" s="22"/>
    </row>
  </sheetData>
  <phoneticPr fontId="5" type="noConversion"/>
  <conditionalFormatting sqref="G6:G23">
    <cfRule type="cellIs" dxfId="17" priority="4" operator="between">
      <formula>-20</formula>
      <formula>10</formula>
    </cfRule>
  </conditionalFormatting>
  <conditionalFormatting sqref="H6:H20">
    <cfRule type="cellIs" dxfId="16" priority="47" operator="between">
      <formula>$H$31</formula>
      <formula>$H$30</formula>
    </cfRule>
  </conditionalFormatting>
  <conditionalFormatting sqref="H6:H23">
    <cfRule type="cellIs" dxfId="15" priority="1" operator="lessThan">
      <formula>$H$31</formula>
    </cfRule>
    <cfRule type="cellIs" dxfId="14" priority="2" operator="greaterThan">
      <formula>$H$30</formula>
    </cfRule>
    <cfRule type="cellIs" dxfId="13" priority="3" operator="between">
      <formula>$H$30</formula>
      <formula>$H$31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4B0B3-C0E2-4B27-8F33-20A1C3A9C5FB}">
  <dimension ref="B1:AA45"/>
  <sheetViews>
    <sheetView showGridLines="0" topLeftCell="A5" workbookViewId="0">
      <selection activeCell="C6" sqref="C6:C31"/>
    </sheetView>
  </sheetViews>
  <sheetFormatPr defaultRowHeight="14.4" x14ac:dyDescent="0.3"/>
  <cols>
    <col min="2" max="2" width="20.33203125" bestFit="1" customWidth="1"/>
    <col min="4" max="4" width="10.77734375" bestFit="1" customWidth="1"/>
    <col min="7" max="7" width="14.88671875" bestFit="1" customWidth="1"/>
    <col min="8" max="8" width="9.2187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0</v>
      </c>
    </row>
    <row r="4" spans="2:27" ht="15" thickBot="1" x14ac:dyDescent="0.35"/>
    <row r="5" spans="2:27" ht="16.2" thickBot="1" x14ac:dyDescent="0.35">
      <c r="B5" s="36" t="s">
        <v>1</v>
      </c>
      <c r="C5" s="37" t="s">
        <v>2</v>
      </c>
      <c r="D5" s="37" t="s">
        <v>3</v>
      </c>
      <c r="E5" s="37" t="s">
        <v>4</v>
      </c>
      <c r="F5" s="37" t="s">
        <v>5</v>
      </c>
      <c r="G5" s="37" t="s">
        <v>6</v>
      </c>
      <c r="H5" s="37" t="s">
        <v>7</v>
      </c>
      <c r="I5" s="37" t="s">
        <v>8</v>
      </c>
      <c r="J5" s="38" t="s">
        <v>9</v>
      </c>
      <c r="S5" s="19"/>
      <c r="T5" s="19"/>
      <c r="U5" s="19"/>
      <c r="V5" s="19"/>
      <c r="W5" s="19"/>
      <c r="X5" s="19"/>
      <c r="Y5" s="19"/>
      <c r="Z5" s="19"/>
      <c r="AA5" s="19"/>
    </row>
    <row r="6" spans="2:27" x14ac:dyDescent="0.3">
      <c r="B6" s="39" t="s">
        <v>58</v>
      </c>
      <c r="C6" s="41" t="s">
        <v>132</v>
      </c>
      <c r="D6" s="40">
        <v>45741</v>
      </c>
      <c r="E6" s="13">
        <v>8480.2999999999993</v>
      </c>
      <c r="F6" s="13">
        <v>8050.9</v>
      </c>
      <c r="G6" s="49">
        <f>(E6-F6)/E6*100</f>
        <v>5.063500112024335</v>
      </c>
      <c r="H6" s="13">
        <f>(E6+F6)/2</f>
        <v>8265.5999999999985</v>
      </c>
      <c r="I6" s="41">
        <v>133</v>
      </c>
      <c r="J6" s="14">
        <v>3.43</v>
      </c>
      <c r="S6" s="19"/>
      <c r="T6" s="20"/>
      <c r="U6" s="21"/>
      <c r="V6" s="22"/>
      <c r="W6" s="22"/>
      <c r="X6" s="22"/>
      <c r="Y6" s="22"/>
      <c r="Z6" s="23"/>
      <c r="AA6" s="16"/>
    </row>
    <row r="7" spans="2:27" x14ac:dyDescent="0.3">
      <c r="B7" s="2" t="s">
        <v>59</v>
      </c>
      <c r="C7" s="3" t="s">
        <v>132</v>
      </c>
      <c r="D7" s="4">
        <v>45741</v>
      </c>
      <c r="E7" s="5">
        <v>8670.9</v>
      </c>
      <c r="F7" s="5">
        <v>8373.7999999999993</v>
      </c>
      <c r="G7" s="6">
        <f t="shared" ref="G7:G31" si="0">(E7-F7)/E7*100</f>
        <v>3.4264032568706866</v>
      </c>
      <c r="H7" s="5">
        <f t="shared" ref="H7:H31" si="1">(E7+F7)/2</f>
        <v>8522.3499999999985</v>
      </c>
      <c r="I7" s="3">
        <v>106</v>
      </c>
      <c r="J7" s="7">
        <v>3.94</v>
      </c>
      <c r="S7" s="19"/>
      <c r="T7" s="20"/>
      <c r="U7" s="21"/>
      <c r="V7" s="22"/>
      <c r="W7" s="22"/>
      <c r="X7" s="22"/>
      <c r="Y7" s="22"/>
      <c r="Z7" s="23"/>
      <c r="AA7" s="16"/>
    </row>
    <row r="8" spans="2:27" x14ac:dyDescent="0.3">
      <c r="B8" s="2" t="s">
        <v>60</v>
      </c>
      <c r="C8" s="3" t="s">
        <v>132</v>
      </c>
      <c r="D8" s="4">
        <v>45743</v>
      </c>
      <c r="E8" s="5">
        <v>11292</v>
      </c>
      <c r="F8" s="5">
        <v>10659</v>
      </c>
      <c r="G8" s="6">
        <f t="shared" si="0"/>
        <v>5.605738575982997</v>
      </c>
      <c r="H8" s="5">
        <f t="shared" si="1"/>
        <v>10975.5</v>
      </c>
      <c r="I8" s="3">
        <v>150</v>
      </c>
      <c r="J8" s="7">
        <v>3.646848173654138</v>
      </c>
      <c r="S8" s="19"/>
      <c r="T8" s="20"/>
      <c r="U8" s="21"/>
      <c r="V8" s="22"/>
      <c r="W8" s="22"/>
      <c r="X8" s="22"/>
      <c r="Y8" s="22"/>
      <c r="Z8" s="23"/>
      <c r="AA8" s="16"/>
    </row>
    <row r="9" spans="2:27" x14ac:dyDescent="0.3">
      <c r="B9" s="2" t="s">
        <v>61</v>
      </c>
      <c r="C9" s="3" t="s">
        <v>132</v>
      </c>
      <c r="D9" s="4">
        <v>45743</v>
      </c>
      <c r="E9" s="5">
        <v>11353.9</v>
      </c>
      <c r="F9" s="5">
        <v>10774.6</v>
      </c>
      <c r="G9" s="6">
        <f t="shared" si="0"/>
        <v>5.1022115748773489</v>
      </c>
      <c r="H9" s="5">
        <f t="shared" si="1"/>
        <v>11064.25</v>
      </c>
      <c r="I9" s="3">
        <v>163</v>
      </c>
      <c r="J9" s="7">
        <v>4.1229790603983796</v>
      </c>
      <c r="S9" s="19"/>
      <c r="T9" s="20"/>
      <c r="U9" s="21"/>
      <c r="V9" s="22"/>
      <c r="W9" s="22"/>
      <c r="X9" s="22"/>
      <c r="Y9" s="22"/>
      <c r="Z9" s="23"/>
      <c r="AA9" s="16"/>
    </row>
    <row r="10" spans="2:27" x14ac:dyDescent="0.3">
      <c r="B10" s="2" t="s">
        <v>62</v>
      </c>
      <c r="C10" s="3" t="s">
        <v>132</v>
      </c>
      <c r="D10" s="4">
        <v>45743</v>
      </c>
      <c r="E10" s="5">
        <v>11887.3</v>
      </c>
      <c r="F10" s="5">
        <v>11610.7</v>
      </c>
      <c r="G10" s="6">
        <f t="shared" si="0"/>
        <v>2.3268530280214899</v>
      </c>
      <c r="H10" s="5">
        <f t="shared" si="1"/>
        <v>11749</v>
      </c>
      <c r="I10" s="3">
        <v>230</v>
      </c>
      <c r="J10" s="7">
        <v>3.2469166761005641</v>
      </c>
      <c r="S10" s="19"/>
      <c r="T10" s="20"/>
      <c r="U10" s="21"/>
      <c r="V10" s="22"/>
      <c r="W10" s="22"/>
      <c r="X10" s="22"/>
      <c r="Y10" s="22"/>
      <c r="Z10" s="23"/>
      <c r="AA10" s="16"/>
    </row>
    <row r="11" spans="2:27" x14ac:dyDescent="0.3">
      <c r="B11" s="2" t="s">
        <v>63</v>
      </c>
      <c r="C11" s="3" t="s">
        <v>132</v>
      </c>
      <c r="D11" s="4">
        <v>45743</v>
      </c>
      <c r="E11" s="5">
        <v>11335.7</v>
      </c>
      <c r="F11" s="5">
        <v>11071.2</v>
      </c>
      <c r="G11" s="6">
        <f t="shared" si="0"/>
        <v>2.3333362738957453</v>
      </c>
      <c r="H11" s="5">
        <f t="shared" si="1"/>
        <v>11203.45</v>
      </c>
      <c r="I11" s="3">
        <v>145</v>
      </c>
      <c r="J11" s="7">
        <v>3.9881220499925041</v>
      </c>
      <c r="S11" s="19"/>
      <c r="T11" s="20"/>
      <c r="U11" s="21"/>
      <c r="V11" s="22"/>
      <c r="W11" s="22"/>
      <c r="X11" s="22"/>
      <c r="Y11" s="22"/>
      <c r="Z11" s="23"/>
      <c r="AA11" s="16"/>
    </row>
    <row r="12" spans="2:27" x14ac:dyDescent="0.3">
      <c r="B12" s="2" t="s">
        <v>64</v>
      </c>
      <c r="C12" s="3" t="s">
        <v>132</v>
      </c>
      <c r="D12" s="4">
        <v>45743</v>
      </c>
      <c r="E12" s="5">
        <v>11660.6</v>
      </c>
      <c r="F12" s="5">
        <v>11629.3</v>
      </c>
      <c r="G12" s="6">
        <f t="shared" si="0"/>
        <v>0.26842529543935212</v>
      </c>
      <c r="H12" s="5">
        <f t="shared" si="1"/>
        <v>11644.95</v>
      </c>
      <c r="I12" s="3">
        <v>137</v>
      </c>
      <c r="J12" s="7">
        <v>3.856049982471943</v>
      </c>
      <c r="S12" s="19"/>
      <c r="T12" s="20"/>
      <c r="U12" s="21"/>
      <c r="V12" s="22"/>
      <c r="W12" s="22"/>
      <c r="X12" s="22"/>
      <c r="Y12" s="22"/>
      <c r="Z12" s="23"/>
      <c r="AA12" s="16"/>
    </row>
    <row r="13" spans="2:27" x14ac:dyDescent="0.3">
      <c r="B13" s="2" t="s">
        <v>65</v>
      </c>
      <c r="C13" s="3" t="s">
        <v>132</v>
      </c>
      <c r="D13" s="4">
        <v>45743</v>
      </c>
      <c r="E13" s="5">
        <v>11690.7</v>
      </c>
      <c r="F13" s="5">
        <v>10758.5</v>
      </c>
      <c r="G13" s="6">
        <f t="shared" si="0"/>
        <v>7.9738595635847354</v>
      </c>
      <c r="H13" s="5">
        <f t="shared" si="1"/>
        <v>11224.6</v>
      </c>
      <c r="I13" s="3">
        <v>145</v>
      </c>
      <c r="J13" s="7">
        <v>4.292078913300557</v>
      </c>
      <c r="S13" s="19"/>
      <c r="T13" s="20"/>
      <c r="U13" s="21"/>
      <c r="V13" s="22"/>
      <c r="W13" s="22"/>
      <c r="X13" s="22"/>
      <c r="Y13" s="22"/>
      <c r="Z13" s="23"/>
      <c r="AA13" s="16"/>
    </row>
    <row r="14" spans="2:27" x14ac:dyDescent="0.3">
      <c r="B14" s="2" t="s">
        <v>66</v>
      </c>
      <c r="C14" s="3" t="s">
        <v>132</v>
      </c>
      <c r="D14" s="4">
        <v>45744</v>
      </c>
      <c r="E14" s="5">
        <v>11530</v>
      </c>
      <c r="F14" s="5">
        <v>10754.1</v>
      </c>
      <c r="G14" s="6">
        <f t="shared" si="0"/>
        <v>6.7294015611448366</v>
      </c>
      <c r="H14" s="5">
        <f t="shared" si="1"/>
        <v>11142.05</v>
      </c>
      <c r="I14" s="3">
        <v>159</v>
      </c>
      <c r="J14" s="7">
        <v>3.93</v>
      </c>
      <c r="S14" s="19"/>
      <c r="T14" s="20"/>
      <c r="U14" s="21"/>
      <c r="V14" s="22"/>
      <c r="W14" s="22"/>
      <c r="X14" s="22"/>
      <c r="Y14" s="22"/>
      <c r="Z14" s="23"/>
      <c r="AA14" s="16"/>
    </row>
    <row r="15" spans="2:27" x14ac:dyDescent="0.3">
      <c r="B15" s="2" t="s">
        <v>67</v>
      </c>
      <c r="C15" s="3" t="s">
        <v>132</v>
      </c>
      <c r="D15" s="4">
        <v>45744</v>
      </c>
      <c r="E15" s="5">
        <v>11900.2</v>
      </c>
      <c r="F15" s="5">
        <v>10937.8</v>
      </c>
      <c r="G15" s="6">
        <f t="shared" si="0"/>
        <v>8.0872590376632445</v>
      </c>
      <c r="H15" s="5">
        <f t="shared" si="1"/>
        <v>11419</v>
      </c>
      <c r="I15" s="3">
        <v>244</v>
      </c>
      <c r="J15" s="7">
        <v>3.61</v>
      </c>
      <c r="S15" s="19"/>
      <c r="T15" s="20"/>
      <c r="U15" s="21"/>
      <c r="V15" s="22"/>
      <c r="W15" s="22"/>
      <c r="X15" s="22"/>
      <c r="Y15" s="22"/>
      <c r="Z15" s="23"/>
      <c r="AA15" s="16"/>
    </row>
    <row r="16" spans="2:27" x14ac:dyDescent="0.3">
      <c r="B16" s="2" t="s">
        <v>68</v>
      </c>
      <c r="C16" s="3" t="s">
        <v>132</v>
      </c>
      <c r="D16" s="4">
        <v>45747</v>
      </c>
      <c r="E16" s="5">
        <v>10610</v>
      </c>
      <c r="F16" s="5">
        <v>10820.3</v>
      </c>
      <c r="G16" s="6">
        <f t="shared" si="0"/>
        <v>-1.9820923656927356</v>
      </c>
      <c r="H16" s="5">
        <f t="shared" si="1"/>
        <v>10715.15</v>
      </c>
      <c r="I16" s="3">
        <v>139</v>
      </c>
      <c r="J16" s="7">
        <v>3.98</v>
      </c>
      <c r="S16" s="19"/>
      <c r="T16" s="20"/>
      <c r="U16" s="21"/>
      <c r="V16" s="22"/>
      <c r="W16" s="22"/>
      <c r="X16" s="22"/>
      <c r="Y16" s="22"/>
      <c r="Z16" s="23"/>
      <c r="AA16" s="16"/>
    </row>
    <row r="17" spans="2:27" x14ac:dyDescent="0.3">
      <c r="B17" s="2" t="s">
        <v>69</v>
      </c>
      <c r="C17" s="3" t="s">
        <v>132</v>
      </c>
      <c r="D17" s="4">
        <v>45747</v>
      </c>
      <c r="E17" s="5">
        <v>10550.9</v>
      </c>
      <c r="F17" s="5">
        <v>10340.1</v>
      </c>
      <c r="G17" s="6">
        <f t="shared" si="0"/>
        <v>1.99793382555042</v>
      </c>
      <c r="H17" s="5">
        <f t="shared" si="1"/>
        <v>10445.5</v>
      </c>
      <c r="I17" s="3">
        <v>148</v>
      </c>
      <c r="J17" s="7">
        <v>4.1100000000000003</v>
      </c>
      <c r="S17" s="19"/>
      <c r="T17" s="20"/>
      <c r="U17" s="21"/>
      <c r="V17" s="22"/>
      <c r="W17" s="22"/>
      <c r="X17" s="22"/>
      <c r="Y17" s="22"/>
      <c r="Z17" s="23"/>
      <c r="AA17" s="16"/>
    </row>
    <row r="18" spans="2:27" x14ac:dyDescent="0.3">
      <c r="B18" s="2" t="s">
        <v>70</v>
      </c>
      <c r="C18" s="3" t="s">
        <v>132</v>
      </c>
      <c r="D18" s="4">
        <v>45747</v>
      </c>
      <c r="E18" s="5">
        <v>12263</v>
      </c>
      <c r="F18" s="5">
        <v>11503.9</v>
      </c>
      <c r="G18" s="6">
        <f t="shared" si="0"/>
        <v>6.1901655386120877</v>
      </c>
      <c r="H18" s="5">
        <f t="shared" si="1"/>
        <v>11883.45</v>
      </c>
      <c r="I18" s="3">
        <v>159</v>
      </c>
      <c r="J18" s="7">
        <v>3.75</v>
      </c>
      <c r="S18" s="19"/>
      <c r="T18" s="20"/>
      <c r="U18" s="21"/>
      <c r="V18" s="22"/>
      <c r="W18" s="22"/>
      <c r="X18" s="22"/>
      <c r="Y18" s="22"/>
      <c r="Z18" s="23"/>
      <c r="AA18" s="16"/>
    </row>
    <row r="19" spans="2:27" x14ac:dyDescent="0.3">
      <c r="B19" s="2" t="s">
        <v>71</v>
      </c>
      <c r="C19" s="3" t="s">
        <v>132</v>
      </c>
      <c r="D19" s="4">
        <v>45747</v>
      </c>
      <c r="E19" s="5">
        <v>11311.1</v>
      </c>
      <c r="F19" s="5">
        <v>11503.9</v>
      </c>
      <c r="G19" s="6">
        <f t="shared" si="0"/>
        <v>-1.7045203384286167</v>
      </c>
      <c r="H19" s="5">
        <f t="shared" si="1"/>
        <v>11407.5</v>
      </c>
      <c r="I19" s="3">
        <v>154</v>
      </c>
      <c r="J19" s="7">
        <v>4.0599999999999996</v>
      </c>
      <c r="S19" s="19"/>
      <c r="T19" s="20"/>
      <c r="U19" s="21"/>
      <c r="V19" s="22"/>
      <c r="W19" s="22"/>
      <c r="X19" s="22"/>
      <c r="Y19" s="22"/>
      <c r="Z19" s="23"/>
      <c r="AA19" s="16"/>
    </row>
    <row r="20" spans="2:27" x14ac:dyDescent="0.3">
      <c r="B20" s="2" t="s">
        <v>72</v>
      </c>
      <c r="C20" s="3" t="s">
        <v>132</v>
      </c>
      <c r="D20" s="4">
        <v>45747</v>
      </c>
      <c r="E20" s="5">
        <v>10402.4</v>
      </c>
      <c r="F20" s="5">
        <v>10027.6</v>
      </c>
      <c r="G20" s="6">
        <f t="shared" si="0"/>
        <v>3.6030146889179355</v>
      </c>
      <c r="H20" s="5">
        <f t="shared" si="1"/>
        <v>10215</v>
      </c>
      <c r="I20" s="3">
        <v>148</v>
      </c>
      <c r="J20" s="7">
        <v>3.94</v>
      </c>
      <c r="S20" s="19"/>
      <c r="T20" s="20"/>
      <c r="U20" s="21"/>
      <c r="V20" s="22"/>
      <c r="W20" s="22"/>
      <c r="X20" s="22"/>
      <c r="Y20" s="22"/>
      <c r="Z20" s="23"/>
      <c r="AA20" s="16"/>
    </row>
    <row r="21" spans="2:27" x14ac:dyDescent="0.3">
      <c r="B21" s="2" t="s">
        <v>94</v>
      </c>
      <c r="C21" s="3" t="s">
        <v>132</v>
      </c>
      <c r="D21" s="4">
        <v>45786</v>
      </c>
      <c r="E21" s="5">
        <v>10406.6</v>
      </c>
      <c r="F21" s="5">
        <v>10763.9</v>
      </c>
      <c r="G21" s="6">
        <f t="shared" si="0"/>
        <v>-3.4333980358618494</v>
      </c>
      <c r="H21" s="5">
        <f t="shared" si="1"/>
        <v>10585.25</v>
      </c>
      <c r="I21" s="3">
        <v>371</v>
      </c>
      <c r="J21" s="48">
        <v>4.04</v>
      </c>
      <c r="S21" s="19"/>
      <c r="T21" s="20"/>
      <c r="U21" s="21"/>
      <c r="V21" s="22"/>
      <c r="W21" s="22"/>
      <c r="X21" s="22"/>
      <c r="Y21" s="22"/>
    </row>
    <row r="22" spans="2:27" x14ac:dyDescent="0.3">
      <c r="B22" s="2" t="s">
        <v>98</v>
      </c>
      <c r="C22" s="3" t="s">
        <v>132</v>
      </c>
      <c r="D22" s="4">
        <v>45786</v>
      </c>
      <c r="E22" s="5">
        <v>11643.5</v>
      </c>
      <c r="F22" s="5">
        <v>11331</v>
      </c>
      <c r="G22" s="6">
        <f t="shared" si="0"/>
        <v>2.6839008889079743</v>
      </c>
      <c r="H22" s="5">
        <f t="shared" si="1"/>
        <v>11487.25</v>
      </c>
      <c r="I22" s="3">
        <v>141</v>
      </c>
      <c r="J22" s="48">
        <v>4.4400000000000004</v>
      </c>
      <c r="S22" s="19"/>
      <c r="T22" s="20"/>
      <c r="U22" s="21"/>
      <c r="V22" s="22"/>
      <c r="W22" s="22"/>
      <c r="X22" s="24"/>
      <c r="Y22" s="22"/>
    </row>
    <row r="23" spans="2:27" x14ac:dyDescent="0.3">
      <c r="B23" s="2" t="s">
        <v>99</v>
      </c>
      <c r="C23" s="3" t="s">
        <v>132</v>
      </c>
      <c r="D23" s="4">
        <v>45790</v>
      </c>
      <c r="E23" s="5">
        <v>9222.2999999999993</v>
      </c>
      <c r="F23" s="5">
        <v>8604.2000000000007</v>
      </c>
      <c r="G23" s="6">
        <f t="shared" si="0"/>
        <v>6.7022326317729695</v>
      </c>
      <c r="H23" s="5">
        <f t="shared" si="1"/>
        <v>8913.25</v>
      </c>
      <c r="I23" s="3">
        <v>171</v>
      </c>
      <c r="J23" s="48">
        <v>3.72</v>
      </c>
      <c r="S23" s="19"/>
      <c r="T23" s="20"/>
      <c r="U23" s="21"/>
      <c r="V23" s="22"/>
      <c r="W23" s="22"/>
      <c r="X23" s="24"/>
      <c r="Y23" s="22"/>
    </row>
    <row r="24" spans="2:27" x14ac:dyDescent="0.3">
      <c r="B24" s="2" t="s">
        <v>100</v>
      </c>
      <c r="C24" s="3" t="s">
        <v>132</v>
      </c>
      <c r="D24" s="4">
        <v>45790</v>
      </c>
      <c r="E24" s="5">
        <v>9961.4</v>
      </c>
      <c r="F24" s="5">
        <v>9530</v>
      </c>
      <c r="G24" s="6">
        <f t="shared" si="0"/>
        <v>4.3307165659445426</v>
      </c>
      <c r="H24" s="5">
        <f t="shared" si="1"/>
        <v>9745.7000000000007</v>
      </c>
      <c r="I24" s="3">
        <v>304</v>
      </c>
      <c r="J24" s="48">
        <v>4.04</v>
      </c>
    </row>
    <row r="25" spans="2:27" x14ac:dyDescent="0.3">
      <c r="B25" s="2" t="s">
        <v>101</v>
      </c>
      <c r="C25" s="3" t="s">
        <v>132</v>
      </c>
      <c r="D25" s="4">
        <v>45791</v>
      </c>
      <c r="E25" s="5">
        <v>11802</v>
      </c>
      <c r="F25" s="5">
        <v>11615.2</v>
      </c>
      <c r="G25" s="6">
        <f t="shared" si="0"/>
        <v>1.5827825792238541</v>
      </c>
      <c r="H25" s="5">
        <f t="shared" si="1"/>
        <v>11708.6</v>
      </c>
      <c r="I25" s="3">
        <v>290</v>
      </c>
      <c r="J25" s="48">
        <v>4.04</v>
      </c>
    </row>
    <row r="26" spans="2:27" x14ac:dyDescent="0.3">
      <c r="B26" s="2" t="s">
        <v>102</v>
      </c>
      <c r="C26" s="3" t="s">
        <v>132</v>
      </c>
      <c r="D26" s="4">
        <v>45791</v>
      </c>
      <c r="E26" s="5">
        <v>12793</v>
      </c>
      <c r="F26" s="5">
        <v>12462.4</v>
      </c>
      <c r="G26" s="6">
        <f t="shared" si="0"/>
        <v>2.5842257484561899</v>
      </c>
      <c r="H26" s="5">
        <f t="shared" si="1"/>
        <v>12627.7</v>
      </c>
      <c r="I26" s="3">
        <v>366</v>
      </c>
      <c r="J26" s="48">
        <v>3.59</v>
      </c>
    </row>
    <row r="27" spans="2:27" x14ac:dyDescent="0.3">
      <c r="B27" s="2" t="s">
        <v>103</v>
      </c>
      <c r="C27" s="3" t="s">
        <v>132</v>
      </c>
      <c r="D27" s="4">
        <v>45800</v>
      </c>
      <c r="E27" s="3">
        <v>14126.5</v>
      </c>
      <c r="F27" s="3">
        <v>13012.6</v>
      </c>
      <c r="G27" s="5">
        <f t="shared" si="0"/>
        <v>7.8851803348316967</v>
      </c>
      <c r="H27" s="5">
        <f t="shared" si="1"/>
        <v>13569.55</v>
      </c>
      <c r="I27" s="3">
        <v>371</v>
      </c>
      <c r="J27" s="48">
        <v>4.04</v>
      </c>
      <c r="S27" s="19"/>
      <c r="T27" s="19"/>
      <c r="U27" s="19"/>
      <c r="V27" s="19"/>
      <c r="W27" s="19"/>
      <c r="X27" s="19"/>
      <c r="Y27" s="19"/>
      <c r="Z27" s="19"/>
      <c r="AA27" s="19"/>
    </row>
    <row r="28" spans="2:27" x14ac:dyDescent="0.3">
      <c r="B28" s="2" t="s">
        <v>124</v>
      </c>
      <c r="C28" s="3" t="s">
        <v>132</v>
      </c>
      <c r="D28" s="4">
        <v>45804</v>
      </c>
      <c r="E28" s="5">
        <v>12997.5</v>
      </c>
      <c r="F28" s="5">
        <v>12818.2</v>
      </c>
      <c r="G28" s="6">
        <f t="shared" si="0"/>
        <v>1.3794960569340202</v>
      </c>
      <c r="H28" s="5">
        <f t="shared" si="1"/>
        <v>12907.85</v>
      </c>
      <c r="I28" s="50">
        <v>175</v>
      </c>
      <c r="J28" s="7">
        <v>3.6591131889807782</v>
      </c>
      <c r="S28" s="19"/>
      <c r="T28" s="20"/>
      <c r="U28" s="21"/>
      <c r="V28" s="22"/>
      <c r="W28" s="22"/>
      <c r="X28" s="22"/>
      <c r="Y28" s="22"/>
      <c r="Z28" s="23"/>
      <c r="AA28" s="16"/>
    </row>
    <row r="29" spans="2:27" x14ac:dyDescent="0.3">
      <c r="B29" s="2" t="s">
        <v>126</v>
      </c>
      <c r="C29" s="3" t="s">
        <v>132</v>
      </c>
      <c r="D29" s="4">
        <v>45922</v>
      </c>
      <c r="E29" s="5">
        <v>13815.2</v>
      </c>
      <c r="F29" s="5">
        <v>13213.3</v>
      </c>
      <c r="G29" s="6">
        <f t="shared" si="0"/>
        <v>4.3567954137471876</v>
      </c>
      <c r="H29" s="5">
        <f t="shared" si="1"/>
        <v>13514.25</v>
      </c>
      <c r="I29" s="50">
        <v>500</v>
      </c>
      <c r="J29" s="7">
        <v>3.8834779296093358</v>
      </c>
      <c r="S29" s="19"/>
      <c r="T29" s="20"/>
      <c r="U29" s="21"/>
      <c r="V29" s="22"/>
      <c r="W29" s="22"/>
      <c r="X29" s="22"/>
      <c r="Y29" s="22"/>
      <c r="Z29" s="23"/>
      <c r="AA29" s="16"/>
    </row>
    <row r="30" spans="2:27" x14ac:dyDescent="0.3">
      <c r="B30" s="2" t="s">
        <v>127</v>
      </c>
      <c r="C30" s="3" t="s">
        <v>132</v>
      </c>
      <c r="D30" s="4">
        <v>45922</v>
      </c>
      <c r="E30" s="5">
        <v>13698.3</v>
      </c>
      <c r="F30" s="5">
        <v>13648</v>
      </c>
      <c r="G30" s="6">
        <f t="shared" si="0"/>
        <v>0.36719884949226744</v>
      </c>
      <c r="H30" s="5">
        <f t="shared" si="1"/>
        <v>13673.15</v>
      </c>
      <c r="I30" s="3">
        <v>500</v>
      </c>
      <c r="J30" s="7">
        <v>3.7335086424948094</v>
      </c>
      <c r="S30" s="19"/>
      <c r="T30" s="20"/>
      <c r="U30" s="21"/>
      <c r="V30" s="22"/>
      <c r="W30" s="22"/>
      <c r="X30" s="22"/>
      <c r="Y30" s="22"/>
      <c r="Z30" s="23"/>
      <c r="AA30" s="16"/>
    </row>
    <row r="31" spans="2:27" ht="15" thickBot="1" x14ac:dyDescent="0.35">
      <c r="B31" s="8" t="s">
        <v>128</v>
      </c>
      <c r="C31" s="9" t="s">
        <v>132</v>
      </c>
      <c r="D31" s="10">
        <v>45922</v>
      </c>
      <c r="E31" s="11">
        <v>14680.2</v>
      </c>
      <c r="F31" s="11">
        <v>13789.2</v>
      </c>
      <c r="G31" s="52">
        <f t="shared" si="0"/>
        <v>6.0693995994604979</v>
      </c>
      <c r="H31" s="11">
        <f t="shared" si="1"/>
        <v>14234.7</v>
      </c>
      <c r="I31" s="9">
        <v>401</v>
      </c>
      <c r="J31" s="12">
        <v>3.6522269282795006</v>
      </c>
      <c r="S31" s="19"/>
      <c r="T31" s="20"/>
      <c r="U31" s="21"/>
      <c r="V31" s="22"/>
      <c r="W31" s="22"/>
      <c r="X31" s="22"/>
      <c r="Y31" s="22"/>
      <c r="Z31" s="23"/>
      <c r="AA31" s="16"/>
    </row>
    <row r="32" spans="2:27" ht="15" thickBot="1" x14ac:dyDescent="0.35">
      <c r="B32" s="19"/>
      <c r="C32" s="20"/>
      <c r="D32" s="21"/>
      <c r="E32" s="22"/>
      <c r="F32" s="22"/>
      <c r="S32" s="19"/>
      <c r="T32" s="20"/>
      <c r="U32" s="21"/>
      <c r="V32" s="22"/>
      <c r="W32" s="22"/>
      <c r="X32" s="22"/>
      <c r="Y32" s="22"/>
      <c r="Z32" s="23"/>
      <c r="AA32" s="16"/>
    </row>
    <row r="33" spans="2:27" x14ac:dyDescent="0.3">
      <c r="B33" s="19"/>
      <c r="C33" s="20"/>
      <c r="D33" s="21"/>
      <c r="E33" s="22"/>
      <c r="F33" s="22"/>
      <c r="G33" s="32" t="s">
        <v>25</v>
      </c>
      <c r="H33" s="13">
        <f>AVERAGE(H6:H31)</f>
        <v>11340.176923076924</v>
      </c>
      <c r="I33" s="56">
        <f>AVERAGE(I6:I31)</f>
        <v>228.84615384615384</v>
      </c>
      <c r="J33" s="53">
        <f>AVERAGE(J6:J31)</f>
        <v>3.874666213280098</v>
      </c>
      <c r="S33" s="19"/>
      <c r="T33" s="20"/>
      <c r="U33" s="21"/>
      <c r="V33" s="22"/>
      <c r="W33" s="22"/>
      <c r="X33" s="22"/>
      <c r="Y33" s="22"/>
      <c r="Z33" s="23"/>
      <c r="AA33" s="16"/>
    </row>
    <row r="34" spans="2:27" x14ac:dyDescent="0.3">
      <c r="B34" s="19"/>
      <c r="C34" s="20"/>
      <c r="D34" s="21"/>
      <c r="E34" s="22"/>
      <c r="F34" s="22"/>
      <c r="G34" s="33" t="s">
        <v>41</v>
      </c>
      <c r="H34" s="5">
        <f>STDEV(H6:H31)</f>
        <v>1516.4339405480621</v>
      </c>
      <c r="I34" s="55">
        <f>STDEV(I6:I31)</f>
        <v>118.88202296653343</v>
      </c>
      <c r="J34" s="54">
        <f>STDEV(J6:J31)</f>
        <v>0.26386889113667022</v>
      </c>
      <c r="S34" s="19"/>
      <c r="T34" s="20"/>
      <c r="U34" s="21"/>
      <c r="V34" s="22"/>
      <c r="W34" s="22"/>
      <c r="X34" s="22"/>
      <c r="Y34" s="22"/>
      <c r="Z34" s="23"/>
      <c r="AA34" s="16"/>
    </row>
    <row r="35" spans="2:27" x14ac:dyDescent="0.3">
      <c r="B35" s="19"/>
      <c r="C35" s="20"/>
      <c r="D35" s="21"/>
      <c r="E35" s="22"/>
      <c r="F35" s="22"/>
      <c r="G35" s="34" t="s">
        <v>73</v>
      </c>
      <c r="H35" s="5">
        <f>QUARTILE(H6:H31,1)</f>
        <v>10617.725</v>
      </c>
      <c r="I35" s="55" t="s">
        <v>116</v>
      </c>
      <c r="J35" s="61" t="s">
        <v>116</v>
      </c>
      <c r="S35" s="19"/>
      <c r="T35" s="20"/>
      <c r="U35" s="21"/>
      <c r="V35" s="22"/>
      <c r="W35" s="22"/>
      <c r="X35" s="22"/>
      <c r="Y35" s="22"/>
      <c r="Z35" s="23"/>
      <c r="AA35" s="16"/>
    </row>
    <row r="36" spans="2:27" x14ac:dyDescent="0.3">
      <c r="B36" s="19"/>
      <c r="C36" s="20"/>
      <c r="D36" s="21"/>
      <c r="E36" s="22"/>
      <c r="F36" s="22"/>
      <c r="G36" s="34" t="s">
        <v>77</v>
      </c>
      <c r="H36" s="5">
        <f>QUARTILE(H6:H31,3)</f>
        <v>11849.837500000001</v>
      </c>
      <c r="I36" s="55" t="s">
        <v>116</v>
      </c>
      <c r="J36" s="61" t="s">
        <v>116</v>
      </c>
      <c r="S36" s="19"/>
      <c r="T36" s="20"/>
      <c r="U36" s="21"/>
      <c r="V36" s="22"/>
      <c r="W36" s="22"/>
      <c r="X36" s="22"/>
      <c r="Y36" s="22"/>
      <c r="Z36" s="23"/>
      <c r="AA36" s="16"/>
    </row>
    <row r="37" spans="2:27" x14ac:dyDescent="0.3">
      <c r="B37" s="19"/>
      <c r="C37" s="20"/>
      <c r="D37" s="21"/>
      <c r="E37" s="22"/>
      <c r="F37" s="22"/>
      <c r="G37" s="34" t="s">
        <v>74</v>
      </c>
      <c r="H37" s="5">
        <f>H36-H35</f>
        <v>1232.1125000000011</v>
      </c>
      <c r="I37" s="55" t="s">
        <v>116</v>
      </c>
      <c r="J37" s="61" t="s">
        <v>116</v>
      </c>
      <c r="S37" s="19"/>
      <c r="T37" s="20"/>
      <c r="U37" s="21"/>
      <c r="V37" s="22"/>
      <c r="W37" s="22"/>
      <c r="X37" s="22"/>
      <c r="Y37" s="22"/>
      <c r="Z37" s="23"/>
      <c r="AA37" s="16"/>
    </row>
    <row r="38" spans="2:27" x14ac:dyDescent="0.3">
      <c r="B38" s="19"/>
      <c r="C38" s="20"/>
      <c r="D38" s="21"/>
      <c r="E38" s="22"/>
      <c r="F38" s="22"/>
      <c r="G38" s="34" t="s">
        <v>75</v>
      </c>
      <c r="H38" s="5">
        <f>H36+H37*1.5</f>
        <v>13698.006250000002</v>
      </c>
      <c r="I38" s="55" t="s">
        <v>116</v>
      </c>
      <c r="J38" s="61" t="s">
        <v>116</v>
      </c>
      <c r="S38" s="19"/>
      <c r="T38" s="20"/>
      <c r="U38" s="21"/>
      <c r="V38" s="22"/>
      <c r="W38" s="22"/>
      <c r="X38" s="22"/>
      <c r="Y38" s="22"/>
      <c r="Z38" s="23"/>
      <c r="AA38" s="16"/>
    </row>
    <row r="39" spans="2:27" ht="15" thickBot="1" x14ac:dyDescent="0.35">
      <c r="B39" s="19"/>
      <c r="C39" s="20"/>
      <c r="D39" s="21"/>
      <c r="E39" s="22"/>
      <c r="F39" s="22"/>
      <c r="G39" s="35" t="s">
        <v>76</v>
      </c>
      <c r="H39" s="11">
        <f>H35-H37*1.5</f>
        <v>8769.5562499999978</v>
      </c>
      <c r="I39" s="57" t="s">
        <v>116</v>
      </c>
      <c r="J39" s="62" t="s">
        <v>116</v>
      </c>
      <c r="S39" s="19"/>
      <c r="T39" s="20"/>
      <c r="U39" s="21"/>
      <c r="V39" s="22"/>
      <c r="W39" s="22"/>
      <c r="X39" s="22"/>
      <c r="Y39" s="22"/>
      <c r="Z39" s="23"/>
      <c r="AA39" s="16"/>
    </row>
    <row r="40" spans="2:27" x14ac:dyDescent="0.3">
      <c r="B40" s="19"/>
      <c r="C40" s="20"/>
      <c r="D40" s="21"/>
      <c r="E40" s="22"/>
      <c r="F40" s="22"/>
      <c r="S40" s="19"/>
      <c r="T40" s="20"/>
      <c r="U40" s="21"/>
      <c r="V40" s="22"/>
      <c r="W40" s="22"/>
      <c r="X40" s="22"/>
      <c r="Y40" s="22"/>
      <c r="Z40" s="23"/>
      <c r="AA40" s="16"/>
    </row>
    <row r="41" spans="2:27" x14ac:dyDescent="0.3">
      <c r="B41" s="19"/>
      <c r="C41" s="20"/>
      <c r="D41" s="21"/>
      <c r="E41" s="22"/>
      <c r="F41" s="22"/>
      <c r="S41" s="19"/>
      <c r="T41" s="20"/>
      <c r="U41" s="21"/>
      <c r="V41" s="22"/>
      <c r="W41" s="22"/>
      <c r="X41" s="22"/>
      <c r="Y41" s="22"/>
      <c r="Z41" s="23"/>
      <c r="AA41" s="16"/>
    </row>
    <row r="42" spans="2:27" x14ac:dyDescent="0.3">
      <c r="B42" s="19"/>
      <c r="C42" s="20"/>
      <c r="D42" s="25"/>
      <c r="E42" s="22"/>
      <c r="F42" s="22"/>
      <c r="G42" s="22"/>
      <c r="H42" s="22"/>
      <c r="I42" s="23"/>
      <c r="J42" s="16"/>
      <c r="S42" s="19"/>
      <c r="T42" s="20"/>
      <c r="U42" s="25"/>
      <c r="V42" s="22"/>
      <c r="W42" s="22"/>
      <c r="X42" s="22"/>
      <c r="Y42" s="22"/>
      <c r="Z42" s="23"/>
      <c r="AA42" s="16"/>
    </row>
    <row r="44" spans="2:27" x14ac:dyDescent="0.3">
      <c r="G44" s="26"/>
      <c r="H44" s="22"/>
      <c r="X44" s="26"/>
      <c r="Y44" s="22"/>
    </row>
    <row r="45" spans="2:27" x14ac:dyDescent="0.3">
      <c r="G45" s="26"/>
      <c r="H45" s="22"/>
      <c r="X45" s="27"/>
      <c r="Y45" s="22"/>
    </row>
  </sheetData>
  <phoneticPr fontId="5" type="noConversion"/>
  <conditionalFormatting sqref="G6:G31">
    <cfRule type="cellIs" dxfId="12" priority="4" operator="between">
      <formula>-20</formula>
      <formula>10</formula>
    </cfRule>
  </conditionalFormatting>
  <conditionalFormatting sqref="H6:H26">
    <cfRule type="cellIs" dxfId="11" priority="66" operator="greaterThan">
      <formula>$H$38</formula>
    </cfRule>
    <cfRule type="cellIs" dxfId="10" priority="67" operator="lessThan">
      <formula>$H$39</formula>
    </cfRule>
    <cfRule type="cellIs" dxfId="9" priority="68" operator="between">
      <formula>$H$39</formula>
      <formula>$H$38</formula>
    </cfRule>
  </conditionalFormatting>
  <conditionalFormatting sqref="H6:H31">
    <cfRule type="cellIs" dxfId="8" priority="69" operator="lessThan">
      <formula>$H$39</formula>
    </cfRule>
    <cfRule type="cellIs" dxfId="7" priority="70" operator="greaterThan">
      <formula>$H$38</formula>
    </cfRule>
    <cfRule type="cellIs" dxfId="6" priority="71" operator="between">
      <formula>$H$38</formula>
      <formula>$H$39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CC490-8B44-4EA6-9470-18D5B6850DD3}">
  <dimension ref="B1:AA45"/>
  <sheetViews>
    <sheetView showGridLines="0" workbookViewId="0">
      <selection activeCell="C6" sqref="C6:C23"/>
    </sheetView>
  </sheetViews>
  <sheetFormatPr defaultRowHeight="14.4" x14ac:dyDescent="0.3"/>
  <cols>
    <col min="2" max="2" width="20.33203125" bestFit="1" customWidth="1"/>
    <col min="3" max="4" width="10.5546875" bestFit="1" customWidth="1"/>
    <col min="7" max="7" width="14.88671875" bestFit="1" customWidth="1"/>
    <col min="8" max="8" width="9.21875" bestFit="1" customWidth="1"/>
    <col min="18" max="18" width="20.33203125" bestFit="1" customWidth="1"/>
    <col min="20" max="20" width="10.6640625" bestFit="1" customWidth="1"/>
    <col min="21" max="21" width="10.5546875" bestFit="1" customWidth="1"/>
    <col min="23" max="23" width="13.21875" bestFit="1" customWidth="1"/>
    <col min="24" max="24" width="13.77734375" bestFit="1" customWidth="1"/>
  </cols>
  <sheetData>
    <row r="1" spans="2:27" ht="15" thickBot="1" x14ac:dyDescent="0.35"/>
    <row r="2" spans="2:27" ht="15" thickBot="1" x14ac:dyDescent="0.35">
      <c r="B2" s="1" t="s">
        <v>0</v>
      </c>
    </row>
    <row r="4" spans="2:27" ht="15" thickBot="1" x14ac:dyDescent="0.35"/>
    <row r="5" spans="2:27" ht="16.2" thickBot="1" x14ac:dyDescent="0.35">
      <c r="B5" s="36" t="s">
        <v>1</v>
      </c>
      <c r="C5" s="37" t="s">
        <v>2</v>
      </c>
      <c r="D5" s="37" t="s">
        <v>3</v>
      </c>
      <c r="E5" s="37" t="s">
        <v>4</v>
      </c>
      <c r="F5" s="37" t="s">
        <v>5</v>
      </c>
      <c r="G5" s="37" t="s">
        <v>6</v>
      </c>
      <c r="H5" s="37" t="s">
        <v>7</v>
      </c>
      <c r="I5" s="37" t="s">
        <v>8</v>
      </c>
      <c r="J5" s="38" t="s">
        <v>9</v>
      </c>
      <c r="S5" s="19"/>
      <c r="T5" s="19"/>
      <c r="U5" s="19"/>
      <c r="V5" s="19"/>
      <c r="W5" s="19"/>
      <c r="X5" s="19"/>
      <c r="Y5" s="19"/>
      <c r="Z5" s="19"/>
      <c r="AA5" s="19"/>
    </row>
    <row r="6" spans="2:27" x14ac:dyDescent="0.3">
      <c r="B6" s="39" t="s">
        <v>78</v>
      </c>
      <c r="C6" s="40" t="s">
        <v>133</v>
      </c>
      <c r="D6" s="40">
        <v>45744</v>
      </c>
      <c r="E6" s="13">
        <v>10027.299999999999</v>
      </c>
      <c r="F6" s="13">
        <v>10593.3</v>
      </c>
      <c r="G6" s="13">
        <f>(E6-F6)/E6*100</f>
        <v>-5.6445902685668132</v>
      </c>
      <c r="H6" s="13">
        <f>(E6+F6)/2</f>
        <v>10310.299999999999</v>
      </c>
      <c r="I6" s="41">
        <v>193</v>
      </c>
      <c r="J6" s="14">
        <v>3.69</v>
      </c>
      <c r="S6" s="19"/>
      <c r="T6" s="20"/>
      <c r="U6" s="21"/>
      <c r="V6" s="22"/>
      <c r="W6" s="22"/>
      <c r="X6" s="22"/>
      <c r="Y6" s="22"/>
      <c r="Z6" s="23"/>
      <c r="AA6" s="16"/>
    </row>
    <row r="7" spans="2:27" x14ac:dyDescent="0.3">
      <c r="B7" s="2" t="s">
        <v>79</v>
      </c>
      <c r="C7" s="4" t="s">
        <v>133</v>
      </c>
      <c r="D7" s="4">
        <v>45744</v>
      </c>
      <c r="E7" s="5">
        <v>10794.6</v>
      </c>
      <c r="F7" s="5">
        <v>10998.8</v>
      </c>
      <c r="G7" s="5">
        <f t="shared" ref="G7:G23" si="0">(E7-F7)/E7*100</f>
        <v>-1.8916865840327468</v>
      </c>
      <c r="H7" s="5">
        <f t="shared" ref="H7:H23" si="1">(E7+F7)/2</f>
        <v>10896.7</v>
      </c>
      <c r="I7" s="3">
        <v>196</v>
      </c>
      <c r="J7" s="7">
        <v>3.91</v>
      </c>
      <c r="S7" s="19"/>
      <c r="T7" s="20"/>
      <c r="U7" s="21"/>
      <c r="V7" s="22"/>
      <c r="W7" s="22"/>
      <c r="X7" s="22"/>
      <c r="Y7" s="22"/>
      <c r="Z7" s="23"/>
      <c r="AA7" s="16"/>
    </row>
    <row r="8" spans="2:27" x14ac:dyDescent="0.3">
      <c r="B8" s="2" t="s">
        <v>80</v>
      </c>
      <c r="C8" s="4" t="s">
        <v>133</v>
      </c>
      <c r="D8" s="4">
        <v>45744</v>
      </c>
      <c r="E8" s="5">
        <v>12226.6</v>
      </c>
      <c r="F8" s="5">
        <v>11431.1</v>
      </c>
      <c r="G8" s="5">
        <f t="shared" si="0"/>
        <v>6.506305923151162</v>
      </c>
      <c r="H8" s="5">
        <f t="shared" si="1"/>
        <v>11828.85</v>
      </c>
      <c r="I8" s="3">
        <v>226</v>
      </c>
      <c r="J8" s="7">
        <v>3.44</v>
      </c>
      <c r="S8" s="19"/>
      <c r="T8" s="20"/>
      <c r="U8" s="21"/>
      <c r="V8" s="22"/>
      <c r="W8" s="22"/>
      <c r="X8" s="22"/>
      <c r="Y8" s="22"/>
      <c r="Z8" s="23"/>
      <c r="AA8" s="16"/>
    </row>
    <row r="9" spans="2:27" x14ac:dyDescent="0.3">
      <c r="B9" s="2" t="s">
        <v>81</v>
      </c>
      <c r="C9" s="4" t="s">
        <v>133</v>
      </c>
      <c r="D9" s="4">
        <v>45744</v>
      </c>
      <c r="E9" s="5">
        <v>12212.2</v>
      </c>
      <c r="F9" s="5">
        <v>12236.3</v>
      </c>
      <c r="G9" s="5">
        <f t="shared" si="0"/>
        <v>-0.19734363996657886</v>
      </c>
      <c r="H9" s="5">
        <f t="shared" si="1"/>
        <v>12224.25</v>
      </c>
      <c r="I9" s="3">
        <v>159</v>
      </c>
      <c r="J9" s="7">
        <v>3.95</v>
      </c>
      <c r="S9" s="19"/>
      <c r="T9" s="20"/>
      <c r="U9" s="21"/>
      <c r="V9" s="22"/>
      <c r="W9" s="22"/>
      <c r="X9" s="22"/>
      <c r="Y9" s="22"/>
      <c r="Z9" s="23"/>
      <c r="AA9" s="16"/>
    </row>
    <row r="10" spans="2:27" x14ac:dyDescent="0.3">
      <c r="B10" s="2" t="s">
        <v>82</v>
      </c>
      <c r="C10" s="4" t="s">
        <v>133</v>
      </c>
      <c r="D10" s="4">
        <v>45748</v>
      </c>
      <c r="E10" s="5">
        <v>12724.8</v>
      </c>
      <c r="F10" s="5">
        <v>13252.9</v>
      </c>
      <c r="G10" s="5">
        <f t="shared" si="0"/>
        <v>-4.1501634603294386</v>
      </c>
      <c r="H10" s="5">
        <f t="shared" si="1"/>
        <v>12988.849999999999</v>
      </c>
      <c r="I10" s="3">
        <v>132</v>
      </c>
      <c r="J10" s="7">
        <v>4.34</v>
      </c>
      <c r="S10" s="19"/>
      <c r="T10" s="20"/>
      <c r="U10" s="21"/>
      <c r="V10" s="22"/>
      <c r="W10" s="22"/>
      <c r="X10" s="22"/>
      <c r="Y10" s="22"/>
      <c r="Z10" s="23"/>
      <c r="AA10" s="16"/>
    </row>
    <row r="11" spans="2:27" x14ac:dyDescent="0.3">
      <c r="B11" s="2" t="s">
        <v>83</v>
      </c>
      <c r="C11" s="4" t="s">
        <v>133</v>
      </c>
      <c r="D11" s="4">
        <v>45748</v>
      </c>
      <c r="E11" s="5">
        <v>12481.7</v>
      </c>
      <c r="F11" s="5">
        <v>12537.8</v>
      </c>
      <c r="G11" s="5">
        <f t="shared" si="0"/>
        <v>-0.44945800652153589</v>
      </c>
      <c r="H11" s="5">
        <f t="shared" si="1"/>
        <v>12509.75</v>
      </c>
      <c r="I11" s="3">
        <v>197</v>
      </c>
      <c r="J11" s="7">
        <v>3.71</v>
      </c>
      <c r="S11" s="19"/>
      <c r="T11" s="20"/>
      <c r="U11" s="21"/>
      <c r="V11" s="22"/>
      <c r="W11" s="22"/>
      <c r="X11" s="22"/>
      <c r="Y11" s="22"/>
      <c r="Z11" s="23"/>
      <c r="AA11" s="16"/>
    </row>
    <row r="12" spans="2:27" x14ac:dyDescent="0.3">
      <c r="B12" s="2" t="s">
        <v>84</v>
      </c>
      <c r="C12" s="4" t="s">
        <v>133</v>
      </c>
      <c r="D12" s="4">
        <v>45748</v>
      </c>
      <c r="E12" s="5">
        <v>12925.6</v>
      </c>
      <c r="F12" s="5">
        <v>12421.8</v>
      </c>
      <c r="G12" s="5">
        <f t="shared" si="0"/>
        <v>3.8976914031070211</v>
      </c>
      <c r="H12" s="5">
        <f t="shared" si="1"/>
        <v>12673.7</v>
      </c>
      <c r="I12" s="3">
        <v>212</v>
      </c>
      <c r="J12" s="7">
        <v>4.18</v>
      </c>
      <c r="S12" s="19"/>
      <c r="T12" s="20"/>
      <c r="U12" s="21"/>
      <c r="V12" s="22"/>
      <c r="W12" s="22"/>
      <c r="X12" s="22"/>
      <c r="Y12" s="22"/>
      <c r="Z12" s="23"/>
      <c r="AA12" s="16"/>
    </row>
    <row r="13" spans="2:27" x14ac:dyDescent="0.3">
      <c r="B13" s="2" t="s">
        <v>85</v>
      </c>
      <c r="C13" s="4" t="s">
        <v>133</v>
      </c>
      <c r="D13" s="4">
        <v>45748</v>
      </c>
      <c r="E13" s="5">
        <v>14893.2</v>
      </c>
      <c r="F13" s="5">
        <v>14760.9</v>
      </c>
      <c r="G13" s="5">
        <f t="shared" si="0"/>
        <v>0.88832487309645403</v>
      </c>
      <c r="H13" s="5">
        <f t="shared" si="1"/>
        <v>14827.05</v>
      </c>
      <c r="I13" s="3">
        <v>278</v>
      </c>
      <c r="J13" s="7">
        <v>3.42</v>
      </c>
      <c r="S13" s="19"/>
      <c r="T13" s="20"/>
      <c r="U13" s="21"/>
      <c r="V13" s="22"/>
      <c r="W13" s="22"/>
      <c r="X13" s="22"/>
      <c r="Y13" s="22"/>
      <c r="Z13" s="23"/>
      <c r="AA13" s="16"/>
    </row>
    <row r="14" spans="2:27" x14ac:dyDescent="0.3">
      <c r="B14" s="2" t="s">
        <v>86</v>
      </c>
      <c r="C14" s="4" t="s">
        <v>133</v>
      </c>
      <c r="D14" s="4">
        <v>45748</v>
      </c>
      <c r="E14" s="5">
        <v>12853.6</v>
      </c>
      <c r="F14" s="5">
        <v>11845.6</v>
      </c>
      <c r="G14" s="5">
        <f t="shared" si="0"/>
        <v>7.8421609510176138</v>
      </c>
      <c r="H14" s="5">
        <f t="shared" si="1"/>
        <v>12349.6</v>
      </c>
      <c r="I14" s="3">
        <v>248</v>
      </c>
      <c r="J14" s="7">
        <v>4</v>
      </c>
      <c r="S14" s="19"/>
      <c r="T14" s="20"/>
      <c r="U14" s="21"/>
      <c r="V14" s="22"/>
      <c r="W14" s="22"/>
      <c r="X14" s="22"/>
      <c r="Y14" s="22"/>
      <c r="Z14" s="23"/>
      <c r="AA14" s="16"/>
    </row>
    <row r="15" spans="2:27" x14ac:dyDescent="0.3">
      <c r="B15" s="2" t="s">
        <v>87</v>
      </c>
      <c r="C15" s="4" t="s">
        <v>133</v>
      </c>
      <c r="D15" s="4">
        <v>45749</v>
      </c>
      <c r="E15" s="5">
        <v>12706.3</v>
      </c>
      <c r="F15" s="5">
        <v>12492.9</v>
      </c>
      <c r="G15" s="5">
        <f t="shared" si="0"/>
        <v>1.6794818318471911</v>
      </c>
      <c r="H15" s="5">
        <f t="shared" si="1"/>
        <v>12599.599999999999</v>
      </c>
      <c r="I15" s="3">
        <v>195</v>
      </c>
      <c r="J15" s="7">
        <v>3.99</v>
      </c>
      <c r="S15" s="19"/>
      <c r="T15" s="20"/>
      <c r="U15" s="21"/>
      <c r="V15" s="22"/>
      <c r="W15" s="22"/>
      <c r="X15" s="22"/>
      <c r="Y15" s="22"/>
      <c r="Z15" s="23"/>
      <c r="AA15" s="16"/>
    </row>
    <row r="16" spans="2:27" x14ac:dyDescent="0.3">
      <c r="B16" s="2" t="s">
        <v>88</v>
      </c>
      <c r="C16" s="4" t="s">
        <v>133</v>
      </c>
      <c r="D16" s="4">
        <v>45749</v>
      </c>
      <c r="E16" s="5">
        <v>13738</v>
      </c>
      <c r="F16" s="5">
        <v>13979.1</v>
      </c>
      <c r="G16" s="5">
        <f t="shared" si="0"/>
        <v>-1.7549861697481466</v>
      </c>
      <c r="H16" s="5">
        <f t="shared" si="1"/>
        <v>13858.55</v>
      </c>
      <c r="I16" s="3">
        <v>223</v>
      </c>
      <c r="J16" s="7">
        <v>3.68</v>
      </c>
      <c r="S16" s="19"/>
      <c r="T16" s="20"/>
      <c r="U16" s="21"/>
      <c r="V16" s="22"/>
      <c r="W16" s="22"/>
      <c r="X16" s="22"/>
      <c r="Y16" s="22"/>
      <c r="Z16" s="23"/>
      <c r="AA16" s="16"/>
    </row>
    <row r="17" spans="2:27" x14ac:dyDescent="0.3">
      <c r="B17" s="2" t="s">
        <v>89</v>
      </c>
      <c r="C17" s="4" t="s">
        <v>133</v>
      </c>
      <c r="D17" s="4">
        <v>45749</v>
      </c>
      <c r="E17" s="5">
        <v>11178.1</v>
      </c>
      <c r="F17" s="5">
        <v>10616</v>
      </c>
      <c r="G17" s="5">
        <f t="shared" si="0"/>
        <v>5.0285826750521139</v>
      </c>
      <c r="H17" s="5">
        <f t="shared" si="1"/>
        <v>10897.05</v>
      </c>
      <c r="I17" s="3">
        <v>279</v>
      </c>
      <c r="J17" s="7">
        <v>3.88</v>
      </c>
      <c r="S17" s="19"/>
      <c r="T17" s="20"/>
      <c r="U17" s="21"/>
      <c r="V17" s="22"/>
      <c r="W17" s="22"/>
      <c r="X17" s="22"/>
      <c r="Y17" s="22"/>
      <c r="Z17" s="23"/>
      <c r="AA17" s="16"/>
    </row>
    <row r="18" spans="2:27" x14ac:dyDescent="0.3">
      <c r="B18" s="2" t="s">
        <v>90</v>
      </c>
      <c r="C18" s="4" t="s">
        <v>133</v>
      </c>
      <c r="D18" s="4">
        <v>45749</v>
      </c>
      <c r="E18" s="5">
        <v>13231.6</v>
      </c>
      <c r="F18" s="5">
        <v>12872.3</v>
      </c>
      <c r="G18" s="5">
        <f t="shared" si="0"/>
        <v>2.7154690286889047</v>
      </c>
      <c r="H18" s="5">
        <f t="shared" si="1"/>
        <v>13051.95</v>
      </c>
      <c r="I18" s="3">
        <v>253</v>
      </c>
      <c r="J18" s="7">
        <v>3.64</v>
      </c>
      <c r="S18" s="19"/>
      <c r="T18" s="20"/>
      <c r="U18" s="21"/>
      <c r="V18" s="22"/>
      <c r="W18" s="22"/>
      <c r="X18" s="22"/>
      <c r="Y18" s="22"/>
      <c r="Z18" s="23"/>
      <c r="AA18" s="16"/>
    </row>
    <row r="19" spans="2:27" x14ac:dyDescent="0.3">
      <c r="B19" s="2" t="s">
        <v>91</v>
      </c>
      <c r="C19" s="4" t="s">
        <v>133</v>
      </c>
      <c r="D19" s="4">
        <v>45749</v>
      </c>
      <c r="E19" s="5">
        <v>12716</v>
      </c>
      <c r="F19" s="5">
        <v>12679.8</v>
      </c>
      <c r="G19" s="5">
        <f t="shared" si="0"/>
        <v>0.28468071720667448</v>
      </c>
      <c r="H19" s="5">
        <f t="shared" si="1"/>
        <v>12697.9</v>
      </c>
      <c r="I19" s="3">
        <v>258</v>
      </c>
      <c r="J19" s="7">
        <v>3.8</v>
      </c>
      <c r="S19" s="19"/>
      <c r="T19" s="20"/>
      <c r="U19" s="21"/>
      <c r="V19" s="22"/>
      <c r="W19" s="22"/>
      <c r="X19" s="22"/>
      <c r="Y19" s="22"/>
      <c r="Z19" s="23"/>
      <c r="AA19" s="16"/>
    </row>
    <row r="20" spans="2:27" x14ac:dyDescent="0.3">
      <c r="B20" s="2" t="s">
        <v>92</v>
      </c>
      <c r="C20" s="4" t="s">
        <v>133</v>
      </c>
      <c r="D20" s="4">
        <v>45749</v>
      </c>
      <c r="E20" s="5">
        <v>12095.2</v>
      </c>
      <c r="F20" s="5">
        <v>12315.2</v>
      </c>
      <c r="G20" s="5">
        <f t="shared" si="0"/>
        <v>-1.8189033666247765</v>
      </c>
      <c r="H20" s="5">
        <f t="shared" si="1"/>
        <v>12205.2</v>
      </c>
      <c r="I20" s="3">
        <v>217</v>
      </c>
      <c r="J20" s="7">
        <v>3.93</v>
      </c>
      <c r="S20" s="19"/>
      <c r="T20" s="20"/>
      <c r="U20" s="21"/>
      <c r="V20" s="22"/>
      <c r="W20" s="22"/>
      <c r="X20" s="22"/>
      <c r="Y20" s="22"/>
      <c r="Z20" s="23"/>
      <c r="AA20" s="16"/>
    </row>
    <row r="21" spans="2:27" x14ac:dyDescent="0.3">
      <c r="B21" s="2" t="s">
        <v>95</v>
      </c>
      <c r="C21" s="4" t="s">
        <v>133</v>
      </c>
      <c r="D21" s="4">
        <v>45789</v>
      </c>
      <c r="E21" s="5">
        <v>12730</v>
      </c>
      <c r="F21" s="5">
        <v>12410.4</v>
      </c>
      <c r="G21" s="5">
        <f t="shared" si="0"/>
        <v>2.5106048703849204</v>
      </c>
      <c r="H21" s="5">
        <f t="shared" si="1"/>
        <v>12570.2</v>
      </c>
      <c r="I21" s="3">
        <v>227</v>
      </c>
      <c r="J21" s="48">
        <v>3.64</v>
      </c>
      <c r="S21" s="19"/>
      <c r="T21" s="20"/>
      <c r="U21" s="21"/>
      <c r="V21" s="22"/>
      <c r="W21" s="22"/>
      <c r="X21" s="22"/>
      <c r="Y21" s="22"/>
    </row>
    <row r="22" spans="2:27" x14ac:dyDescent="0.3">
      <c r="B22" s="2" t="s">
        <v>96</v>
      </c>
      <c r="C22" s="4" t="s">
        <v>133</v>
      </c>
      <c r="D22" s="4">
        <v>45789</v>
      </c>
      <c r="E22" s="5">
        <v>12681</v>
      </c>
      <c r="F22" s="5">
        <v>11585.9</v>
      </c>
      <c r="G22" s="5">
        <f t="shared" si="0"/>
        <v>8.635754278053783</v>
      </c>
      <c r="H22" s="5">
        <f t="shared" si="1"/>
        <v>12133.45</v>
      </c>
      <c r="I22" s="3">
        <v>179</v>
      </c>
      <c r="J22" s="48">
        <v>4.29</v>
      </c>
      <c r="S22" s="19"/>
      <c r="T22" s="20"/>
      <c r="U22" s="21"/>
      <c r="V22" s="22"/>
      <c r="W22" s="22"/>
      <c r="X22" s="24"/>
      <c r="Y22" s="22"/>
    </row>
    <row r="23" spans="2:27" ht="15" thickBot="1" x14ac:dyDescent="0.35">
      <c r="B23" s="8" t="s">
        <v>97</v>
      </c>
      <c r="C23" s="10" t="s">
        <v>133</v>
      </c>
      <c r="D23" s="10">
        <v>45789</v>
      </c>
      <c r="E23" s="11">
        <v>14577.3</v>
      </c>
      <c r="F23" s="11">
        <v>14325.8</v>
      </c>
      <c r="G23" s="11">
        <f t="shared" si="0"/>
        <v>1.7252852037071338</v>
      </c>
      <c r="H23" s="11">
        <f t="shared" si="1"/>
        <v>14451.55</v>
      </c>
      <c r="I23" s="9">
        <v>400</v>
      </c>
      <c r="J23" s="42">
        <v>2.99</v>
      </c>
      <c r="S23" s="19"/>
      <c r="T23" s="20"/>
      <c r="U23" s="21"/>
      <c r="V23" s="22"/>
      <c r="W23" s="22"/>
      <c r="X23" s="24"/>
      <c r="Y23" s="22"/>
    </row>
    <row r="24" spans="2:27" ht="15" thickBot="1" x14ac:dyDescent="0.35">
      <c r="B24" s="19"/>
    </row>
    <row r="25" spans="2:27" x14ac:dyDescent="0.3">
      <c r="G25" s="32" t="s">
        <v>25</v>
      </c>
      <c r="H25" s="13">
        <f>AVERAGE(H6:H23)</f>
        <v>12504.138888888889</v>
      </c>
      <c r="I25" s="56">
        <f>AVERAGE(I6:I23)</f>
        <v>226.22222222222223</v>
      </c>
      <c r="J25" s="53">
        <f>AVERAGE(J6:J23)</f>
        <v>3.8044444444444445</v>
      </c>
    </row>
    <row r="26" spans="2:27" x14ac:dyDescent="0.3">
      <c r="G26" s="33" t="s">
        <v>41</v>
      </c>
      <c r="H26" s="5">
        <f>STDEV(H6:H23)</f>
        <v>1147.9427511288534</v>
      </c>
      <c r="I26" s="55">
        <f>STDEV(I6:I23)</f>
        <v>58.227298586261028</v>
      </c>
      <c r="J26" s="54">
        <f>STDEV(J6:J23)</f>
        <v>0.32770543125374441</v>
      </c>
    </row>
    <row r="27" spans="2:27" x14ac:dyDescent="0.3">
      <c r="B27" s="19"/>
      <c r="C27" s="19"/>
      <c r="D27" s="19"/>
      <c r="E27" s="19"/>
      <c r="F27" s="19"/>
      <c r="G27" s="34" t="s">
        <v>73</v>
      </c>
      <c r="H27" s="5">
        <f>QUARTILE(H6:H23,1)</f>
        <v>12151.387500000001</v>
      </c>
      <c r="I27" s="55" t="s">
        <v>116</v>
      </c>
      <c r="J27" s="61" t="s">
        <v>116</v>
      </c>
      <c r="S27" s="19"/>
      <c r="T27" s="19"/>
      <c r="U27" s="19"/>
      <c r="V27" s="19"/>
      <c r="W27" s="19"/>
      <c r="X27" s="19"/>
      <c r="Y27" s="19"/>
      <c r="Z27" s="19"/>
      <c r="AA27" s="19"/>
    </row>
    <row r="28" spans="2:27" x14ac:dyDescent="0.3">
      <c r="B28" s="19"/>
      <c r="C28" s="20"/>
      <c r="D28" s="21"/>
      <c r="E28" s="22"/>
      <c r="F28" s="22"/>
      <c r="G28" s="34" t="s">
        <v>77</v>
      </c>
      <c r="H28" s="5">
        <f>QUARTILE(H6:H23,3)</f>
        <v>12916.112499999999</v>
      </c>
      <c r="I28" s="55" t="s">
        <v>116</v>
      </c>
      <c r="J28" s="61" t="s">
        <v>116</v>
      </c>
      <c r="S28" s="19"/>
      <c r="T28" s="20"/>
      <c r="U28" s="21"/>
      <c r="V28" s="22"/>
      <c r="W28" s="22"/>
      <c r="X28" s="22"/>
      <c r="Y28" s="22"/>
      <c r="Z28" s="23"/>
      <c r="AA28" s="16"/>
    </row>
    <row r="29" spans="2:27" x14ac:dyDescent="0.3">
      <c r="B29" s="19"/>
      <c r="C29" s="20"/>
      <c r="D29" s="21"/>
      <c r="E29" s="22"/>
      <c r="F29" s="22"/>
      <c r="G29" s="34" t="s">
        <v>74</v>
      </c>
      <c r="H29" s="5">
        <f>H28-H27</f>
        <v>764.72499999999854</v>
      </c>
      <c r="I29" s="55" t="s">
        <v>116</v>
      </c>
      <c r="J29" s="61" t="s">
        <v>116</v>
      </c>
      <c r="S29" s="19"/>
      <c r="T29" s="20"/>
      <c r="U29" s="21"/>
      <c r="V29" s="22"/>
      <c r="W29" s="22"/>
      <c r="X29" s="22"/>
      <c r="Y29" s="22"/>
      <c r="Z29" s="23"/>
      <c r="AA29" s="16"/>
    </row>
    <row r="30" spans="2:27" x14ac:dyDescent="0.3">
      <c r="B30" s="19"/>
      <c r="C30" s="20"/>
      <c r="D30" s="21"/>
      <c r="E30" s="22"/>
      <c r="F30" s="22"/>
      <c r="G30" s="34" t="s">
        <v>75</v>
      </c>
      <c r="H30" s="5">
        <f>H28+H29*1.5</f>
        <v>14063.199999999997</v>
      </c>
      <c r="I30" s="55" t="s">
        <v>116</v>
      </c>
      <c r="J30" s="61" t="s">
        <v>116</v>
      </c>
      <c r="S30" s="19"/>
      <c r="T30" s="20"/>
      <c r="U30" s="21"/>
      <c r="V30" s="22"/>
      <c r="W30" s="22"/>
      <c r="X30" s="22"/>
      <c r="Y30" s="22"/>
      <c r="Z30" s="23"/>
      <c r="AA30" s="16"/>
    </row>
    <row r="31" spans="2:27" ht="15" thickBot="1" x14ac:dyDescent="0.35">
      <c r="B31" s="19"/>
      <c r="C31" s="20"/>
      <c r="D31" s="21"/>
      <c r="E31" s="22"/>
      <c r="F31" s="22"/>
      <c r="G31" s="35" t="s">
        <v>76</v>
      </c>
      <c r="H31" s="11">
        <f>H27-H29*1.5</f>
        <v>11004.300000000003</v>
      </c>
      <c r="I31" s="57" t="s">
        <v>116</v>
      </c>
      <c r="J31" s="62" t="s">
        <v>116</v>
      </c>
      <c r="S31" s="19"/>
      <c r="T31" s="20"/>
      <c r="U31" s="21"/>
      <c r="V31" s="22"/>
      <c r="W31" s="22"/>
      <c r="X31" s="22"/>
      <c r="Y31" s="22"/>
      <c r="Z31" s="23"/>
      <c r="AA31" s="16"/>
    </row>
    <row r="32" spans="2:27" x14ac:dyDescent="0.3">
      <c r="B32" s="19"/>
      <c r="C32" s="20"/>
      <c r="D32" s="21"/>
      <c r="E32" s="22"/>
      <c r="F32" s="22"/>
      <c r="I32" s="23"/>
      <c r="J32" s="16"/>
      <c r="S32" s="19"/>
      <c r="T32" s="20"/>
      <c r="U32" s="21"/>
      <c r="V32" s="22"/>
      <c r="W32" s="22"/>
      <c r="X32" s="22"/>
      <c r="Y32" s="22"/>
      <c r="Z32" s="23"/>
      <c r="AA32" s="16"/>
    </row>
    <row r="33" spans="2:27" x14ac:dyDescent="0.3">
      <c r="B33" s="19"/>
      <c r="C33" s="20"/>
      <c r="D33" s="21"/>
      <c r="E33" s="22"/>
      <c r="F33" s="22"/>
      <c r="G33" s="22"/>
      <c r="H33" s="22"/>
      <c r="I33" s="23"/>
      <c r="J33" s="16"/>
      <c r="S33" s="19"/>
      <c r="T33" s="20"/>
      <c r="U33" s="21"/>
      <c r="V33" s="22"/>
      <c r="W33" s="22"/>
      <c r="X33" s="22"/>
      <c r="Y33" s="22"/>
      <c r="Z33" s="23"/>
      <c r="AA33" s="16"/>
    </row>
    <row r="34" spans="2:27" x14ac:dyDescent="0.3">
      <c r="B34" s="19"/>
      <c r="C34" s="20"/>
      <c r="D34" s="21"/>
      <c r="E34" s="22"/>
      <c r="F34" s="22"/>
      <c r="G34" s="22"/>
      <c r="H34" s="22"/>
      <c r="I34" s="23"/>
      <c r="J34" s="16"/>
      <c r="S34" s="19"/>
      <c r="T34" s="20"/>
      <c r="U34" s="21"/>
      <c r="V34" s="22"/>
      <c r="W34" s="22"/>
      <c r="X34" s="22"/>
      <c r="Y34" s="22"/>
      <c r="Z34" s="23"/>
      <c r="AA34" s="16"/>
    </row>
    <row r="35" spans="2:27" x14ac:dyDescent="0.3">
      <c r="B35" s="19"/>
      <c r="C35" s="20"/>
      <c r="D35" s="21"/>
      <c r="E35" s="22"/>
      <c r="F35" s="22"/>
      <c r="G35" s="22"/>
      <c r="H35" s="22"/>
      <c r="I35" s="23"/>
      <c r="J35" s="16"/>
      <c r="S35" s="19"/>
      <c r="T35" s="20"/>
      <c r="U35" s="21"/>
      <c r="V35" s="22"/>
      <c r="W35" s="22"/>
      <c r="X35" s="22"/>
      <c r="Y35" s="22"/>
      <c r="Z35" s="23"/>
      <c r="AA35" s="16"/>
    </row>
    <row r="36" spans="2:27" x14ac:dyDescent="0.3">
      <c r="B36" s="19"/>
      <c r="C36" s="20"/>
      <c r="D36" s="21"/>
      <c r="E36" s="22"/>
      <c r="F36" s="22"/>
      <c r="G36" s="22"/>
      <c r="H36" s="22"/>
      <c r="I36" s="23"/>
      <c r="J36" s="16"/>
      <c r="S36" s="19"/>
      <c r="T36" s="20"/>
      <c r="U36" s="21"/>
      <c r="V36" s="22"/>
      <c r="W36" s="22"/>
      <c r="X36" s="22"/>
      <c r="Y36" s="22"/>
      <c r="Z36" s="23"/>
      <c r="AA36" s="16"/>
    </row>
    <row r="37" spans="2:27" x14ac:dyDescent="0.3">
      <c r="B37" s="19"/>
      <c r="C37" s="20"/>
      <c r="D37" s="21"/>
      <c r="E37" s="22"/>
      <c r="F37" s="22"/>
      <c r="G37" s="22"/>
      <c r="H37" s="22"/>
      <c r="I37" s="23"/>
      <c r="J37" s="16"/>
      <c r="S37" s="19"/>
      <c r="T37" s="20"/>
      <c r="U37" s="21"/>
      <c r="V37" s="22"/>
      <c r="W37" s="22"/>
      <c r="X37" s="22"/>
      <c r="Y37" s="22"/>
      <c r="Z37" s="23"/>
      <c r="AA37" s="16"/>
    </row>
    <row r="38" spans="2:27" x14ac:dyDescent="0.3">
      <c r="B38" s="19"/>
      <c r="C38" s="20"/>
      <c r="D38" s="21"/>
      <c r="E38" s="22"/>
      <c r="F38" s="22"/>
      <c r="G38" s="22"/>
      <c r="H38" s="22"/>
      <c r="I38" s="23"/>
      <c r="J38" s="16"/>
      <c r="S38" s="19"/>
      <c r="T38" s="20"/>
      <c r="U38" s="21"/>
      <c r="V38" s="22"/>
      <c r="W38" s="22"/>
      <c r="X38" s="22"/>
      <c r="Y38" s="22"/>
      <c r="Z38" s="23"/>
      <c r="AA38" s="16"/>
    </row>
    <row r="39" spans="2:27" x14ac:dyDescent="0.3">
      <c r="B39" s="19"/>
      <c r="C39" s="20"/>
      <c r="D39" s="21"/>
      <c r="E39" s="22"/>
      <c r="F39" s="22"/>
      <c r="G39" s="22"/>
      <c r="H39" s="22"/>
      <c r="I39" s="23"/>
      <c r="J39" s="16"/>
      <c r="S39" s="19"/>
      <c r="T39" s="20"/>
      <c r="U39" s="21"/>
      <c r="V39" s="22"/>
      <c r="W39" s="22"/>
      <c r="X39" s="22"/>
      <c r="Y39" s="22"/>
      <c r="Z39" s="23"/>
      <c r="AA39" s="16"/>
    </row>
    <row r="40" spans="2:27" x14ac:dyDescent="0.3">
      <c r="B40" s="19"/>
      <c r="C40" s="20"/>
      <c r="D40" s="21"/>
      <c r="E40" s="22"/>
      <c r="F40" s="22"/>
      <c r="G40" s="22"/>
      <c r="H40" s="22"/>
      <c r="I40" s="23"/>
      <c r="J40" s="16"/>
      <c r="S40" s="19"/>
      <c r="T40" s="20"/>
      <c r="U40" s="21"/>
      <c r="V40" s="22"/>
      <c r="W40" s="22"/>
      <c r="X40" s="22"/>
      <c r="Y40" s="22"/>
      <c r="Z40" s="23"/>
      <c r="AA40" s="16"/>
    </row>
    <row r="41" spans="2:27" x14ac:dyDescent="0.3">
      <c r="B41" s="19"/>
      <c r="C41" s="20"/>
      <c r="D41" s="21"/>
      <c r="E41" s="22"/>
      <c r="F41" s="22"/>
      <c r="G41" s="22"/>
      <c r="H41" s="22"/>
      <c r="I41" s="23"/>
      <c r="J41" s="16"/>
      <c r="S41" s="19"/>
      <c r="T41" s="20"/>
      <c r="U41" s="21"/>
      <c r="V41" s="22"/>
      <c r="W41" s="22"/>
      <c r="X41" s="22"/>
      <c r="Y41" s="22"/>
      <c r="Z41" s="23"/>
      <c r="AA41" s="16"/>
    </row>
    <row r="42" spans="2:27" x14ac:dyDescent="0.3">
      <c r="B42" s="19"/>
      <c r="C42" s="20"/>
      <c r="D42" s="25"/>
      <c r="E42" s="22"/>
      <c r="F42" s="22"/>
      <c r="G42" s="22"/>
      <c r="H42" s="22"/>
      <c r="I42" s="23"/>
      <c r="J42" s="16"/>
      <c r="S42" s="19"/>
      <c r="T42" s="20"/>
      <c r="U42" s="25"/>
      <c r="V42" s="22"/>
      <c r="W42" s="22"/>
      <c r="X42" s="22"/>
      <c r="Y42" s="22"/>
      <c r="Z42" s="23"/>
      <c r="AA42" s="16"/>
    </row>
    <row r="44" spans="2:27" x14ac:dyDescent="0.3">
      <c r="G44" s="26"/>
      <c r="H44" s="22"/>
      <c r="X44" s="26"/>
      <c r="Y44" s="22"/>
    </row>
    <row r="45" spans="2:27" x14ac:dyDescent="0.3">
      <c r="G45" s="26"/>
      <c r="H45" s="22"/>
      <c r="X45" s="27"/>
      <c r="Y45" s="22"/>
    </row>
  </sheetData>
  <phoneticPr fontId="5" type="noConversion"/>
  <conditionalFormatting sqref="G6:G23">
    <cfRule type="cellIs" dxfId="5" priority="3" operator="between">
      <formula>-20</formula>
      <formula>10</formula>
    </cfRule>
    <cfRule type="cellIs" dxfId="4" priority="4" operator="between">
      <formula>-20</formula>
      <formula>10</formula>
    </cfRule>
    <cfRule type="cellIs" dxfId="3" priority="5" operator="between">
      <formula>-20</formula>
      <formula>10</formula>
    </cfRule>
  </conditionalFormatting>
  <conditionalFormatting sqref="H6:H23">
    <cfRule type="cellIs" dxfId="2" priority="26" operator="lessThan">
      <formula>$H$31</formula>
    </cfRule>
    <cfRule type="cellIs" dxfId="1" priority="27" operator="greaterThan">
      <formula>$H$30</formula>
    </cfRule>
    <cfRule type="cellIs" dxfId="0" priority="28" operator="between">
      <formula>$H$31</formula>
      <formula>$H$30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D5923-ED10-4257-A3FF-266E0F50333E}">
  <dimension ref="C2:W27"/>
  <sheetViews>
    <sheetView showGridLines="0" tabSelected="1" topLeftCell="B1" zoomScale="90" zoomScaleNormal="90" workbookViewId="0">
      <selection activeCell="Q7" sqref="Q7:V15"/>
    </sheetView>
  </sheetViews>
  <sheetFormatPr defaultRowHeight="14.4" x14ac:dyDescent="0.3"/>
  <cols>
    <col min="3" max="3" width="13.88671875" bestFit="1" customWidth="1"/>
    <col min="4" max="8" width="10.77734375" customWidth="1"/>
    <col min="17" max="17" width="13.88671875" bestFit="1" customWidth="1"/>
    <col min="18" max="22" width="10.77734375" customWidth="1"/>
  </cols>
  <sheetData>
    <row r="2" spans="3:22" ht="15" thickBot="1" x14ac:dyDescent="0.35"/>
    <row r="3" spans="3:22" ht="16.2" thickBot="1" x14ac:dyDescent="0.35">
      <c r="C3" s="45" t="s">
        <v>2</v>
      </c>
      <c r="D3" s="46" t="s">
        <v>7</v>
      </c>
      <c r="E3" s="47" t="s">
        <v>57</v>
      </c>
      <c r="G3" s="15"/>
    </row>
    <row r="4" spans="3:22" x14ac:dyDescent="0.3">
      <c r="C4" s="43" t="s">
        <v>129</v>
      </c>
      <c r="D4" s="63">
        <f>SP_20!H34</f>
        <v>9301.6240740740741</v>
      </c>
      <c r="E4" s="44">
        <v>3.64</v>
      </c>
      <c r="G4" s="16"/>
    </row>
    <row r="5" spans="3:22" x14ac:dyDescent="0.3">
      <c r="C5" s="17" t="s">
        <v>130</v>
      </c>
      <c r="D5" s="50">
        <f>PMB_20!H27</f>
        <v>8129.532500000003</v>
      </c>
      <c r="E5" s="7">
        <v>3.5</v>
      </c>
      <c r="G5" s="16"/>
    </row>
    <row r="6" spans="3:22" x14ac:dyDescent="0.3">
      <c r="C6" s="17" t="s">
        <v>131</v>
      </c>
      <c r="D6" s="50">
        <f>REF_20!H25</f>
        <v>8474.0277777777792</v>
      </c>
      <c r="E6" s="7">
        <v>3.78</v>
      </c>
      <c r="G6" s="16"/>
    </row>
    <row r="7" spans="3:22" x14ac:dyDescent="0.3">
      <c r="C7" s="17" t="s">
        <v>132</v>
      </c>
      <c r="D7" s="50">
        <f>SP_50!H33</f>
        <v>11340.176923076924</v>
      </c>
      <c r="E7" s="7">
        <v>3.87</v>
      </c>
      <c r="G7" s="16"/>
      <c r="Q7" s="66" t="s">
        <v>134</v>
      </c>
      <c r="R7" s="67" t="s">
        <v>135</v>
      </c>
      <c r="S7" s="68"/>
      <c r="T7" s="68"/>
      <c r="U7" s="68"/>
      <c r="V7" s="68"/>
    </row>
    <row r="8" spans="3:22" ht="15" thickBot="1" x14ac:dyDescent="0.35">
      <c r="C8" s="18" t="s">
        <v>133</v>
      </c>
      <c r="D8" s="51">
        <f>PMB_50!H25</f>
        <v>12504.138888888889</v>
      </c>
      <c r="E8" s="12">
        <v>3.8</v>
      </c>
      <c r="G8" s="16"/>
      <c r="Q8" s="69"/>
      <c r="R8" s="70" t="s">
        <v>129</v>
      </c>
      <c r="S8" s="70" t="s">
        <v>130</v>
      </c>
      <c r="T8" s="70" t="s">
        <v>131</v>
      </c>
      <c r="U8" s="70" t="s">
        <v>132</v>
      </c>
      <c r="V8" s="70" t="s">
        <v>133</v>
      </c>
    </row>
    <row r="9" spans="3:22" x14ac:dyDescent="0.3">
      <c r="G9" s="16"/>
      <c r="Q9" s="71" t="s">
        <v>137</v>
      </c>
      <c r="R9" s="72">
        <f>SP_20!$H$34</f>
        <v>9301.6240740740741</v>
      </c>
      <c r="S9" s="72">
        <f>PMB_20!$H$27</f>
        <v>8129.532500000003</v>
      </c>
      <c r="T9" s="72">
        <f>REF_20!$H$25</f>
        <v>8474.0277777777792</v>
      </c>
      <c r="U9" s="72">
        <f>SP_50!$H$33</f>
        <v>11340.176923076924</v>
      </c>
      <c r="V9" s="72">
        <f>PMB_50!$H$25</f>
        <v>12504.138888888889</v>
      </c>
    </row>
    <row r="10" spans="3:22" x14ac:dyDescent="0.3">
      <c r="Q10" s="73" t="s">
        <v>125</v>
      </c>
      <c r="R10" s="74">
        <f>SP_20!$H$35</f>
        <v>1113.8229707055136</v>
      </c>
      <c r="S10" s="74">
        <f>PMB_20!$H$28</f>
        <v>820.49295921720125</v>
      </c>
      <c r="T10" s="74">
        <f>REF_20!$H$26</f>
        <v>882.64211157418822</v>
      </c>
      <c r="U10" s="74">
        <f>SP_50!$H$34</f>
        <v>1516.4339405480621</v>
      </c>
      <c r="V10" s="74">
        <f>PMB_50!$H$26</f>
        <v>1147.9427511288534</v>
      </c>
    </row>
    <row r="11" spans="3:22" x14ac:dyDescent="0.3">
      <c r="Q11" s="75"/>
      <c r="R11" s="75"/>
      <c r="S11" s="75"/>
      <c r="T11" s="75"/>
      <c r="U11" s="75"/>
      <c r="V11" s="75"/>
    </row>
    <row r="12" spans="3:22" x14ac:dyDescent="0.3">
      <c r="Q12" s="66" t="s">
        <v>136</v>
      </c>
      <c r="R12" s="67" t="s">
        <v>135</v>
      </c>
      <c r="S12" s="68"/>
      <c r="T12" s="68"/>
      <c r="U12" s="68"/>
      <c r="V12" s="68"/>
    </row>
    <row r="13" spans="3:22" x14ac:dyDescent="0.3">
      <c r="Q13" s="69"/>
      <c r="R13" s="70" t="s">
        <v>129</v>
      </c>
      <c r="S13" s="70" t="s">
        <v>130</v>
      </c>
      <c r="T13" s="70" t="s">
        <v>131</v>
      </c>
      <c r="U13" s="70" t="s">
        <v>132</v>
      </c>
      <c r="V13" s="70" t="s">
        <v>133</v>
      </c>
    </row>
    <row r="14" spans="3:22" ht="16.2" x14ac:dyDescent="0.3">
      <c r="Q14" s="71" t="s">
        <v>138</v>
      </c>
      <c r="R14" s="72">
        <v>9957.625</v>
      </c>
      <c r="S14" s="72">
        <v>8404.625</v>
      </c>
      <c r="T14" s="72">
        <v>9467.5714285714294</v>
      </c>
      <c r="U14" s="72">
        <v>10387.625</v>
      </c>
      <c r="V14" s="72">
        <v>13010.625</v>
      </c>
    </row>
    <row r="15" spans="3:22" x14ac:dyDescent="0.3">
      <c r="Q15" s="73" t="s">
        <v>125</v>
      </c>
      <c r="R15" s="74">
        <v>777.83361009922942</v>
      </c>
      <c r="S15" s="74">
        <v>1342.4877692978382</v>
      </c>
      <c r="T15" s="74">
        <v>768.47790190368244</v>
      </c>
      <c r="U15" s="74">
        <v>897.6789017874296</v>
      </c>
      <c r="V15" s="74">
        <v>1551.4296574910695</v>
      </c>
    </row>
    <row r="20" spans="3:23" x14ac:dyDescent="0.3">
      <c r="Q20" s="64">
        <f>(R9-$T$9)/R9*100</f>
        <v>8.8973311510514641</v>
      </c>
      <c r="R20" s="64">
        <f t="shared" ref="R20:U20" si="0">(S9-$T$9)/S9*100</f>
        <v>-4.2375779637731457</v>
      </c>
      <c r="S20" s="64">
        <f t="shared" si="0"/>
        <v>0</v>
      </c>
      <c r="T20" s="64">
        <f>(U9-$T$9)/U9*100</f>
        <v>25.274289499545784</v>
      </c>
      <c r="U20" s="64">
        <f>(V9-$T$9)/V9*100</f>
        <v>32.23021710589159</v>
      </c>
      <c r="V20" s="64"/>
      <c r="W20" s="19"/>
    </row>
    <row r="21" spans="3:23" x14ac:dyDescent="0.3">
      <c r="Q21" s="64">
        <f>(R14-$T$14)/R14*100</f>
        <v>4.9213901048550301</v>
      </c>
      <c r="R21" s="64">
        <f t="shared" ref="R21:U21" si="1">(S14-$T$14)/S14*100</f>
        <v>-12.647160683212272</v>
      </c>
      <c r="S21" s="64">
        <f t="shared" si="1"/>
        <v>0</v>
      </c>
      <c r="T21" s="64">
        <f t="shared" si="1"/>
        <v>8.8572081821260458</v>
      </c>
      <c r="U21" s="64">
        <f t="shared" si="1"/>
        <v>27.232001317604425</v>
      </c>
      <c r="V21" s="22"/>
      <c r="W21" s="22"/>
    </row>
    <row r="22" spans="3:23" x14ac:dyDescent="0.3">
      <c r="Q22" s="65"/>
      <c r="R22" s="19"/>
      <c r="S22" s="22"/>
      <c r="T22" s="22"/>
      <c r="U22" s="22"/>
      <c r="V22" s="22"/>
      <c r="W22" s="22"/>
    </row>
    <row r="23" spans="3:23" x14ac:dyDescent="0.3">
      <c r="Q23" s="19"/>
      <c r="R23" s="19"/>
      <c r="S23" s="16"/>
      <c r="T23" s="16"/>
      <c r="U23" s="16"/>
      <c r="V23" s="16"/>
      <c r="W23" s="16"/>
    </row>
    <row r="27" spans="3:23" x14ac:dyDescent="0.3">
      <c r="C27" s="19"/>
      <c r="D27" s="16"/>
      <c r="E27" s="16"/>
      <c r="F27" s="16"/>
      <c r="G27" s="16"/>
      <c r="H27" s="16"/>
    </row>
  </sheetData>
  <mergeCells count="4">
    <mergeCell ref="Q7:Q8"/>
    <mergeCell ref="R7:V7"/>
    <mergeCell ref="Q12:Q13"/>
    <mergeCell ref="R12:V12"/>
  </mergeCells>
  <pageMargins left="0.7" right="0.7" top="0.75" bottom="0.75" header="0.3" footer="0.3"/>
  <drawing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C6934359-D981-4F76-9A29-81BF65422DB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'Dati aggregati x miscela'!C8:E8</xm:f>
              <xm:sqref>G8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SP_20</vt:lpstr>
      <vt:lpstr>PMB_20</vt:lpstr>
      <vt:lpstr>REF_20</vt:lpstr>
      <vt:lpstr>SP_50</vt:lpstr>
      <vt:lpstr>PMB_50</vt:lpstr>
      <vt:lpstr>Dati aggregati x miscela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Pellegrino</dc:creator>
  <cp:lastModifiedBy>Pellegrino  Armando</cp:lastModifiedBy>
  <dcterms:created xsi:type="dcterms:W3CDTF">2015-06-05T18:19:34Z</dcterms:created>
  <dcterms:modified xsi:type="dcterms:W3CDTF">2025-10-21T10:56:47Z</dcterms:modified>
</cp:coreProperties>
</file>