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maziarz\Desktop\"/>
    </mc:Choice>
  </mc:AlternateContent>
  <xr:revisionPtr revIDLastSave="0" documentId="8_{6A5E38D4-7540-41F3-BC7E-E6191CB7CF6E}" xr6:coauthVersionLast="47" xr6:coauthVersionMax="47" xr10:uidLastSave="{00000000-0000-0000-0000-000000000000}"/>
  <bookViews>
    <workbookView xWindow="-120" yWindow="-120" windowWidth="29040" windowHeight="15840" tabRatio="602" activeTab="3" xr2:uid="{00000000-000D-0000-FFFF-FFFF00000000}"/>
  </bookViews>
  <sheets>
    <sheet name="unitario" sheetId="9" r:id="rId1"/>
    <sheet name="STANDARD FCA" sheetId="13" r:id="rId2"/>
    <sheet name="DATI X  PROJECT" sheetId="15" r:id="rId3"/>
    <sheet name="PROJECT" sheetId="16" r:id="rId4"/>
  </sheets>
  <definedNames>
    <definedName name="_xlnm._FilterDatabase" localSheetId="2" hidden="1">'DATI X  PROJECT'!$I$2:$I$108</definedName>
    <definedName name="_xlnm._FilterDatabase" localSheetId="3" hidden="1">PROJECT!$I$2:$I$113</definedName>
    <definedName name="_xlnm._FilterDatabase" localSheetId="0" hidden="1">unitario!$A$5:$AV$655</definedName>
    <definedName name="ATT">#REF!</definedName>
    <definedName name="attrezzature" localSheetId="2">#REF!</definedName>
    <definedName name="attrezzature" localSheetId="3">#REF!</definedName>
    <definedName name="attrezzature">#REF!</definedName>
    <definedName name="cambi" localSheetId="2">#REF!</definedName>
    <definedName name="cambi" localSheetId="3">#REF!</definedName>
    <definedName name="cambi">#REF!</definedName>
    <definedName name="costruzione" localSheetId="2">#REF!</definedName>
    <definedName name="costruzione" localSheetId="3">#REF!</definedName>
    <definedName name="costruzione">#REF!</definedName>
    <definedName name="generale" localSheetId="2">#REF!</definedName>
    <definedName name="generale" localSheetId="3">#REF!</definedName>
    <definedName name="generale">#REF!</definedName>
    <definedName name="graffatrici" localSheetId="2">#REF!</definedName>
    <definedName name="graffatrici" localSheetId="3">#REF!</definedName>
    <definedName name="graffatrici">#REF!</definedName>
    <definedName name="gripper" localSheetId="2">#REF!</definedName>
    <definedName name="gripper" localSheetId="3">#REF!</definedName>
    <definedName name="gripper">#REF!</definedName>
    <definedName name="gripper1" localSheetId="2">#REF!</definedName>
    <definedName name="gripper1" localSheetId="3">#REF!</definedName>
    <definedName name="gripper1">#REF!</definedName>
    <definedName name="induzione" localSheetId="2">#REF!</definedName>
    <definedName name="induzione" localSheetId="3">#REF!</definedName>
    <definedName name="induzione">#REF!</definedName>
    <definedName name="manipolazione" localSheetId="2">#REF!</definedName>
    <definedName name="manipolazione" localSheetId="3">#REF!</definedName>
    <definedName name="manipolazione">#REF!</definedName>
    <definedName name="_xlnm.Print_Area" localSheetId="1">'STANDARD FCA'!$A$1:$O$685</definedName>
    <definedName name="_xlnm.Print_Area" localSheetId="0">unitario!$A$1:$AD$670</definedName>
    <definedName name="pinze" localSheetId="2">#REF!</definedName>
    <definedName name="pinze" localSheetId="3">#REF!</definedName>
    <definedName name="pinze">#REF!</definedName>
    <definedName name="pippo" localSheetId="2">#REF!</definedName>
    <definedName name="pippo" localSheetId="3">#REF!</definedName>
    <definedName name="pippo">#REF!</definedName>
    <definedName name="pluto" localSheetId="2">#REF!</definedName>
    <definedName name="pluto" localSheetId="3">#REF!</definedName>
    <definedName name="pluto">#REF!</definedName>
    <definedName name="prova" localSheetId="2">#REF!</definedName>
    <definedName name="prova" localSheetId="3">#REF!</definedName>
    <definedName name="prova">#REF!</definedName>
    <definedName name="robot" localSheetId="2">#REF!</definedName>
    <definedName name="robot" localSheetId="3">#REF!</definedName>
    <definedName name="robot">#REF!</definedName>
    <definedName name="saldatura" localSheetId="2">#REF!</definedName>
    <definedName name="saldatura" localSheetId="3">#REF!</definedName>
    <definedName name="saldatura">#REF!</definedName>
    <definedName name="sicurezze" localSheetId="2">#REF!</definedName>
    <definedName name="sicurezze" localSheetId="3">#REF!</definedName>
    <definedName name="sicurezze">#REF!</definedName>
    <definedName name="spalmatura" localSheetId="2">#REF!</definedName>
    <definedName name="spalmatura" localSheetId="3">#REF!</definedName>
    <definedName name="spalmatura">#REF!</definedName>
    <definedName name="specifici" localSheetId="2">#REF!</definedName>
    <definedName name="specifici" localSheetId="3">#REF!</definedName>
    <definedName name="specifici">#REF!</definedName>
    <definedName name="traslazione" localSheetId="2">#REF!</definedName>
    <definedName name="traslazione" localSheetId="3">#REF!</definedName>
    <definedName name="traslazione">#REF!</definedName>
    <definedName name="_xlnm.Print_Titles" localSheetId="0">unitario!$1:$6</definedName>
    <definedName name="varie" localSheetId="2">#REF!</definedName>
    <definedName name="varie" localSheetId="3">#REF!</definedName>
    <definedName name="varie">#REF!</definedName>
  </definedNames>
  <calcPr calcId="191029"/>
</workbook>
</file>

<file path=xl/calcChain.xml><?xml version="1.0" encoding="utf-8"?>
<calcChain xmlns="http://schemas.openxmlformats.org/spreadsheetml/2006/main">
  <c r="AA671" i="9" l="1"/>
  <c r="C400" i="13" l="1"/>
  <c r="C399" i="13"/>
  <c r="C398" i="13"/>
  <c r="C397" i="13"/>
  <c r="C396" i="13"/>
  <c r="C395" i="13"/>
  <c r="C394" i="13"/>
  <c r="C393" i="13"/>
  <c r="C392" i="13"/>
  <c r="C391" i="13"/>
  <c r="C390" i="13"/>
  <c r="C389" i="13"/>
  <c r="C388" i="13"/>
  <c r="C387" i="13"/>
  <c r="C386" i="13"/>
  <c r="C385" i="13"/>
  <c r="C384" i="13"/>
  <c r="C383" i="13"/>
  <c r="C382" i="13"/>
  <c r="C381" i="13"/>
  <c r="C380" i="13"/>
  <c r="C379" i="13"/>
  <c r="C378" i="13"/>
  <c r="C377" i="13"/>
  <c r="C376" i="13"/>
  <c r="C375" i="13"/>
  <c r="C374" i="13"/>
  <c r="C373" i="13"/>
  <c r="C372" i="13"/>
  <c r="C371" i="13"/>
  <c r="C370" i="13"/>
  <c r="C369" i="13"/>
  <c r="C368" i="13"/>
  <c r="C367" i="13"/>
  <c r="C366" i="13"/>
  <c r="C365" i="13"/>
  <c r="C364" i="13"/>
  <c r="C363" i="13"/>
  <c r="C362" i="13"/>
  <c r="C361" i="13"/>
  <c r="C360" i="13"/>
  <c r="C359" i="13"/>
  <c r="C358" i="13"/>
  <c r="C357" i="13"/>
  <c r="C356" i="13"/>
  <c r="C355" i="13"/>
  <c r="C354" i="13"/>
  <c r="C353" i="13"/>
  <c r="C352" i="13"/>
  <c r="C351" i="13"/>
  <c r="C350" i="13"/>
  <c r="C349" i="13"/>
  <c r="C348" i="13"/>
  <c r="C347" i="13"/>
  <c r="C346" i="13"/>
  <c r="C345" i="13"/>
  <c r="C344" i="13"/>
  <c r="C343" i="13"/>
  <c r="C342" i="13"/>
  <c r="C341" i="13"/>
  <c r="C340" i="13"/>
  <c r="C339" i="13"/>
  <c r="C338" i="13"/>
  <c r="C337" i="13"/>
  <c r="C336" i="13"/>
  <c r="C335" i="13"/>
  <c r="C334" i="13"/>
  <c r="C333" i="13"/>
  <c r="C332" i="13"/>
  <c r="C331" i="13"/>
  <c r="C330" i="13"/>
  <c r="C329" i="13"/>
  <c r="C328" i="13"/>
  <c r="C327" i="13"/>
  <c r="C326" i="13"/>
  <c r="C325" i="13"/>
  <c r="C324" i="13"/>
  <c r="C323" i="13"/>
  <c r="C322" i="13"/>
  <c r="C321" i="13"/>
  <c r="C320" i="13"/>
  <c r="C319" i="13"/>
  <c r="C318" i="13"/>
  <c r="C317" i="13"/>
  <c r="C316" i="13"/>
  <c r="C315" i="13"/>
  <c r="C314" i="13"/>
  <c r="C313" i="13"/>
  <c r="C312" i="13"/>
  <c r="C311" i="13"/>
  <c r="C310" i="13"/>
  <c r="C309" i="13"/>
  <c r="C308" i="13"/>
  <c r="C307" i="13"/>
  <c r="C306" i="13"/>
  <c r="C305" i="13"/>
  <c r="C304" i="13"/>
  <c r="C303" i="13"/>
  <c r="C302" i="13"/>
  <c r="C301" i="13"/>
  <c r="C300" i="13"/>
  <c r="C299" i="13"/>
  <c r="C298" i="13"/>
  <c r="C297" i="13"/>
  <c r="C296" i="13"/>
  <c r="C295" i="13"/>
  <c r="C294" i="13"/>
  <c r="C293" i="13"/>
  <c r="C292" i="13"/>
  <c r="C291" i="13"/>
  <c r="C290" i="13"/>
  <c r="C289" i="13"/>
  <c r="C288" i="13"/>
  <c r="C287" i="13"/>
  <c r="C286" i="13"/>
  <c r="C285" i="13"/>
  <c r="C284" i="13"/>
  <c r="C283" i="13"/>
  <c r="C282" i="13"/>
  <c r="C281" i="13"/>
  <c r="C280" i="13"/>
  <c r="C279" i="13"/>
  <c r="C278" i="13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78" i="13"/>
  <c r="C177" i="13"/>
  <c r="C176" i="13"/>
  <c r="C175" i="13"/>
  <c r="C174" i="13"/>
  <c r="C173" i="13"/>
  <c r="C172" i="13"/>
  <c r="C171" i="13"/>
  <c r="C170" i="13"/>
  <c r="C16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C123" i="13"/>
  <c r="C122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106" i="13"/>
  <c r="C105" i="13"/>
  <c r="C104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A17" i="13" l="1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83" i="13"/>
  <c r="A84" i="13"/>
  <c r="A85" i="13"/>
  <c r="A86" i="13"/>
  <c r="A87" i="13"/>
  <c r="A88" i="13"/>
  <c r="A89" i="13"/>
  <c r="A90" i="13"/>
  <c r="A91" i="13"/>
  <c r="A92" i="13"/>
  <c r="A93" i="13"/>
  <c r="A94" i="13"/>
  <c r="A95" i="13"/>
  <c r="A96" i="13"/>
  <c r="A97" i="13"/>
  <c r="A98" i="13"/>
  <c r="A99" i="13"/>
  <c r="A100" i="13"/>
  <c r="A101" i="13"/>
  <c r="A102" i="13"/>
  <c r="A103" i="13"/>
  <c r="A104" i="13"/>
  <c r="A105" i="13"/>
  <c r="A106" i="13"/>
  <c r="A107" i="13"/>
  <c r="A108" i="13"/>
  <c r="A109" i="13"/>
  <c r="A110" i="13"/>
  <c r="A111" i="13"/>
  <c r="A112" i="13"/>
  <c r="A113" i="13"/>
  <c r="A114" i="13"/>
  <c r="A115" i="13"/>
  <c r="A116" i="13"/>
  <c r="A117" i="13"/>
  <c r="A118" i="13"/>
  <c r="A119" i="13"/>
  <c r="A120" i="13"/>
  <c r="A121" i="13"/>
  <c r="A122" i="13"/>
  <c r="A123" i="13"/>
  <c r="A124" i="13"/>
  <c r="A125" i="13"/>
  <c r="A126" i="13"/>
  <c r="A127" i="13"/>
  <c r="A128" i="13"/>
  <c r="A129" i="13"/>
  <c r="A130" i="13"/>
  <c r="A131" i="13"/>
  <c r="A132" i="13"/>
  <c r="A133" i="13"/>
  <c r="A134" i="13"/>
  <c r="A135" i="13"/>
  <c r="A136" i="13"/>
  <c r="A137" i="13"/>
  <c r="A138" i="13"/>
  <c r="A139" i="13"/>
  <c r="A140" i="13"/>
  <c r="A141" i="13"/>
  <c r="A142" i="13"/>
  <c r="A143" i="13"/>
  <c r="A144" i="13"/>
  <c r="A145" i="13"/>
  <c r="A146" i="13"/>
  <c r="A147" i="13"/>
  <c r="A148" i="13"/>
  <c r="A149" i="13"/>
  <c r="A150" i="13"/>
  <c r="A151" i="13"/>
  <c r="A152" i="13"/>
  <c r="A153" i="13"/>
  <c r="A154" i="13"/>
  <c r="A155" i="13"/>
  <c r="A156" i="13"/>
  <c r="A157" i="13"/>
  <c r="A158" i="13"/>
  <c r="A159" i="13"/>
  <c r="A160" i="13"/>
  <c r="A161" i="13"/>
  <c r="A162" i="13"/>
  <c r="A163" i="13"/>
  <c r="A164" i="13"/>
  <c r="A165" i="13"/>
  <c r="A166" i="13"/>
  <c r="A167" i="13"/>
  <c r="A168" i="13"/>
  <c r="A169" i="13"/>
  <c r="A170" i="13"/>
  <c r="A171" i="13"/>
  <c r="A172" i="13"/>
  <c r="A173" i="13"/>
  <c r="A174" i="13"/>
  <c r="A175" i="13"/>
  <c r="A176" i="13"/>
  <c r="A177" i="13"/>
  <c r="A178" i="13"/>
  <c r="A179" i="13"/>
  <c r="A180" i="13"/>
  <c r="A181" i="13"/>
  <c r="A182" i="13"/>
  <c r="A183" i="13"/>
  <c r="A184" i="13"/>
  <c r="A185" i="13"/>
  <c r="A186" i="13"/>
  <c r="A187" i="13"/>
  <c r="A188" i="13"/>
  <c r="A189" i="13"/>
  <c r="A190" i="13"/>
  <c r="A191" i="13"/>
  <c r="A192" i="13"/>
  <c r="A193" i="13"/>
  <c r="A194" i="13"/>
  <c r="A195" i="13"/>
  <c r="A196" i="13"/>
  <c r="A197" i="13"/>
  <c r="A198" i="13"/>
  <c r="A199" i="13"/>
  <c r="A200" i="13"/>
  <c r="A201" i="13"/>
  <c r="A202" i="13"/>
  <c r="A203" i="13"/>
  <c r="A204" i="13"/>
  <c r="A205" i="13"/>
  <c r="A206" i="13"/>
  <c r="A207" i="13"/>
  <c r="A208" i="13"/>
  <c r="A209" i="13"/>
  <c r="A210" i="13"/>
  <c r="A211" i="13"/>
  <c r="A212" i="13"/>
  <c r="A213" i="13"/>
  <c r="A214" i="13"/>
  <c r="A215" i="13"/>
  <c r="A216" i="13"/>
  <c r="A217" i="13"/>
  <c r="A218" i="13"/>
  <c r="A219" i="13"/>
  <c r="A220" i="13"/>
  <c r="A221" i="13"/>
  <c r="A222" i="13"/>
  <c r="A223" i="13"/>
  <c r="A224" i="13"/>
  <c r="A225" i="13"/>
  <c r="A226" i="13"/>
  <c r="A227" i="13"/>
  <c r="A228" i="13"/>
  <c r="A229" i="13"/>
  <c r="A230" i="13"/>
  <c r="A231" i="13"/>
  <c r="A232" i="13"/>
  <c r="A233" i="13"/>
  <c r="A234" i="13"/>
  <c r="A235" i="13"/>
  <c r="A236" i="13"/>
  <c r="A237" i="13"/>
  <c r="A238" i="13"/>
  <c r="A239" i="13"/>
  <c r="A240" i="13"/>
  <c r="A241" i="13"/>
  <c r="A242" i="13"/>
  <c r="A243" i="13"/>
  <c r="A244" i="13"/>
  <c r="A245" i="13"/>
  <c r="A246" i="13"/>
  <c r="A247" i="13"/>
  <c r="A248" i="13"/>
  <c r="A249" i="13"/>
  <c r="A250" i="13"/>
  <c r="A251" i="13"/>
  <c r="A252" i="13"/>
  <c r="A253" i="13"/>
  <c r="A254" i="13"/>
  <c r="A255" i="13"/>
  <c r="A256" i="13"/>
  <c r="A257" i="13"/>
  <c r="A258" i="13"/>
  <c r="A259" i="13"/>
  <c r="A260" i="13"/>
  <c r="A261" i="13"/>
  <c r="A262" i="13"/>
  <c r="A263" i="13"/>
  <c r="A264" i="13"/>
  <c r="A265" i="13"/>
  <c r="A266" i="13"/>
  <c r="A267" i="13"/>
  <c r="A268" i="13"/>
  <c r="A269" i="13"/>
  <c r="A270" i="13"/>
  <c r="A271" i="13"/>
  <c r="A272" i="13"/>
  <c r="A273" i="13"/>
  <c r="A274" i="13"/>
  <c r="A275" i="13"/>
  <c r="A276" i="13"/>
  <c r="A277" i="13"/>
  <c r="A278" i="13"/>
  <c r="A279" i="13"/>
  <c r="A280" i="13"/>
  <c r="A281" i="13"/>
  <c r="A282" i="13"/>
  <c r="A283" i="13"/>
  <c r="A284" i="13"/>
  <c r="A285" i="13"/>
  <c r="A286" i="13"/>
  <c r="A287" i="13"/>
  <c r="A288" i="13"/>
  <c r="A289" i="13"/>
  <c r="A290" i="13"/>
  <c r="A291" i="13"/>
  <c r="A292" i="13"/>
  <c r="A293" i="13"/>
  <c r="A294" i="13"/>
  <c r="A295" i="13"/>
  <c r="A296" i="13"/>
  <c r="A297" i="13"/>
  <c r="A298" i="13"/>
  <c r="A299" i="13"/>
  <c r="A300" i="13"/>
  <c r="A301" i="13"/>
  <c r="A302" i="13"/>
  <c r="A303" i="13"/>
  <c r="A304" i="13"/>
  <c r="A305" i="13"/>
  <c r="A306" i="13"/>
  <c r="A307" i="13"/>
  <c r="A308" i="13"/>
  <c r="A309" i="13"/>
  <c r="A310" i="13"/>
  <c r="A311" i="13"/>
  <c r="A312" i="13"/>
  <c r="A313" i="13"/>
  <c r="A314" i="13"/>
  <c r="A315" i="13"/>
  <c r="A316" i="13"/>
  <c r="A317" i="13"/>
  <c r="A318" i="13"/>
  <c r="A319" i="13"/>
  <c r="A320" i="13"/>
  <c r="A321" i="13"/>
  <c r="A322" i="13"/>
  <c r="A323" i="13"/>
  <c r="A324" i="13"/>
  <c r="A325" i="13"/>
  <c r="A326" i="13"/>
  <c r="A327" i="13"/>
  <c r="A328" i="13"/>
  <c r="A329" i="13"/>
  <c r="A330" i="13"/>
  <c r="A331" i="13"/>
  <c r="A332" i="13"/>
  <c r="A333" i="13"/>
  <c r="A334" i="13"/>
  <c r="A335" i="13"/>
  <c r="A336" i="13"/>
  <c r="A337" i="13"/>
  <c r="A338" i="13"/>
  <c r="A339" i="13"/>
  <c r="A340" i="13"/>
  <c r="A341" i="13"/>
  <c r="A342" i="13"/>
  <c r="A343" i="13"/>
  <c r="A344" i="13"/>
  <c r="A345" i="13"/>
  <c r="A346" i="13"/>
  <c r="A347" i="13"/>
  <c r="A348" i="13"/>
  <c r="A349" i="13"/>
  <c r="A350" i="13"/>
  <c r="A351" i="13"/>
  <c r="A352" i="13"/>
  <c r="A353" i="13"/>
  <c r="A354" i="13"/>
  <c r="A355" i="13"/>
  <c r="A356" i="13"/>
  <c r="A357" i="13"/>
  <c r="A358" i="13"/>
  <c r="A359" i="13"/>
  <c r="A360" i="13"/>
  <c r="A361" i="13"/>
  <c r="A362" i="13"/>
  <c r="A363" i="13"/>
  <c r="A364" i="13"/>
  <c r="A365" i="13"/>
  <c r="A366" i="13"/>
  <c r="A367" i="13"/>
  <c r="A368" i="13"/>
  <c r="A369" i="13"/>
  <c r="A370" i="13"/>
  <c r="A371" i="13"/>
  <c r="A372" i="13"/>
  <c r="A373" i="13"/>
  <c r="A374" i="13"/>
  <c r="A375" i="13"/>
  <c r="A376" i="13"/>
  <c r="A377" i="13"/>
  <c r="A378" i="13"/>
  <c r="A379" i="13"/>
  <c r="A380" i="13"/>
  <c r="A381" i="13"/>
  <c r="A382" i="13"/>
  <c r="A383" i="13"/>
  <c r="A384" i="13"/>
  <c r="A385" i="13"/>
  <c r="A386" i="13"/>
  <c r="A387" i="13"/>
  <c r="A388" i="13"/>
  <c r="A389" i="13"/>
  <c r="A390" i="13"/>
  <c r="A391" i="13"/>
  <c r="A392" i="13"/>
  <c r="A393" i="13"/>
  <c r="A394" i="13"/>
  <c r="A395" i="13"/>
  <c r="A396" i="13"/>
  <c r="A397" i="13"/>
  <c r="A398" i="13"/>
  <c r="A399" i="13"/>
  <c r="A400" i="13"/>
  <c r="A16" i="13"/>
  <c r="C410" i="13"/>
  <c r="C409" i="13"/>
  <c r="C408" i="13"/>
  <c r="C407" i="13"/>
  <c r="C406" i="13"/>
  <c r="C405" i="13"/>
  <c r="C404" i="13"/>
  <c r="C403" i="13"/>
  <c r="C402" i="13"/>
  <c r="C401" i="13"/>
  <c r="G227" i="9"/>
  <c r="G225" i="9"/>
  <c r="G213" i="9"/>
  <c r="G198" i="9"/>
  <c r="G214" i="9"/>
  <c r="G196" i="9"/>
  <c r="G671" i="9" l="1"/>
  <c r="K598" i="9" l="1"/>
  <c r="G380" i="9" l="1"/>
  <c r="G323" i="9"/>
  <c r="G247" i="9"/>
  <c r="G377" i="9"/>
  <c r="G376" i="9"/>
  <c r="G368" i="9"/>
  <c r="G363" i="9"/>
  <c r="G369" i="9"/>
  <c r="G364" i="9"/>
  <c r="G358" i="9"/>
  <c r="G353" i="9"/>
  <c r="G343" i="9"/>
  <c r="G330" i="9"/>
  <c r="G309" i="9"/>
  <c r="G302" i="9"/>
  <c r="G299" i="9"/>
  <c r="G286" i="9"/>
  <c r="G283" i="9"/>
  <c r="G279" i="9"/>
  <c r="G274" i="9"/>
  <c r="G264" i="9"/>
  <c r="G261" i="9"/>
  <c r="G258" i="9"/>
  <c r="G254" i="9"/>
  <c r="G235" i="9"/>
  <c r="G218" i="9"/>
  <c r="G208" i="9"/>
  <c r="G155" i="9"/>
  <c r="G151" i="9"/>
  <c r="G145" i="9"/>
  <c r="G141" i="9"/>
  <c r="G135" i="9"/>
  <c r="G129" i="9"/>
  <c r="G119" i="9"/>
  <c r="G113" i="9"/>
  <c r="G109" i="9"/>
  <c r="G103" i="9"/>
  <c r="G97" i="9"/>
  <c r="G93" i="9"/>
  <c r="G86" i="9"/>
  <c r="G67" i="9"/>
  <c r="G54" i="9"/>
  <c r="G35" i="9"/>
  <c r="G20" i="9"/>
  <c r="G319" i="9" l="1"/>
  <c r="G244" i="9"/>
  <c r="G242" i="9"/>
  <c r="G234" i="9"/>
  <c r="G211" i="9"/>
  <c r="G206" i="9"/>
  <c r="G186" i="9"/>
  <c r="G169" i="9"/>
  <c r="G167" i="9"/>
  <c r="G82" i="9" l="1"/>
  <c r="G81" i="9"/>
  <c r="AT624" i="9" l="1"/>
  <c r="AP624" i="9" s="1"/>
  <c r="AR624" i="9"/>
  <c r="AM624" i="9"/>
  <c r="AS624" i="9"/>
  <c r="AU624" i="9"/>
  <c r="AR625" i="9"/>
  <c r="AS625" i="9"/>
  <c r="AT625" i="9"/>
  <c r="AP625" i="9" s="1"/>
  <c r="AU625" i="9"/>
  <c r="AT619" i="9"/>
  <c r="AU623" i="9"/>
  <c r="AT623" i="9"/>
  <c r="AS623" i="9"/>
  <c r="AR623" i="9"/>
  <c r="AU622" i="9"/>
  <c r="AT622" i="9"/>
  <c r="AP622" i="9" s="1"/>
  <c r="AS622" i="9"/>
  <c r="AR622" i="9"/>
  <c r="AU621" i="9"/>
  <c r="AT621" i="9"/>
  <c r="AS621" i="9"/>
  <c r="AR621" i="9"/>
  <c r="AU620" i="9"/>
  <c r="AT620" i="9"/>
  <c r="AP620" i="9" s="1"/>
  <c r="AS620" i="9"/>
  <c r="AR620" i="9"/>
  <c r="AU619" i="9"/>
  <c r="AS619" i="9"/>
  <c r="AR619" i="9"/>
  <c r="AU618" i="9"/>
  <c r="AT618" i="9"/>
  <c r="AP618" i="9" s="1"/>
  <c r="AS618" i="9"/>
  <c r="AR618" i="9"/>
  <c r="AU617" i="9"/>
  <c r="AT617" i="9"/>
  <c r="AS617" i="9"/>
  <c r="AR617" i="9"/>
  <c r="AU616" i="9"/>
  <c r="AT616" i="9"/>
  <c r="AP616" i="9" s="1"/>
  <c r="AS616" i="9"/>
  <c r="AR616" i="9"/>
  <c r="AU615" i="9"/>
  <c r="AT615" i="9"/>
  <c r="AS615" i="9"/>
  <c r="AR615" i="9"/>
  <c r="AU614" i="9"/>
  <c r="AT614" i="9"/>
  <c r="AP614" i="9" s="1"/>
  <c r="AS614" i="9"/>
  <c r="AR614" i="9"/>
  <c r="AU613" i="9"/>
  <c r="AT613" i="9"/>
  <c r="AS613" i="9"/>
  <c r="AR613" i="9"/>
  <c r="AU612" i="9"/>
  <c r="AT612" i="9"/>
  <c r="AP612" i="9" s="1"/>
  <c r="AS612" i="9"/>
  <c r="AR612" i="9"/>
  <c r="AU611" i="9"/>
  <c r="AT611" i="9"/>
  <c r="AS611" i="9"/>
  <c r="AR611" i="9"/>
  <c r="AU610" i="9"/>
  <c r="AT610" i="9"/>
  <c r="AP610" i="9" s="1"/>
  <c r="AS610" i="9"/>
  <c r="AR610" i="9"/>
  <c r="AU609" i="9"/>
  <c r="AT609" i="9"/>
  <c r="AS609" i="9"/>
  <c r="AR609" i="9"/>
  <c r="AU608" i="9"/>
  <c r="AT608" i="9"/>
  <c r="AP608" i="9" s="1"/>
  <c r="AS608" i="9"/>
  <c r="AR608" i="9"/>
  <c r="AU607" i="9"/>
  <c r="AT607" i="9"/>
  <c r="AS607" i="9"/>
  <c r="AR607" i="9"/>
  <c r="AU606" i="9"/>
  <c r="AT606" i="9"/>
  <c r="AP606" i="9" s="1"/>
  <c r="AS606" i="9"/>
  <c r="AR606" i="9"/>
  <c r="AU605" i="9"/>
  <c r="AT605" i="9"/>
  <c r="AS605" i="9"/>
  <c r="AR605" i="9"/>
  <c r="AU604" i="9"/>
  <c r="AT604" i="9"/>
  <c r="AS604" i="9"/>
  <c r="AR604" i="9"/>
  <c r="AU598" i="9"/>
  <c r="AT598" i="9"/>
  <c r="AS598" i="9"/>
  <c r="AR598" i="9"/>
  <c r="AU597" i="9"/>
  <c r="AT597" i="9"/>
  <c r="AS597" i="9"/>
  <c r="AP597" i="9" s="1"/>
  <c r="AR597" i="9"/>
  <c r="AR596" i="9"/>
  <c r="AP596" i="9" s="1"/>
  <c r="AS596" i="9"/>
  <c r="AT596" i="9"/>
  <c r="AU596" i="9"/>
  <c r="AR590" i="9"/>
  <c r="AP590" i="9" s="1"/>
  <c r="AR591" i="9"/>
  <c r="AP591" i="9" s="1"/>
  <c r="AR592" i="9"/>
  <c r="AP592" i="9" s="1"/>
  <c r="AR593" i="9"/>
  <c r="AR594" i="9"/>
  <c r="AR595" i="9"/>
  <c r="AP595" i="9" s="1"/>
  <c r="AR589" i="9"/>
  <c r="AS589" i="9"/>
  <c r="AT589" i="9"/>
  <c r="AU589" i="9"/>
  <c r="AS590" i="9"/>
  <c r="AT590" i="9"/>
  <c r="AU590" i="9"/>
  <c r="AS591" i="9"/>
  <c r="AT591" i="9"/>
  <c r="AU591" i="9"/>
  <c r="AS592" i="9"/>
  <c r="AT592" i="9"/>
  <c r="AU592" i="9"/>
  <c r="AS593" i="9"/>
  <c r="AT593" i="9"/>
  <c r="AU593" i="9"/>
  <c r="AS594" i="9"/>
  <c r="AT594" i="9"/>
  <c r="AU594" i="9"/>
  <c r="AS595" i="9"/>
  <c r="AT595" i="9"/>
  <c r="AU595" i="9"/>
  <c r="AU588" i="9"/>
  <c r="AT588" i="9"/>
  <c r="AS588" i="9"/>
  <c r="AR588" i="9"/>
  <c r="AL14" i="9"/>
  <c r="AM14" i="9"/>
  <c r="AL15" i="9"/>
  <c r="AM15" i="9"/>
  <c r="AL16" i="9"/>
  <c r="AM16" i="9"/>
  <c r="AL17" i="9"/>
  <c r="AM17" i="9"/>
  <c r="AL18" i="9"/>
  <c r="AM18" i="9"/>
  <c r="AL19" i="9"/>
  <c r="AM19" i="9"/>
  <c r="AL21" i="9"/>
  <c r="AM21" i="9"/>
  <c r="AL23" i="9"/>
  <c r="AM23" i="9"/>
  <c r="AL24" i="9"/>
  <c r="AM24" i="9"/>
  <c r="AL26" i="9"/>
  <c r="AM26" i="9"/>
  <c r="AL28" i="9"/>
  <c r="AM28" i="9"/>
  <c r="AL29" i="9"/>
  <c r="AM29" i="9"/>
  <c r="AL30" i="9"/>
  <c r="AM30" i="9"/>
  <c r="AL31" i="9"/>
  <c r="AM31" i="9"/>
  <c r="AL32" i="9"/>
  <c r="AM32" i="9"/>
  <c r="AL33" i="9"/>
  <c r="AM33" i="9"/>
  <c r="AL34" i="9"/>
  <c r="AM34" i="9"/>
  <c r="AL35" i="9"/>
  <c r="AM35" i="9"/>
  <c r="AL36" i="9"/>
  <c r="AM36" i="9"/>
  <c r="AL37" i="9"/>
  <c r="AM37" i="9"/>
  <c r="AL38" i="9"/>
  <c r="AM38" i="9"/>
  <c r="AL40" i="9"/>
  <c r="AM40" i="9"/>
  <c r="AL41" i="9"/>
  <c r="AM41" i="9"/>
  <c r="AL43" i="9"/>
  <c r="AM43" i="9"/>
  <c r="AL44" i="9"/>
  <c r="AM44" i="9"/>
  <c r="AL45" i="9"/>
  <c r="AM45" i="9"/>
  <c r="AL46" i="9"/>
  <c r="AM46" i="9"/>
  <c r="AL47" i="9"/>
  <c r="AM47" i="9"/>
  <c r="AL52" i="9"/>
  <c r="AM52" i="9"/>
  <c r="AL53" i="9"/>
  <c r="AM53" i="9"/>
  <c r="AL54" i="9"/>
  <c r="AM54" i="9"/>
  <c r="AL55" i="9"/>
  <c r="AM55" i="9"/>
  <c r="AL56" i="9"/>
  <c r="AM56" i="9"/>
  <c r="AL57" i="9"/>
  <c r="AM57" i="9"/>
  <c r="AL58" i="9"/>
  <c r="AM58" i="9"/>
  <c r="AL59" i="9"/>
  <c r="AM59" i="9"/>
  <c r="AL62" i="9"/>
  <c r="AM62" i="9"/>
  <c r="AL63" i="9"/>
  <c r="AM63" i="9"/>
  <c r="AL64" i="9"/>
  <c r="AM64" i="9"/>
  <c r="AL65" i="9"/>
  <c r="AM65" i="9"/>
  <c r="AL66" i="9"/>
  <c r="AM66" i="9"/>
  <c r="AL67" i="9"/>
  <c r="AM67" i="9"/>
  <c r="AL69" i="9"/>
  <c r="AM69" i="9"/>
  <c r="AL70" i="9"/>
  <c r="AM70" i="9"/>
  <c r="AL71" i="9"/>
  <c r="AM71" i="9"/>
  <c r="AL72" i="9"/>
  <c r="AM72" i="9"/>
  <c r="AL73" i="9"/>
  <c r="AM73" i="9"/>
  <c r="AL74" i="9"/>
  <c r="AM74" i="9"/>
  <c r="AL75" i="9"/>
  <c r="AM75" i="9"/>
  <c r="AL76" i="9"/>
  <c r="AM76" i="9"/>
  <c r="AL77" i="9"/>
  <c r="AM77" i="9"/>
  <c r="AL78" i="9"/>
  <c r="AM78" i="9"/>
  <c r="AL79" i="9"/>
  <c r="AM79" i="9"/>
  <c r="AL80" i="9"/>
  <c r="AM80" i="9"/>
  <c r="AL81" i="9"/>
  <c r="AM81" i="9"/>
  <c r="AL82" i="9"/>
  <c r="AM82" i="9"/>
  <c r="AL83" i="9"/>
  <c r="AM83" i="9"/>
  <c r="AL84" i="9"/>
  <c r="AM84" i="9"/>
  <c r="AL85" i="9"/>
  <c r="AM85" i="9"/>
  <c r="AL86" i="9"/>
  <c r="AM86" i="9"/>
  <c r="AL88" i="9"/>
  <c r="AM88" i="9"/>
  <c r="AL89" i="9"/>
  <c r="AM89" i="9"/>
  <c r="AL90" i="9"/>
  <c r="AM90" i="9"/>
  <c r="AL91" i="9"/>
  <c r="AM91" i="9"/>
  <c r="AL92" i="9"/>
  <c r="AM92" i="9"/>
  <c r="AL93" i="9"/>
  <c r="AM93" i="9"/>
  <c r="AL94" i="9"/>
  <c r="AM94" i="9"/>
  <c r="AL95" i="9"/>
  <c r="AM95" i="9"/>
  <c r="AL96" i="9"/>
  <c r="AM96" i="9"/>
  <c r="AL97" i="9"/>
  <c r="AM97" i="9"/>
  <c r="AL98" i="9"/>
  <c r="AM98" i="9"/>
  <c r="AL99" i="9"/>
  <c r="AM99" i="9"/>
  <c r="AL102" i="9"/>
  <c r="AM102" i="9"/>
  <c r="AL103" i="9"/>
  <c r="AM103" i="9"/>
  <c r="AL106" i="9"/>
  <c r="AM106" i="9"/>
  <c r="AL107" i="9"/>
  <c r="AM107" i="9"/>
  <c r="AL108" i="9"/>
  <c r="AM108" i="9"/>
  <c r="AL109" i="9"/>
  <c r="AM109" i="9"/>
  <c r="AL111" i="9"/>
  <c r="AM111" i="9"/>
  <c r="AL112" i="9"/>
  <c r="AM112" i="9"/>
  <c r="AL113" i="9"/>
  <c r="AM113" i="9"/>
  <c r="AL114" i="9"/>
  <c r="AM114" i="9"/>
  <c r="AL115" i="9"/>
  <c r="AM115" i="9"/>
  <c r="AL117" i="9"/>
  <c r="AM117" i="9"/>
  <c r="AL118" i="9"/>
  <c r="AM118" i="9"/>
  <c r="AL119" i="9"/>
  <c r="AM119" i="9"/>
  <c r="AL120" i="9"/>
  <c r="AM120" i="9"/>
  <c r="AL121" i="9"/>
  <c r="AM121" i="9"/>
  <c r="AL123" i="9"/>
  <c r="AM123" i="9"/>
  <c r="AL124" i="9"/>
  <c r="AM124" i="9"/>
  <c r="AL125" i="9"/>
  <c r="AM125" i="9"/>
  <c r="AL126" i="9"/>
  <c r="AM126" i="9"/>
  <c r="AL127" i="9"/>
  <c r="AM127" i="9"/>
  <c r="AL129" i="9"/>
  <c r="AM129" i="9"/>
  <c r="AL130" i="9"/>
  <c r="AM130" i="9"/>
  <c r="AL131" i="9"/>
  <c r="AM131" i="9"/>
  <c r="AL132" i="9"/>
  <c r="AM132" i="9"/>
  <c r="AL133" i="9"/>
  <c r="AM133" i="9"/>
  <c r="AL137" i="9"/>
  <c r="AM137" i="9"/>
  <c r="AL141" i="9"/>
  <c r="AM141" i="9"/>
  <c r="AL142" i="9"/>
  <c r="AM142" i="9"/>
  <c r="AL143" i="9"/>
  <c r="AM143" i="9"/>
  <c r="AL144" i="9"/>
  <c r="AM144" i="9"/>
  <c r="AL146" i="9"/>
  <c r="AM146" i="9"/>
  <c r="AL147" i="9"/>
  <c r="AM147" i="9"/>
  <c r="AL148" i="9"/>
  <c r="AM148" i="9"/>
  <c r="AL149" i="9"/>
  <c r="AM149" i="9"/>
  <c r="AL150" i="9"/>
  <c r="AM150" i="9"/>
  <c r="AL152" i="9"/>
  <c r="AM152" i="9"/>
  <c r="AL153" i="9"/>
  <c r="AM153" i="9"/>
  <c r="AL154" i="9"/>
  <c r="AM154" i="9"/>
  <c r="AL155" i="9"/>
  <c r="AM155" i="9"/>
  <c r="AL156" i="9"/>
  <c r="AM156" i="9"/>
  <c r="AL159" i="9"/>
  <c r="AM159" i="9"/>
  <c r="AL160" i="9"/>
  <c r="AM160" i="9"/>
  <c r="AL161" i="9"/>
  <c r="AM161" i="9"/>
  <c r="AL164" i="9"/>
  <c r="AM164" i="9"/>
  <c r="AL165" i="9"/>
  <c r="AM165" i="9"/>
  <c r="AL166" i="9"/>
  <c r="AM166" i="9"/>
  <c r="AL167" i="9"/>
  <c r="AM167" i="9"/>
  <c r="AL168" i="9"/>
  <c r="AM168" i="9"/>
  <c r="AL169" i="9"/>
  <c r="AM169" i="9"/>
  <c r="AL170" i="9"/>
  <c r="AM170" i="9"/>
  <c r="AL171" i="9"/>
  <c r="AM171" i="9"/>
  <c r="AL172" i="9"/>
  <c r="AM172" i="9"/>
  <c r="AL173" i="9"/>
  <c r="AM173" i="9"/>
  <c r="AL176" i="9"/>
  <c r="AM176" i="9"/>
  <c r="AL177" i="9"/>
  <c r="AM177" i="9"/>
  <c r="AL178" i="9"/>
  <c r="AM178" i="9"/>
  <c r="AL180" i="9"/>
  <c r="AM180" i="9"/>
  <c r="AL181" i="9"/>
  <c r="AM181" i="9"/>
  <c r="AL182" i="9"/>
  <c r="AM182" i="9"/>
  <c r="AL183" i="9"/>
  <c r="AM183" i="9"/>
  <c r="AL184" i="9"/>
  <c r="AM184" i="9"/>
  <c r="AL185" i="9"/>
  <c r="AM185" i="9"/>
  <c r="AL186" i="9"/>
  <c r="AM186" i="9"/>
  <c r="AL187" i="9"/>
  <c r="AM187" i="9"/>
  <c r="AL188" i="9"/>
  <c r="AM188" i="9"/>
  <c r="AL189" i="9"/>
  <c r="AM189" i="9"/>
  <c r="AL191" i="9"/>
  <c r="AM191" i="9"/>
  <c r="AL192" i="9"/>
  <c r="AM192" i="9"/>
  <c r="AL193" i="9"/>
  <c r="AM193" i="9"/>
  <c r="AL194" i="9"/>
  <c r="AM194" i="9"/>
  <c r="AL195" i="9"/>
  <c r="AM195" i="9"/>
  <c r="AL196" i="9"/>
  <c r="AM196" i="9"/>
  <c r="AL197" i="9"/>
  <c r="AM197" i="9"/>
  <c r="AL198" i="9"/>
  <c r="AM198" i="9"/>
  <c r="AL199" i="9"/>
  <c r="AM199" i="9"/>
  <c r="AL201" i="9"/>
  <c r="AM201" i="9"/>
  <c r="AL202" i="9"/>
  <c r="AM202" i="9"/>
  <c r="AL203" i="9"/>
  <c r="AM203" i="9"/>
  <c r="AL205" i="9"/>
  <c r="AM205" i="9"/>
  <c r="AL206" i="9"/>
  <c r="AM206" i="9"/>
  <c r="AL207" i="9"/>
  <c r="AM207" i="9"/>
  <c r="AL208" i="9"/>
  <c r="AM208" i="9"/>
  <c r="AL209" i="9"/>
  <c r="AM209" i="9"/>
  <c r="AL210" i="9"/>
  <c r="AM210" i="9"/>
  <c r="AL211" i="9"/>
  <c r="AM211" i="9"/>
  <c r="AL212" i="9"/>
  <c r="AM212" i="9"/>
  <c r="AL213" i="9"/>
  <c r="AM213" i="9"/>
  <c r="AL214" i="9"/>
  <c r="AM214" i="9"/>
  <c r="AL215" i="9"/>
  <c r="AM215" i="9"/>
  <c r="AL216" i="9"/>
  <c r="AM216" i="9"/>
  <c r="AL217" i="9"/>
  <c r="AM217" i="9"/>
  <c r="AL218" i="9"/>
  <c r="AM218" i="9"/>
  <c r="AL219" i="9"/>
  <c r="AM219" i="9"/>
  <c r="AL220" i="9"/>
  <c r="AM220" i="9"/>
  <c r="AL221" i="9"/>
  <c r="AM221" i="9"/>
  <c r="AL222" i="9"/>
  <c r="AM222" i="9"/>
  <c r="AL223" i="9"/>
  <c r="AM223" i="9"/>
  <c r="AL224" i="9"/>
  <c r="AM224" i="9"/>
  <c r="AL225" i="9"/>
  <c r="AM225" i="9"/>
  <c r="AL226" i="9"/>
  <c r="AM226" i="9"/>
  <c r="AL227" i="9"/>
  <c r="AM227" i="9"/>
  <c r="AL228" i="9"/>
  <c r="AM228" i="9"/>
  <c r="AL229" i="9"/>
  <c r="AM229" i="9"/>
  <c r="AL231" i="9"/>
  <c r="AM231" i="9"/>
  <c r="AL232" i="9"/>
  <c r="AM232" i="9"/>
  <c r="AL233" i="9"/>
  <c r="AM233" i="9"/>
  <c r="AL234" i="9"/>
  <c r="AM234" i="9"/>
  <c r="AL235" i="9"/>
  <c r="AM235" i="9"/>
  <c r="AL236" i="9"/>
  <c r="AM236" i="9"/>
  <c r="AL237" i="9"/>
  <c r="AM237" i="9"/>
  <c r="AL239" i="9"/>
  <c r="AM239" i="9"/>
  <c r="AL240" i="9"/>
  <c r="AM240" i="9"/>
  <c r="AL242" i="9"/>
  <c r="AM242" i="9"/>
  <c r="AL243" i="9"/>
  <c r="AM243" i="9"/>
  <c r="AL244" i="9"/>
  <c r="AM244" i="9"/>
  <c r="AL245" i="9"/>
  <c r="AM245" i="9"/>
  <c r="AL246" i="9"/>
  <c r="AM246" i="9"/>
  <c r="AL247" i="9"/>
  <c r="AM247" i="9"/>
  <c r="AL248" i="9"/>
  <c r="AM248" i="9"/>
  <c r="AL249" i="9"/>
  <c r="AM249" i="9"/>
  <c r="AL251" i="9"/>
  <c r="AM251" i="9"/>
  <c r="AL252" i="9"/>
  <c r="AM252" i="9"/>
  <c r="AL253" i="9"/>
  <c r="AM253" i="9"/>
  <c r="AL254" i="9"/>
  <c r="AM254" i="9"/>
  <c r="AL257" i="9"/>
  <c r="AM257" i="9"/>
  <c r="AL258" i="9"/>
  <c r="AM258" i="9"/>
  <c r="AL259" i="9"/>
  <c r="AM259" i="9"/>
  <c r="AL260" i="9"/>
  <c r="AM260" i="9"/>
  <c r="AL261" i="9"/>
  <c r="AM261" i="9"/>
  <c r="AL262" i="9"/>
  <c r="AM262" i="9"/>
  <c r="AL263" i="9"/>
  <c r="AM263" i="9"/>
  <c r="AL265" i="9"/>
  <c r="AM265" i="9"/>
  <c r="AL266" i="9"/>
  <c r="AM266" i="9"/>
  <c r="AL267" i="9"/>
  <c r="AM267" i="9"/>
  <c r="AL268" i="9"/>
  <c r="AM268" i="9"/>
  <c r="AL269" i="9"/>
  <c r="AM269" i="9"/>
  <c r="AL270" i="9"/>
  <c r="AM270" i="9"/>
  <c r="AL271" i="9"/>
  <c r="AM271" i="9"/>
  <c r="AL272" i="9"/>
  <c r="AM272" i="9"/>
  <c r="AL274" i="9"/>
  <c r="AM274" i="9"/>
  <c r="AL275" i="9"/>
  <c r="AM275" i="9"/>
  <c r="AL276" i="9"/>
  <c r="AM276" i="9"/>
  <c r="AL277" i="9"/>
  <c r="AM277" i="9"/>
  <c r="AL278" i="9"/>
  <c r="AM278" i="9"/>
  <c r="AL280" i="9"/>
  <c r="AM280" i="9"/>
  <c r="AL281" i="9"/>
  <c r="AM281" i="9"/>
  <c r="AL282" i="9"/>
  <c r="AM282" i="9"/>
  <c r="AL283" i="9"/>
  <c r="AM283" i="9"/>
  <c r="AL284" i="9"/>
  <c r="AM284" i="9"/>
  <c r="AL285" i="9"/>
  <c r="AM285" i="9"/>
  <c r="AL287" i="9"/>
  <c r="AM287" i="9"/>
  <c r="AL288" i="9"/>
  <c r="AM288" i="9"/>
  <c r="AL289" i="9"/>
  <c r="AM289" i="9"/>
  <c r="AL290" i="9"/>
  <c r="AM290" i="9"/>
  <c r="AL291" i="9"/>
  <c r="AM291" i="9"/>
  <c r="AL292" i="9"/>
  <c r="AM292" i="9"/>
  <c r="AL296" i="9"/>
  <c r="AM296" i="9"/>
  <c r="AL297" i="9"/>
  <c r="AM297" i="9"/>
  <c r="AL298" i="9"/>
  <c r="AM298" i="9"/>
  <c r="AL299" i="9"/>
  <c r="AM299" i="9"/>
  <c r="AL300" i="9"/>
  <c r="AM300" i="9"/>
  <c r="AL302" i="9"/>
  <c r="AM302" i="9"/>
  <c r="AL303" i="9"/>
  <c r="AM303" i="9"/>
  <c r="AL304" i="9"/>
  <c r="AM304" i="9"/>
  <c r="AL305" i="9"/>
  <c r="AM305" i="9"/>
  <c r="AL306" i="9"/>
  <c r="AM306" i="9"/>
  <c r="AL308" i="9"/>
  <c r="AM308" i="9"/>
  <c r="AL309" i="9"/>
  <c r="AM309" i="9"/>
  <c r="AL310" i="9"/>
  <c r="AM310" i="9"/>
  <c r="AL311" i="9"/>
  <c r="AM311" i="9"/>
  <c r="AL312" i="9"/>
  <c r="AM312" i="9"/>
  <c r="AL313" i="9"/>
  <c r="AM313" i="9"/>
  <c r="AL315" i="9"/>
  <c r="AM315" i="9"/>
  <c r="AL316" i="9"/>
  <c r="AM316" i="9"/>
  <c r="AL317" i="9"/>
  <c r="AM317" i="9"/>
  <c r="AL318" i="9"/>
  <c r="AM318" i="9"/>
  <c r="AL322" i="9"/>
  <c r="AM322" i="9"/>
  <c r="AL323" i="9"/>
  <c r="AM323" i="9"/>
  <c r="AL324" i="9"/>
  <c r="AM324" i="9"/>
  <c r="AL329" i="9"/>
  <c r="AM329" i="9"/>
  <c r="AL332" i="9"/>
  <c r="AM332" i="9"/>
  <c r="AL333" i="9"/>
  <c r="AM333" i="9"/>
  <c r="AL335" i="9"/>
  <c r="AM335" i="9"/>
  <c r="AL336" i="9"/>
  <c r="AM336" i="9"/>
  <c r="AL337" i="9"/>
  <c r="AM337" i="9"/>
  <c r="AL338" i="9"/>
  <c r="AM338" i="9"/>
  <c r="AL339" i="9"/>
  <c r="AM339" i="9"/>
  <c r="AL340" i="9"/>
  <c r="AM340" i="9"/>
  <c r="AL341" i="9"/>
  <c r="AM341" i="9"/>
  <c r="AL342" i="9"/>
  <c r="AM342" i="9"/>
  <c r="AL344" i="9"/>
  <c r="AM344" i="9"/>
  <c r="AL345" i="9"/>
  <c r="AM345" i="9"/>
  <c r="AL346" i="9"/>
  <c r="AM346" i="9"/>
  <c r="AL347" i="9"/>
  <c r="AM347" i="9"/>
  <c r="AL348" i="9"/>
  <c r="AM348" i="9"/>
  <c r="AL350" i="9"/>
  <c r="AM350" i="9"/>
  <c r="AL351" i="9"/>
  <c r="AM351" i="9"/>
  <c r="AL352" i="9"/>
  <c r="AM352" i="9"/>
  <c r="AL353" i="9"/>
  <c r="AM353" i="9"/>
  <c r="AL354" i="9"/>
  <c r="AM354" i="9"/>
  <c r="AL358" i="9"/>
  <c r="AM358" i="9"/>
  <c r="AL359" i="9"/>
  <c r="AM359" i="9"/>
  <c r="AL360" i="9"/>
  <c r="AM360" i="9"/>
  <c r="AL361" i="9"/>
  <c r="AM361" i="9"/>
  <c r="AL362" i="9"/>
  <c r="AM362" i="9"/>
  <c r="AL363" i="9"/>
  <c r="AM363" i="9"/>
  <c r="AL369" i="9"/>
  <c r="AM369" i="9"/>
  <c r="AL370" i="9"/>
  <c r="AM370" i="9"/>
  <c r="AL371" i="9"/>
  <c r="AM371" i="9"/>
  <c r="AL373" i="9"/>
  <c r="AM373" i="9"/>
  <c r="AL374" i="9"/>
  <c r="AM374" i="9"/>
  <c r="AL375" i="9"/>
  <c r="AM375" i="9"/>
  <c r="AL377" i="9"/>
  <c r="AM377" i="9"/>
  <c r="AL379" i="9"/>
  <c r="AM379" i="9"/>
  <c r="AL382" i="9"/>
  <c r="AM382" i="9"/>
  <c r="AL383" i="9"/>
  <c r="AM383" i="9"/>
  <c r="AL384" i="9"/>
  <c r="AM384" i="9"/>
  <c r="AL385" i="9"/>
  <c r="AM385" i="9"/>
  <c r="AL386" i="9"/>
  <c r="AM386" i="9"/>
  <c r="AL387" i="9"/>
  <c r="AM387" i="9"/>
  <c r="AL391" i="9"/>
  <c r="AM391" i="9"/>
  <c r="AL392" i="9"/>
  <c r="AM392" i="9"/>
  <c r="AL393" i="9"/>
  <c r="AM393" i="9"/>
  <c r="AL396" i="9"/>
  <c r="AM396" i="9"/>
  <c r="AL397" i="9"/>
  <c r="AM397" i="9"/>
  <c r="AL398" i="9"/>
  <c r="AM398" i="9"/>
  <c r="AL400" i="9"/>
  <c r="AM400" i="9"/>
  <c r="AL404" i="9"/>
  <c r="AM404" i="9"/>
  <c r="AL405" i="9"/>
  <c r="AM405" i="9"/>
  <c r="AL406" i="9"/>
  <c r="AM406" i="9"/>
  <c r="AL407" i="9"/>
  <c r="AM407" i="9"/>
  <c r="AL408" i="9"/>
  <c r="AM408" i="9"/>
  <c r="AL410" i="9"/>
  <c r="AM410" i="9"/>
  <c r="AL411" i="9"/>
  <c r="AM411" i="9"/>
  <c r="AL412" i="9"/>
  <c r="AM412" i="9"/>
  <c r="AL413" i="9"/>
  <c r="AM413" i="9"/>
  <c r="AL414" i="9"/>
  <c r="AM414" i="9"/>
  <c r="AL415" i="9"/>
  <c r="AM415" i="9"/>
  <c r="AL416" i="9"/>
  <c r="AM416" i="9"/>
  <c r="AL417" i="9"/>
  <c r="AM417" i="9"/>
  <c r="AL418" i="9"/>
  <c r="AM418" i="9"/>
  <c r="AL419" i="9"/>
  <c r="AM419" i="9"/>
  <c r="AL420" i="9"/>
  <c r="AM420" i="9"/>
  <c r="AL422" i="9"/>
  <c r="AM422" i="9"/>
  <c r="AL423" i="9"/>
  <c r="AM423" i="9"/>
  <c r="AL424" i="9"/>
  <c r="AM424" i="9"/>
  <c r="AL426" i="9"/>
  <c r="AM426" i="9"/>
  <c r="AL427" i="9"/>
  <c r="AM427" i="9"/>
  <c r="AL428" i="9"/>
  <c r="AM428" i="9"/>
  <c r="AL447" i="9"/>
  <c r="AM447" i="9"/>
  <c r="AL448" i="9"/>
  <c r="AM448" i="9"/>
  <c r="AL449" i="9"/>
  <c r="AM449" i="9"/>
  <c r="AL451" i="9"/>
  <c r="AM451" i="9"/>
  <c r="AL452" i="9"/>
  <c r="AM452" i="9"/>
  <c r="AL453" i="9"/>
  <c r="AM453" i="9"/>
  <c r="AL454" i="9"/>
  <c r="AM454" i="9"/>
  <c r="AL455" i="9"/>
  <c r="AM455" i="9"/>
  <c r="AL458" i="9"/>
  <c r="AM458" i="9"/>
  <c r="AL459" i="9"/>
  <c r="AM459" i="9"/>
  <c r="AL460" i="9"/>
  <c r="AM460" i="9"/>
  <c r="AL463" i="9"/>
  <c r="AM463" i="9"/>
  <c r="AL464" i="9"/>
  <c r="AM464" i="9"/>
  <c r="AL465" i="9"/>
  <c r="AM465" i="9"/>
  <c r="AL466" i="9"/>
  <c r="AM466" i="9"/>
  <c r="AL470" i="9"/>
  <c r="AM470" i="9"/>
  <c r="AL471" i="9"/>
  <c r="AM471" i="9"/>
  <c r="AL472" i="9"/>
  <c r="AM472" i="9"/>
  <c r="AR12" i="9"/>
  <c r="AP12" i="9" s="1"/>
  <c r="AS12" i="9"/>
  <c r="AT12" i="9"/>
  <c r="AU12" i="9"/>
  <c r="AR13" i="9"/>
  <c r="AP13" i="9" s="1"/>
  <c r="AS13" i="9"/>
  <c r="AT13" i="9"/>
  <c r="AU13" i="9"/>
  <c r="AR14" i="9"/>
  <c r="AP14" i="9" s="1"/>
  <c r="AS14" i="9"/>
  <c r="AT14" i="9"/>
  <c r="AU14" i="9"/>
  <c r="AR15" i="9"/>
  <c r="AP15" i="9" s="1"/>
  <c r="AS15" i="9"/>
  <c r="AT15" i="9"/>
  <c r="AU15" i="9"/>
  <c r="AR16" i="9"/>
  <c r="AP16" i="9" s="1"/>
  <c r="AS16" i="9"/>
  <c r="AT16" i="9"/>
  <c r="AU16" i="9"/>
  <c r="AR17" i="9"/>
  <c r="AP17" i="9" s="1"/>
  <c r="AS17" i="9"/>
  <c r="AT17" i="9"/>
  <c r="AU17" i="9"/>
  <c r="AR18" i="9"/>
  <c r="AP18" i="9" s="1"/>
  <c r="AS18" i="9"/>
  <c r="AT18" i="9"/>
  <c r="AU18" i="9"/>
  <c r="AR19" i="9"/>
  <c r="AP19" i="9" s="1"/>
  <c r="AS19" i="9"/>
  <c r="AT19" i="9"/>
  <c r="AU19" i="9"/>
  <c r="AR20" i="9"/>
  <c r="AP20" i="9" s="1"/>
  <c r="AS20" i="9"/>
  <c r="AT20" i="9"/>
  <c r="AU20" i="9"/>
  <c r="AR21" i="9"/>
  <c r="AP21" i="9" s="1"/>
  <c r="AS21" i="9"/>
  <c r="AT21" i="9"/>
  <c r="AU21" i="9"/>
  <c r="AR22" i="9"/>
  <c r="AP22" i="9" s="1"/>
  <c r="AS22" i="9"/>
  <c r="AT22" i="9"/>
  <c r="AU22" i="9"/>
  <c r="AR23" i="9"/>
  <c r="AP23" i="9" s="1"/>
  <c r="AS23" i="9"/>
  <c r="AT23" i="9"/>
  <c r="AU23" i="9"/>
  <c r="AR24" i="9"/>
  <c r="AP24" i="9" s="1"/>
  <c r="AS24" i="9"/>
  <c r="AT24" i="9"/>
  <c r="AU24" i="9"/>
  <c r="AR25" i="9"/>
  <c r="AP25" i="9" s="1"/>
  <c r="AS25" i="9"/>
  <c r="AT25" i="9"/>
  <c r="AU25" i="9"/>
  <c r="AR26" i="9"/>
  <c r="AP26" i="9" s="1"/>
  <c r="AS26" i="9"/>
  <c r="AT26" i="9"/>
  <c r="AU26" i="9"/>
  <c r="AR27" i="9"/>
  <c r="AP27" i="9" s="1"/>
  <c r="AS27" i="9"/>
  <c r="AT27" i="9"/>
  <c r="AU27" i="9"/>
  <c r="AR28" i="9"/>
  <c r="AP28" i="9" s="1"/>
  <c r="AS28" i="9"/>
  <c r="AT28" i="9"/>
  <c r="AU28" i="9"/>
  <c r="AR29" i="9"/>
  <c r="AP29" i="9" s="1"/>
  <c r="AS29" i="9"/>
  <c r="AT29" i="9"/>
  <c r="AU29" i="9"/>
  <c r="AR30" i="9"/>
  <c r="AP30" i="9" s="1"/>
  <c r="AS30" i="9"/>
  <c r="AT30" i="9"/>
  <c r="AU30" i="9"/>
  <c r="AR31" i="9"/>
  <c r="AP31" i="9" s="1"/>
  <c r="AS31" i="9"/>
  <c r="AT31" i="9"/>
  <c r="AU31" i="9"/>
  <c r="AR32" i="9"/>
  <c r="AP32" i="9" s="1"/>
  <c r="AS32" i="9"/>
  <c r="AT32" i="9"/>
  <c r="AU32" i="9"/>
  <c r="AR33" i="9"/>
  <c r="AP33" i="9" s="1"/>
  <c r="AS33" i="9"/>
  <c r="AT33" i="9"/>
  <c r="AU33" i="9"/>
  <c r="AR34" i="9"/>
  <c r="AP34" i="9" s="1"/>
  <c r="AS34" i="9"/>
  <c r="AT34" i="9"/>
  <c r="AU34" i="9"/>
  <c r="AR35" i="9"/>
  <c r="AS35" i="9"/>
  <c r="AT35" i="9"/>
  <c r="AU35" i="9"/>
  <c r="AR36" i="9"/>
  <c r="AP36" i="9" s="1"/>
  <c r="AS36" i="9"/>
  <c r="AT36" i="9"/>
  <c r="AU36" i="9"/>
  <c r="AR37" i="9"/>
  <c r="AP37" i="9" s="1"/>
  <c r="AS37" i="9"/>
  <c r="AT37" i="9"/>
  <c r="AU37" i="9"/>
  <c r="AR38" i="9"/>
  <c r="AP38" i="9" s="1"/>
  <c r="AS38" i="9"/>
  <c r="AT38" i="9"/>
  <c r="AU38" i="9"/>
  <c r="AR39" i="9"/>
  <c r="AP39" i="9" s="1"/>
  <c r="AS39" i="9"/>
  <c r="AT39" i="9"/>
  <c r="AU39" i="9"/>
  <c r="AR40" i="9"/>
  <c r="AP40" i="9" s="1"/>
  <c r="AS40" i="9"/>
  <c r="AT40" i="9"/>
  <c r="AU40" i="9"/>
  <c r="AR41" i="9"/>
  <c r="AP41" i="9" s="1"/>
  <c r="AS41" i="9"/>
  <c r="AT41" i="9"/>
  <c r="AU41" i="9"/>
  <c r="AR42" i="9"/>
  <c r="AP42" i="9" s="1"/>
  <c r="AS42" i="9"/>
  <c r="AT42" i="9"/>
  <c r="AU42" i="9"/>
  <c r="AR43" i="9"/>
  <c r="AP43" i="9" s="1"/>
  <c r="AS43" i="9"/>
  <c r="AT43" i="9"/>
  <c r="AU43" i="9"/>
  <c r="AR44" i="9"/>
  <c r="AP44" i="9" s="1"/>
  <c r="AS44" i="9"/>
  <c r="AT44" i="9"/>
  <c r="AU44" i="9"/>
  <c r="AR45" i="9"/>
  <c r="AP45" i="9" s="1"/>
  <c r="AS45" i="9"/>
  <c r="AT45" i="9"/>
  <c r="AU45" i="9"/>
  <c r="AR46" i="9"/>
  <c r="AP46" i="9" s="1"/>
  <c r="AS46" i="9"/>
  <c r="AT46" i="9"/>
  <c r="AU46" i="9"/>
  <c r="AR47" i="9"/>
  <c r="AP47" i="9" s="1"/>
  <c r="AS47" i="9"/>
  <c r="AT47" i="9"/>
  <c r="AU47" i="9"/>
  <c r="AR48" i="9"/>
  <c r="AP48" i="9" s="1"/>
  <c r="AS48" i="9"/>
  <c r="AT48" i="9"/>
  <c r="AU48" i="9"/>
  <c r="AR49" i="9"/>
  <c r="AP49" i="9" s="1"/>
  <c r="AS49" i="9"/>
  <c r="AT49" i="9"/>
  <c r="AU49" i="9"/>
  <c r="AR50" i="9"/>
  <c r="AP50" i="9" s="1"/>
  <c r="AS50" i="9"/>
  <c r="AT50" i="9"/>
  <c r="AU50" i="9"/>
  <c r="AR51" i="9"/>
  <c r="AS51" i="9"/>
  <c r="AT51" i="9"/>
  <c r="AU51" i="9"/>
  <c r="AR52" i="9"/>
  <c r="AP52" i="9" s="1"/>
  <c r="AS52" i="9"/>
  <c r="AT52" i="9"/>
  <c r="AU52" i="9"/>
  <c r="AR53" i="9"/>
  <c r="AP53" i="9" s="1"/>
  <c r="AS53" i="9"/>
  <c r="AT53" i="9"/>
  <c r="AU53" i="9"/>
  <c r="AR54" i="9"/>
  <c r="AP54" i="9" s="1"/>
  <c r="AS54" i="9"/>
  <c r="AT54" i="9"/>
  <c r="AU54" i="9"/>
  <c r="AR55" i="9"/>
  <c r="AP55" i="9" s="1"/>
  <c r="AS55" i="9"/>
  <c r="AT55" i="9"/>
  <c r="AU55" i="9"/>
  <c r="AR56" i="9"/>
  <c r="AP56" i="9" s="1"/>
  <c r="AS56" i="9"/>
  <c r="AT56" i="9"/>
  <c r="AU56" i="9"/>
  <c r="AR57" i="9"/>
  <c r="AP57" i="9" s="1"/>
  <c r="AS57" i="9"/>
  <c r="AT57" i="9"/>
  <c r="AU57" i="9"/>
  <c r="AR58" i="9"/>
  <c r="AP58" i="9" s="1"/>
  <c r="AS58" i="9"/>
  <c r="AT58" i="9"/>
  <c r="AU58" i="9"/>
  <c r="AR59" i="9"/>
  <c r="AP59" i="9" s="1"/>
  <c r="AS59" i="9"/>
  <c r="AT59" i="9"/>
  <c r="AU59" i="9"/>
  <c r="AR60" i="9"/>
  <c r="AP60" i="9" s="1"/>
  <c r="AS60" i="9"/>
  <c r="AT60" i="9"/>
  <c r="AU60" i="9"/>
  <c r="AR61" i="9"/>
  <c r="AP61" i="9" s="1"/>
  <c r="AS61" i="9"/>
  <c r="AT61" i="9"/>
  <c r="AU61" i="9"/>
  <c r="AR62" i="9"/>
  <c r="AP62" i="9" s="1"/>
  <c r="AS62" i="9"/>
  <c r="AT62" i="9"/>
  <c r="AU62" i="9"/>
  <c r="AR63" i="9"/>
  <c r="AP63" i="9" s="1"/>
  <c r="AS63" i="9"/>
  <c r="AT63" i="9"/>
  <c r="AU63" i="9"/>
  <c r="AR64" i="9"/>
  <c r="AP64" i="9" s="1"/>
  <c r="AS64" i="9"/>
  <c r="AT64" i="9"/>
  <c r="AU64" i="9"/>
  <c r="AR65" i="9"/>
  <c r="AP65" i="9" s="1"/>
  <c r="AS65" i="9"/>
  <c r="AT65" i="9"/>
  <c r="AU65" i="9"/>
  <c r="AR66" i="9"/>
  <c r="AP66" i="9" s="1"/>
  <c r="AS66" i="9"/>
  <c r="AT66" i="9"/>
  <c r="AU66" i="9"/>
  <c r="AR67" i="9"/>
  <c r="AP67" i="9" s="1"/>
  <c r="AS67" i="9"/>
  <c r="AT67" i="9"/>
  <c r="AU67" i="9"/>
  <c r="AR68" i="9"/>
  <c r="AP68" i="9" s="1"/>
  <c r="AS68" i="9"/>
  <c r="AT68" i="9"/>
  <c r="AU68" i="9"/>
  <c r="AR69" i="9"/>
  <c r="AP69" i="9" s="1"/>
  <c r="AS69" i="9"/>
  <c r="AT69" i="9"/>
  <c r="AU69" i="9"/>
  <c r="AR70" i="9"/>
  <c r="AP70" i="9" s="1"/>
  <c r="AS70" i="9"/>
  <c r="AT70" i="9"/>
  <c r="AU70" i="9"/>
  <c r="AR71" i="9"/>
  <c r="AP71" i="9" s="1"/>
  <c r="AS71" i="9"/>
  <c r="AT71" i="9"/>
  <c r="AU71" i="9"/>
  <c r="AR72" i="9"/>
  <c r="AP72" i="9" s="1"/>
  <c r="AS72" i="9"/>
  <c r="AT72" i="9"/>
  <c r="AU72" i="9"/>
  <c r="AR73" i="9"/>
  <c r="AP73" i="9" s="1"/>
  <c r="AS73" i="9"/>
  <c r="AT73" i="9"/>
  <c r="AU73" i="9"/>
  <c r="AR74" i="9"/>
  <c r="AP74" i="9" s="1"/>
  <c r="AS74" i="9"/>
  <c r="AT74" i="9"/>
  <c r="AU74" i="9"/>
  <c r="AR75" i="9"/>
  <c r="AP75" i="9" s="1"/>
  <c r="AS75" i="9"/>
  <c r="AT75" i="9"/>
  <c r="AU75" i="9"/>
  <c r="AR76" i="9"/>
  <c r="AP76" i="9" s="1"/>
  <c r="AS76" i="9"/>
  <c r="AT76" i="9"/>
  <c r="AU76" i="9"/>
  <c r="AR77" i="9"/>
  <c r="AP77" i="9" s="1"/>
  <c r="AS77" i="9"/>
  <c r="AT77" i="9"/>
  <c r="AU77" i="9"/>
  <c r="AR78" i="9"/>
  <c r="AP78" i="9" s="1"/>
  <c r="AS78" i="9"/>
  <c r="AT78" i="9"/>
  <c r="AU78" i="9"/>
  <c r="AR79" i="9"/>
  <c r="AP79" i="9" s="1"/>
  <c r="AS79" i="9"/>
  <c r="AT79" i="9"/>
  <c r="AU79" i="9"/>
  <c r="AR80" i="9"/>
  <c r="AP80" i="9" s="1"/>
  <c r="AS80" i="9"/>
  <c r="AT80" i="9"/>
  <c r="AU80" i="9"/>
  <c r="AR81" i="9"/>
  <c r="AP81" i="9" s="1"/>
  <c r="AS81" i="9"/>
  <c r="AT81" i="9"/>
  <c r="AU81" i="9"/>
  <c r="AR82" i="9"/>
  <c r="AP82" i="9" s="1"/>
  <c r="AS82" i="9"/>
  <c r="AT82" i="9"/>
  <c r="AU82" i="9"/>
  <c r="AR83" i="9"/>
  <c r="AP83" i="9" s="1"/>
  <c r="AS83" i="9"/>
  <c r="AT83" i="9"/>
  <c r="AU83" i="9"/>
  <c r="AR84" i="9"/>
  <c r="AP84" i="9" s="1"/>
  <c r="AS84" i="9"/>
  <c r="AT84" i="9"/>
  <c r="AU84" i="9"/>
  <c r="AR85" i="9"/>
  <c r="AP85" i="9" s="1"/>
  <c r="AS85" i="9"/>
  <c r="AT85" i="9"/>
  <c r="AU85" i="9"/>
  <c r="AR86" i="9"/>
  <c r="AP86" i="9" s="1"/>
  <c r="AS86" i="9"/>
  <c r="AT86" i="9"/>
  <c r="AU86" i="9"/>
  <c r="AR87" i="9"/>
  <c r="AP87" i="9" s="1"/>
  <c r="AS87" i="9"/>
  <c r="AT87" i="9"/>
  <c r="AU87" i="9"/>
  <c r="AR88" i="9"/>
  <c r="AP88" i="9" s="1"/>
  <c r="AS88" i="9"/>
  <c r="AT88" i="9"/>
  <c r="AU88" i="9"/>
  <c r="AR89" i="9"/>
  <c r="AP89" i="9" s="1"/>
  <c r="AS89" i="9"/>
  <c r="AT89" i="9"/>
  <c r="AU89" i="9"/>
  <c r="AR90" i="9"/>
  <c r="AP90" i="9" s="1"/>
  <c r="AS90" i="9"/>
  <c r="AT90" i="9"/>
  <c r="AU90" i="9"/>
  <c r="AR91" i="9"/>
  <c r="AP91" i="9" s="1"/>
  <c r="AS91" i="9"/>
  <c r="AT91" i="9"/>
  <c r="AU91" i="9"/>
  <c r="AR92" i="9"/>
  <c r="AP92" i="9" s="1"/>
  <c r="AS92" i="9"/>
  <c r="AT92" i="9"/>
  <c r="AU92" i="9"/>
  <c r="AR93" i="9"/>
  <c r="AP93" i="9" s="1"/>
  <c r="AS93" i="9"/>
  <c r="AT93" i="9"/>
  <c r="AU93" i="9"/>
  <c r="AR94" i="9"/>
  <c r="AP94" i="9" s="1"/>
  <c r="AS94" i="9"/>
  <c r="AT94" i="9"/>
  <c r="AU94" i="9"/>
  <c r="AR95" i="9"/>
  <c r="AP95" i="9" s="1"/>
  <c r="AS95" i="9"/>
  <c r="AT95" i="9"/>
  <c r="AU95" i="9"/>
  <c r="AR96" i="9"/>
  <c r="AP96" i="9" s="1"/>
  <c r="AS96" i="9"/>
  <c r="AT96" i="9"/>
  <c r="AU96" i="9"/>
  <c r="AR97" i="9"/>
  <c r="AP97" i="9" s="1"/>
  <c r="AS97" i="9"/>
  <c r="AT97" i="9"/>
  <c r="AU97" i="9"/>
  <c r="AR98" i="9"/>
  <c r="AP98" i="9" s="1"/>
  <c r="AS98" i="9"/>
  <c r="AT98" i="9"/>
  <c r="AU98" i="9"/>
  <c r="AR99" i="9"/>
  <c r="AS99" i="9"/>
  <c r="AT99" i="9"/>
  <c r="AU99" i="9"/>
  <c r="AR100" i="9"/>
  <c r="AP100" i="9" s="1"/>
  <c r="AS100" i="9"/>
  <c r="AT100" i="9"/>
  <c r="AU100" i="9"/>
  <c r="AR101" i="9"/>
  <c r="AP101" i="9" s="1"/>
  <c r="AS101" i="9"/>
  <c r="AT101" i="9"/>
  <c r="AU101" i="9"/>
  <c r="AR102" i="9"/>
  <c r="AP102" i="9" s="1"/>
  <c r="AS102" i="9"/>
  <c r="AT102" i="9"/>
  <c r="AU102" i="9"/>
  <c r="AR103" i="9"/>
  <c r="AP103" i="9" s="1"/>
  <c r="AS103" i="9"/>
  <c r="AT103" i="9"/>
  <c r="AU103" i="9"/>
  <c r="AR104" i="9"/>
  <c r="AP104" i="9" s="1"/>
  <c r="AS104" i="9"/>
  <c r="AT104" i="9"/>
  <c r="AU104" i="9"/>
  <c r="AR105" i="9"/>
  <c r="AP105" i="9" s="1"/>
  <c r="AS105" i="9"/>
  <c r="AT105" i="9"/>
  <c r="AU105" i="9"/>
  <c r="AR106" i="9"/>
  <c r="AP106" i="9" s="1"/>
  <c r="AS106" i="9"/>
  <c r="AT106" i="9"/>
  <c r="AU106" i="9"/>
  <c r="AR107" i="9"/>
  <c r="AS107" i="9"/>
  <c r="AT107" i="9"/>
  <c r="AU107" i="9"/>
  <c r="AR108" i="9"/>
  <c r="AP108" i="9" s="1"/>
  <c r="AS108" i="9"/>
  <c r="AT108" i="9"/>
  <c r="AU108" i="9"/>
  <c r="AR109" i="9"/>
  <c r="AP109" i="9" s="1"/>
  <c r="AS109" i="9"/>
  <c r="AT109" i="9"/>
  <c r="AU109" i="9"/>
  <c r="AR110" i="9"/>
  <c r="AP110" i="9" s="1"/>
  <c r="AS110" i="9"/>
  <c r="AT110" i="9"/>
  <c r="AU110" i="9"/>
  <c r="AR111" i="9"/>
  <c r="AP111" i="9" s="1"/>
  <c r="AS111" i="9"/>
  <c r="AT111" i="9"/>
  <c r="AU111" i="9"/>
  <c r="AR112" i="9"/>
  <c r="AP112" i="9" s="1"/>
  <c r="AS112" i="9"/>
  <c r="AT112" i="9"/>
  <c r="AU112" i="9"/>
  <c r="AR113" i="9"/>
  <c r="AP113" i="9" s="1"/>
  <c r="AS113" i="9"/>
  <c r="AT113" i="9"/>
  <c r="AU113" i="9"/>
  <c r="AR114" i="9"/>
  <c r="AP114" i="9" s="1"/>
  <c r="AS114" i="9"/>
  <c r="AT114" i="9"/>
  <c r="AU114" i="9"/>
  <c r="AR115" i="9"/>
  <c r="AP115" i="9" s="1"/>
  <c r="AS115" i="9"/>
  <c r="AT115" i="9"/>
  <c r="AU115" i="9"/>
  <c r="AR116" i="9"/>
  <c r="AP116" i="9" s="1"/>
  <c r="AS116" i="9"/>
  <c r="AT116" i="9"/>
  <c r="AU116" i="9"/>
  <c r="AR117" i="9"/>
  <c r="AP117" i="9" s="1"/>
  <c r="AS117" i="9"/>
  <c r="AT117" i="9"/>
  <c r="AU117" i="9"/>
  <c r="AR118" i="9"/>
  <c r="AP118" i="9" s="1"/>
  <c r="AS118" i="9"/>
  <c r="AT118" i="9"/>
  <c r="AU118" i="9"/>
  <c r="AR119" i="9"/>
  <c r="AP119" i="9" s="1"/>
  <c r="AS119" i="9"/>
  <c r="AT119" i="9"/>
  <c r="AU119" i="9"/>
  <c r="AR120" i="9"/>
  <c r="AP120" i="9" s="1"/>
  <c r="AS120" i="9"/>
  <c r="AT120" i="9"/>
  <c r="AU120" i="9"/>
  <c r="AR121" i="9"/>
  <c r="AP121" i="9" s="1"/>
  <c r="AS121" i="9"/>
  <c r="AT121" i="9"/>
  <c r="AU121" i="9"/>
  <c r="AR122" i="9"/>
  <c r="AP122" i="9" s="1"/>
  <c r="AS122" i="9"/>
  <c r="AT122" i="9"/>
  <c r="AU122" i="9"/>
  <c r="AR123" i="9"/>
  <c r="AS123" i="9"/>
  <c r="AT123" i="9"/>
  <c r="AU123" i="9"/>
  <c r="AR124" i="9"/>
  <c r="AP124" i="9" s="1"/>
  <c r="AS124" i="9"/>
  <c r="AT124" i="9"/>
  <c r="AU124" i="9"/>
  <c r="AR125" i="9"/>
  <c r="AP125" i="9" s="1"/>
  <c r="AS125" i="9"/>
  <c r="AT125" i="9"/>
  <c r="AU125" i="9"/>
  <c r="AR126" i="9"/>
  <c r="AP126" i="9" s="1"/>
  <c r="AS126" i="9"/>
  <c r="AT126" i="9"/>
  <c r="AU126" i="9"/>
  <c r="AR127" i="9"/>
  <c r="AP127" i="9" s="1"/>
  <c r="AS127" i="9"/>
  <c r="AT127" i="9"/>
  <c r="AU127" i="9"/>
  <c r="AR128" i="9"/>
  <c r="AP128" i="9" s="1"/>
  <c r="AS128" i="9"/>
  <c r="AT128" i="9"/>
  <c r="AU128" i="9"/>
  <c r="AR129" i="9"/>
  <c r="AP129" i="9" s="1"/>
  <c r="AS129" i="9"/>
  <c r="AT129" i="9"/>
  <c r="AU129" i="9"/>
  <c r="AR130" i="9"/>
  <c r="AP130" i="9" s="1"/>
  <c r="AS130" i="9"/>
  <c r="AT130" i="9"/>
  <c r="AU130" i="9"/>
  <c r="AR131" i="9"/>
  <c r="AP131" i="9" s="1"/>
  <c r="AS131" i="9"/>
  <c r="AT131" i="9"/>
  <c r="AU131" i="9"/>
  <c r="AR132" i="9"/>
  <c r="AP132" i="9" s="1"/>
  <c r="AS132" i="9"/>
  <c r="AT132" i="9"/>
  <c r="AU132" i="9"/>
  <c r="AR133" i="9"/>
  <c r="AP133" i="9" s="1"/>
  <c r="AS133" i="9"/>
  <c r="AT133" i="9"/>
  <c r="AU133" i="9"/>
  <c r="AR134" i="9"/>
  <c r="AP134" i="9" s="1"/>
  <c r="AS134" i="9"/>
  <c r="AT134" i="9"/>
  <c r="AU134" i="9"/>
  <c r="AR135" i="9"/>
  <c r="AP135" i="9" s="1"/>
  <c r="AS135" i="9"/>
  <c r="AT135" i="9"/>
  <c r="AU135" i="9"/>
  <c r="AR136" i="9"/>
  <c r="AP136" i="9" s="1"/>
  <c r="AS136" i="9"/>
  <c r="AT136" i="9"/>
  <c r="AU136" i="9"/>
  <c r="AR137" i="9"/>
  <c r="AP137" i="9" s="1"/>
  <c r="AS137" i="9"/>
  <c r="AT137" i="9"/>
  <c r="AU137" i="9"/>
  <c r="AR138" i="9"/>
  <c r="AP138" i="9" s="1"/>
  <c r="AS138" i="9"/>
  <c r="AT138" i="9"/>
  <c r="AU138" i="9"/>
  <c r="AR139" i="9"/>
  <c r="AP139" i="9" s="1"/>
  <c r="AS139" i="9"/>
  <c r="AT139" i="9"/>
  <c r="AU139" i="9"/>
  <c r="AR140" i="9"/>
  <c r="AP140" i="9" s="1"/>
  <c r="AS140" i="9"/>
  <c r="AT140" i="9"/>
  <c r="AU140" i="9"/>
  <c r="AR141" i="9"/>
  <c r="AP141" i="9" s="1"/>
  <c r="AS141" i="9"/>
  <c r="AT141" i="9"/>
  <c r="AU141" i="9"/>
  <c r="AR142" i="9"/>
  <c r="AP142" i="9" s="1"/>
  <c r="AS142" i="9"/>
  <c r="AT142" i="9"/>
  <c r="AU142" i="9"/>
  <c r="AR143" i="9"/>
  <c r="AP143" i="9" s="1"/>
  <c r="AS143" i="9"/>
  <c r="AT143" i="9"/>
  <c r="AU143" i="9"/>
  <c r="AR144" i="9"/>
  <c r="AP144" i="9" s="1"/>
  <c r="AS144" i="9"/>
  <c r="AT144" i="9"/>
  <c r="AU144" i="9"/>
  <c r="AR145" i="9"/>
  <c r="AP145" i="9" s="1"/>
  <c r="AS145" i="9"/>
  <c r="AT145" i="9"/>
  <c r="AU145" i="9"/>
  <c r="AR146" i="9"/>
  <c r="AP146" i="9" s="1"/>
  <c r="AS146" i="9"/>
  <c r="AT146" i="9"/>
  <c r="AU146" i="9"/>
  <c r="AR147" i="9"/>
  <c r="AP147" i="9" s="1"/>
  <c r="AS147" i="9"/>
  <c r="AT147" i="9"/>
  <c r="AU147" i="9"/>
  <c r="AR148" i="9"/>
  <c r="AP148" i="9" s="1"/>
  <c r="AS148" i="9"/>
  <c r="AT148" i="9"/>
  <c r="AU148" i="9"/>
  <c r="AR149" i="9"/>
  <c r="AP149" i="9" s="1"/>
  <c r="AS149" i="9"/>
  <c r="AT149" i="9"/>
  <c r="AU149" i="9"/>
  <c r="AR150" i="9"/>
  <c r="AP150" i="9" s="1"/>
  <c r="AS150" i="9"/>
  <c r="AT150" i="9"/>
  <c r="AU150" i="9"/>
  <c r="AR151" i="9"/>
  <c r="AP151" i="9" s="1"/>
  <c r="AS151" i="9"/>
  <c r="AT151" i="9"/>
  <c r="AU151" i="9"/>
  <c r="AR152" i="9"/>
  <c r="AP152" i="9" s="1"/>
  <c r="AS152" i="9"/>
  <c r="AT152" i="9"/>
  <c r="AU152" i="9"/>
  <c r="AR153" i="9"/>
  <c r="AP153" i="9" s="1"/>
  <c r="AS153" i="9"/>
  <c r="AT153" i="9"/>
  <c r="AU153" i="9"/>
  <c r="AR154" i="9"/>
  <c r="AP154" i="9" s="1"/>
  <c r="AS154" i="9"/>
  <c r="AT154" i="9"/>
  <c r="AU154" i="9"/>
  <c r="AR155" i="9"/>
  <c r="AS155" i="9"/>
  <c r="AT155" i="9"/>
  <c r="AU155" i="9"/>
  <c r="AR156" i="9"/>
  <c r="AP156" i="9" s="1"/>
  <c r="AS156" i="9"/>
  <c r="AT156" i="9"/>
  <c r="AU156" i="9"/>
  <c r="AR157" i="9"/>
  <c r="AP157" i="9" s="1"/>
  <c r="AS157" i="9"/>
  <c r="AT157" i="9"/>
  <c r="AU157" i="9"/>
  <c r="AR158" i="9"/>
  <c r="AP158" i="9" s="1"/>
  <c r="AS158" i="9"/>
  <c r="AT158" i="9"/>
  <c r="AU158" i="9"/>
  <c r="AR159" i="9"/>
  <c r="AP159" i="9" s="1"/>
  <c r="AS159" i="9"/>
  <c r="AT159" i="9"/>
  <c r="AU159" i="9"/>
  <c r="AR160" i="9"/>
  <c r="AP160" i="9" s="1"/>
  <c r="AS160" i="9"/>
  <c r="AT160" i="9"/>
  <c r="AU160" i="9"/>
  <c r="AR161" i="9"/>
  <c r="AP161" i="9" s="1"/>
  <c r="AS161" i="9"/>
  <c r="AT161" i="9"/>
  <c r="AU161" i="9"/>
  <c r="AR162" i="9"/>
  <c r="AP162" i="9" s="1"/>
  <c r="AS162" i="9"/>
  <c r="AT162" i="9"/>
  <c r="AU162" i="9"/>
  <c r="AR163" i="9"/>
  <c r="AP163" i="9" s="1"/>
  <c r="AS163" i="9"/>
  <c r="AT163" i="9"/>
  <c r="AU163" i="9"/>
  <c r="AR164" i="9"/>
  <c r="AP164" i="9" s="1"/>
  <c r="AS164" i="9"/>
  <c r="AT164" i="9"/>
  <c r="AU164" i="9"/>
  <c r="AR165" i="9"/>
  <c r="AP165" i="9" s="1"/>
  <c r="AS165" i="9"/>
  <c r="AT165" i="9"/>
  <c r="AU165" i="9"/>
  <c r="AR166" i="9"/>
  <c r="AP166" i="9" s="1"/>
  <c r="AS166" i="9"/>
  <c r="AT166" i="9"/>
  <c r="AU166" i="9"/>
  <c r="AR167" i="9"/>
  <c r="AP167" i="9" s="1"/>
  <c r="AS167" i="9"/>
  <c r="AT167" i="9"/>
  <c r="AU167" i="9"/>
  <c r="AR168" i="9"/>
  <c r="AP168" i="9" s="1"/>
  <c r="AS168" i="9"/>
  <c r="AT168" i="9"/>
  <c r="AU168" i="9"/>
  <c r="AR169" i="9"/>
  <c r="AP169" i="9" s="1"/>
  <c r="AS169" i="9"/>
  <c r="AT169" i="9"/>
  <c r="AU169" i="9"/>
  <c r="AR170" i="9"/>
  <c r="AP170" i="9" s="1"/>
  <c r="AS170" i="9"/>
  <c r="AT170" i="9"/>
  <c r="AU170" i="9"/>
  <c r="AR171" i="9"/>
  <c r="AS171" i="9"/>
  <c r="AT171" i="9"/>
  <c r="AU171" i="9"/>
  <c r="AR172" i="9"/>
  <c r="AP172" i="9" s="1"/>
  <c r="AS172" i="9"/>
  <c r="AT172" i="9"/>
  <c r="AU172" i="9"/>
  <c r="AR173" i="9"/>
  <c r="AP173" i="9" s="1"/>
  <c r="AS173" i="9"/>
  <c r="AT173" i="9"/>
  <c r="AU173" i="9"/>
  <c r="AR174" i="9"/>
  <c r="AP174" i="9" s="1"/>
  <c r="AS174" i="9"/>
  <c r="AT174" i="9"/>
  <c r="AU174" i="9"/>
  <c r="AR175" i="9"/>
  <c r="AP175" i="9" s="1"/>
  <c r="AS175" i="9"/>
  <c r="AT175" i="9"/>
  <c r="AU175" i="9"/>
  <c r="AR176" i="9"/>
  <c r="AP176" i="9" s="1"/>
  <c r="AS176" i="9"/>
  <c r="AT176" i="9"/>
  <c r="AU176" i="9"/>
  <c r="AR177" i="9"/>
  <c r="AP177" i="9" s="1"/>
  <c r="AS177" i="9"/>
  <c r="AT177" i="9"/>
  <c r="AU177" i="9"/>
  <c r="AR178" i="9"/>
  <c r="AP178" i="9" s="1"/>
  <c r="AS178" i="9"/>
  <c r="AT178" i="9"/>
  <c r="AU178" i="9"/>
  <c r="AR179" i="9"/>
  <c r="AP179" i="9" s="1"/>
  <c r="AS179" i="9"/>
  <c r="AT179" i="9"/>
  <c r="AU179" i="9"/>
  <c r="AR180" i="9"/>
  <c r="AP180" i="9" s="1"/>
  <c r="AS180" i="9"/>
  <c r="AT180" i="9"/>
  <c r="AU180" i="9"/>
  <c r="AR181" i="9"/>
  <c r="AP181" i="9" s="1"/>
  <c r="AS181" i="9"/>
  <c r="AT181" i="9"/>
  <c r="AU181" i="9"/>
  <c r="AR182" i="9"/>
  <c r="AP182" i="9" s="1"/>
  <c r="AS182" i="9"/>
  <c r="AT182" i="9"/>
  <c r="AU182" i="9"/>
  <c r="AR183" i="9"/>
  <c r="AP183" i="9" s="1"/>
  <c r="AS183" i="9"/>
  <c r="AT183" i="9"/>
  <c r="AU183" i="9"/>
  <c r="AR184" i="9"/>
  <c r="AP184" i="9" s="1"/>
  <c r="AS184" i="9"/>
  <c r="AT184" i="9"/>
  <c r="AU184" i="9"/>
  <c r="AR185" i="9"/>
  <c r="AP185" i="9" s="1"/>
  <c r="AS185" i="9"/>
  <c r="AT185" i="9"/>
  <c r="AU185" i="9"/>
  <c r="AR186" i="9"/>
  <c r="AP186" i="9" s="1"/>
  <c r="AS186" i="9"/>
  <c r="AT186" i="9"/>
  <c r="AU186" i="9"/>
  <c r="AR187" i="9"/>
  <c r="AP187" i="9" s="1"/>
  <c r="AS187" i="9"/>
  <c r="AT187" i="9"/>
  <c r="AU187" i="9"/>
  <c r="AR188" i="9"/>
  <c r="AP188" i="9" s="1"/>
  <c r="AS188" i="9"/>
  <c r="AT188" i="9"/>
  <c r="AU188" i="9"/>
  <c r="AR189" i="9"/>
  <c r="AP189" i="9" s="1"/>
  <c r="AS189" i="9"/>
  <c r="AT189" i="9"/>
  <c r="AU189" i="9"/>
  <c r="AR190" i="9"/>
  <c r="AP190" i="9" s="1"/>
  <c r="AS190" i="9"/>
  <c r="AT190" i="9"/>
  <c r="AU190" i="9"/>
  <c r="AR191" i="9"/>
  <c r="AP191" i="9" s="1"/>
  <c r="AS191" i="9"/>
  <c r="AT191" i="9"/>
  <c r="AU191" i="9"/>
  <c r="AR192" i="9"/>
  <c r="AP192" i="9" s="1"/>
  <c r="AS192" i="9"/>
  <c r="AT192" i="9"/>
  <c r="AU192" i="9"/>
  <c r="AR193" i="9"/>
  <c r="AP193" i="9" s="1"/>
  <c r="AS193" i="9"/>
  <c r="AT193" i="9"/>
  <c r="AU193" i="9"/>
  <c r="AR194" i="9"/>
  <c r="AP194" i="9" s="1"/>
  <c r="AS194" i="9"/>
  <c r="AT194" i="9"/>
  <c r="AU194" i="9"/>
  <c r="AR195" i="9"/>
  <c r="AP195" i="9" s="1"/>
  <c r="AS195" i="9"/>
  <c r="AT195" i="9"/>
  <c r="AU195" i="9"/>
  <c r="AR196" i="9"/>
  <c r="AP196" i="9" s="1"/>
  <c r="AS196" i="9"/>
  <c r="AT196" i="9"/>
  <c r="AU196" i="9"/>
  <c r="AR197" i="9"/>
  <c r="AP197" i="9" s="1"/>
  <c r="AS197" i="9"/>
  <c r="AT197" i="9"/>
  <c r="AU197" i="9"/>
  <c r="AR198" i="9"/>
  <c r="AP198" i="9" s="1"/>
  <c r="AS198" i="9"/>
  <c r="AT198" i="9"/>
  <c r="AU198" i="9"/>
  <c r="AR199" i="9"/>
  <c r="AP199" i="9" s="1"/>
  <c r="AS199" i="9"/>
  <c r="AT199" i="9"/>
  <c r="AU199" i="9"/>
  <c r="AR200" i="9"/>
  <c r="AP200" i="9" s="1"/>
  <c r="AS200" i="9"/>
  <c r="AT200" i="9"/>
  <c r="AU200" i="9"/>
  <c r="AR201" i="9"/>
  <c r="AP201" i="9" s="1"/>
  <c r="AS201" i="9"/>
  <c r="AT201" i="9"/>
  <c r="AU201" i="9"/>
  <c r="AR202" i="9"/>
  <c r="AP202" i="9" s="1"/>
  <c r="AS202" i="9"/>
  <c r="AT202" i="9"/>
  <c r="AU202" i="9"/>
  <c r="AR203" i="9"/>
  <c r="AP203" i="9" s="1"/>
  <c r="AS203" i="9"/>
  <c r="AT203" i="9"/>
  <c r="AU203" i="9"/>
  <c r="AR204" i="9"/>
  <c r="AP204" i="9" s="1"/>
  <c r="AS204" i="9"/>
  <c r="AT204" i="9"/>
  <c r="AU204" i="9"/>
  <c r="AR205" i="9"/>
  <c r="AP205" i="9" s="1"/>
  <c r="AS205" i="9"/>
  <c r="AT205" i="9"/>
  <c r="AU205" i="9"/>
  <c r="AR206" i="9"/>
  <c r="AP206" i="9" s="1"/>
  <c r="AS206" i="9"/>
  <c r="AT206" i="9"/>
  <c r="AU206" i="9"/>
  <c r="AR207" i="9"/>
  <c r="AP207" i="9" s="1"/>
  <c r="AS207" i="9"/>
  <c r="AT207" i="9"/>
  <c r="AU207" i="9"/>
  <c r="AR208" i="9"/>
  <c r="AP208" i="9" s="1"/>
  <c r="AS208" i="9"/>
  <c r="AT208" i="9"/>
  <c r="AU208" i="9"/>
  <c r="AR209" i="9"/>
  <c r="AP209" i="9" s="1"/>
  <c r="AS209" i="9"/>
  <c r="AT209" i="9"/>
  <c r="AU209" i="9"/>
  <c r="AR210" i="9"/>
  <c r="AP210" i="9" s="1"/>
  <c r="AS210" i="9"/>
  <c r="AT210" i="9"/>
  <c r="AU210" i="9"/>
  <c r="AR211" i="9"/>
  <c r="AP211" i="9" s="1"/>
  <c r="AS211" i="9"/>
  <c r="AT211" i="9"/>
  <c r="AU211" i="9"/>
  <c r="AR212" i="9"/>
  <c r="AP212" i="9" s="1"/>
  <c r="AS212" i="9"/>
  <c r="AT212" i="9"/>
  <c r="AU212" i="9"/>
  <c r="AR213" i="9"/>
  <c r="AP213" i="9" s="1"/>
  <c r="AS213" i="9"/>
  <c r="AT213" i="9"/>
  <c r="AU213" i="9"/>
  <c r="AR214" i="9"/>
  <c r="AP214" i="9" s="1"/>
  <c r="AS214" i="9"/>
  <c r="AT214" i="9"/>
  <c r="AU214" i="9"/>
  <c r="AR215" i="9"/>
  <c r="AP215" i="9" s="1"/>
  <c r="AS215" i="9"/>
  <c r="AT215" i="9"/>
  <c r="AU215" i="9"/>
  <c r="AR216" i="9"/>
  <c r="AP216" i="9" s="1"/>
  <c r="AS216" i="9"/>
  <c r="AT216" i="9"/>
  <c r="AU216" i="9"/>
  <c r="AR217" i="9"/>
  <c r="AP217" i="9" s="1"/>
  <c r="AS217" i="9"/>
  <c r="AT217" i="9"/>
  <c r="AU217" i="9"/>
  <c r="AR218" i="9"/>
  <c r="AP218" i="9" s="1"/>
  <c r="AS218" i="9"/>
  <c r="AT218" i="9"/>
  <c r="AU218" i="9"/>
  <c r="AR219" i="9"/>
  <c r="AP219" i="9" s="1"/>
  <c r="AS219" i="9"/>
  <c r="AT219" i="9"/>
  <c r="AU219" i="9"/>
  <c r="AR220" i="9"/>
  <c r="AP220" i="9" s="1"/>
  <c r="AS220" i="9"/>
  <c r="AT220" i="9"/>
  <c r="AU220" i="9"/>
  <c r="AR221" i="9"/>
  <c r="AP221" i="9" s="1"/>
  <c r="AS221" i="9"/>
  <c r="AT221" i="9"/>
  <c r="AU221" i="9"/>
  <c r="AR222" i="9"/>
  <c r="AP222" i="9" s="1"/>
  <c r="AS222" i="9"/>
  <c r="AT222" i="9"/>
  <c r="AU222" i="9"/>
  <c r="AR223" i="9"/>
  <c r="AP223" i="9" s="1"/>
  <c r="AS223" i="9"/>
  <c r="AT223" i="9"/>
  <c r="AU223" i="9"/>
  <c r="AR224" i="9"/>
  <c r="AP224" i="9" s="1"/>
  <c r="AS224" i="9"/>
  <c r="AT224" i="9"/>
  <c r="AU224" i="9"/>
  <c r="AR225" i="9"/>
  <c r="AP225" i="9" s="1"/>
  <c r="AS225" i="9"/>
  <c r="AT225" i="9"/>
  <c r="AU225" i="9"/>
  <c r="AR226" i="9"/>
  <c r="AP226" i="9" s="1"/>
  <c r="AS226" i="9"/>
  <c r="AT226" i="9"/>
  <c r="AU226" i="9"/>
  <c r="AR227" i="9"/>
  <c r="AS227" i="9"/>
  <c r="AT227" i="9"/>
  <c r="AU227" i="9"/>
  <c r="AR228" i="9"/>
  <c r="AP228" i="9" s="1"/>
  <c r="AS228" i="9"/>
  <c r="AT228" i="9"/>
  <c r="AU228" i="9"/>
  <c r="AR229" i="9"/>
  <c r="AP229" i="9" s="1"/>
  <c r="AS229" i="9"/>
  <c r="AT229" i="9"/>
  <c r="AU229" i="9"/>
  <c r="AR230" i="9"/>
  <c r="AP230" i="9" s="1"/>
  <c r="AS230" i="9"/>
  <c r="AT230" i="9"/>
  <c r="AU230" i="9"/>
  <c r="AR231" i="9"/>
  <c r="AP231" i="9" s="1"/>
  <c r="AS231" i="9"/>
  <c r="AT231" i="9"/>
  <c r="AU231" i="9"/>
  <c r="AR232" i="9"/>
  <c r="AP232" i="9" s="1"/>
  <c r="AS232" i="9"/>
  <c r="AT232" i="9"/>
  <c r="AU232" i="9"/>
  <c r="AR233" i="9"/>
  <c r="AP233" i="9" s="1"/>
  <c r="AS233" i="9"/>
  <c r="AT233" i="9"/>
  <c r="AU233" i="9"/>
  <c r="AR234" i="9"/>
  <c r="AP234" i="9" s="1"/>
  <c r="AS234" i="9"/>
  <c r="AT234" i="9"/>
  <c r="AU234" i="9"/>
  <c r="AR235" i="9"/>
  <c r="AP235" i="9" s="1"/>
  <c r="AS235" i="9"/>
  <c r="AT235" i="9"/>
  <c r="AU235" i="9"/>
  <c r="AR236" i="9"/>
  <c r="AP236" i="9" s="1"/>
  <c r="AS236" i="9"/>
  <c r="AT236" i="9"/>
  <c r="AU236" i="9"/>
  <c r="AR237" i="9"/>
  <c r="AP237" i="9" s="1"/>
  <c r="AS237" i="9"/>
  <c r="AT237" i="9"/>
  <c r="AU237" i="9"/>
  <c r="AR238" i="9"/>
  <c r="AP238" i="9" s="1"/>
  <c r="AS238" i="9"/>
  <c r="AT238" i="9"/>
  <c r="AU238" i="9"/>
  <c r="AR239" i="9"/>
  <c r="AP239" i="9" s="1"/>
  <c r="AS239" i="9"/>
  <c r="AT239" i="9"/>
  <c r="AU239" i="9"/>
  <c r="AR240" i="9"/>
  <c r="AP240" i="9" s="1"/>
  <c r="AS240" i="9"/>
  <c r="AT240" i="9"/>
  <c r="AU240" i="9"/>
  <c r="AR241" i="9"/>
  <c r="AP241" i="9" s="1"/>
  <c r="AS241" i="9"/>
  <c r="AT241" i="9"/>
  <c r="AU241" i="9"/>
  <c r="AR242" i="9"/>
  <c r="AP242" i="9" s="1"/>
  <c r="AS242" i="9"/>
  <c r="AT242" i="9"/>
  <c r="AU242" i="9"/>
  <c r="AR243" i="9"/>
  <c r="AP243" i="9" s="1"/>
  <c r="AS243" i="9"/>
  <c r="AT243" i="9"/>
  <c r="AU243" i="9"/>
  <c r="AR244" i="9"/>
  <c r="AP244" i="9" s="1"/>
  <c r="AS244" i="9"/>
  <c r="AT244" i="9"/>
  <c r="AU244" i="9"/>
  <c r="AR245" i="9"/>
  <c r="AP245" i="9" s="1"/>
  <c r="AS245" i="9"/>
  <c r="AT245" i="9"/>
  <c r="AU245" i="9"/>
  <c r="AR246" i="9"/>
  <c r="AP246" i="9" s="1"/>
  <c r="AS246" i="9"/>
  <c r="AT246" i="9"/>
  <c r="AU246" i="9"/>
  <c r="AR247" i="9"/>
  <c r="AP247" i="9" s="1"/>
  <c r="AS247" i="9"/>
  <c r="AT247" i="9"/>
  <c r="AU247" i="9"/>
  <c r="AR248" i="9"/>
  <c r="AP248" i="9" s="1"/>
  <c r="AS248" i="9"/>
  <c r="AT248" i="9"/>
  <c r="AU248" i="9"/>
  <c r="AR249" i="9"/>
  <c r="AP249" i="9" s="1"/>
  <c r="AS249" i="9"/>
  <c r="AT249" i="9"/>
  <c r="AU249" i="9"/>
  <c r="AR250" i="9"/>
  <c r="AP250" i="9" s="1"/>
  <c r="AS250" i="9"/>
  <c r="AT250" i="9"/>
  <c r="AU250" i="9"/>
  <c r="AR251" i="9"/>
  <c r="AP251" i="9" s="1"/>
  <c r="AS251" i="9"/>
  <c r="AT251" i="9"/>
  <c r="AU251" i="9"/>
  <c r="AR252" i="9"/>
  <c r="AP252" i="9" s="1"/>
  <c r="AS252" i="9"/>
  <c r="AT252" i="9"/>
  <c r="AU252" i="9"/>
  <c r="AR253" i="9"/>
  <c r="AP253" i="9" s="1"/>
  <c r="AS253" i="9"/>
  <c r="AT253" i="9"/>
  <c r="AU253" i="9"/>
  <c r="AR254" i="9"/>
  <c r="AP254" i="9" s="1"/>
  <c r="AS254" i="9"/>
  <c r="AT254" i="9"/>
  <c r="AU254" i="9"/>
  <c r="AR255" i="9"/>
  <c r="AP255" i="9" s="1"/>
  <c r="AS255" i="9"/>
  <c r="AT255" i="9"/>
  <c r="AU255" i="9"/>
  <c r="AR256" i="9"/>
  <c r="AP256" i="9" s="1"/>
  <c r="AS256" i="9"/>
  <c r="AT256" i="9"/>
  <c r="AU256" i="9"/>
  <c r="AR257" i="9"/>
  <c r="AP257" i="9" s="1"/>
  <c r="AS257" i="9"/>
  <c r="AT257" i="9"/>
  <c r="AU257" i="9"/>
  <c r="AR258" i="9"/>
  <c r="AP258" i="9" s="1"/>
  <c r="AS258" i="9"/>
  <c r="AT258" i="9"/>
  <c r="AU258" i="9"/>
  <c r="AR259" i="9"/>
  <c r="AP259" i="9" s="1"/>
  <c r="AS259" i="9"/>
  <c r="AT259" i="9"/>
  <c r="AU259" i="9"/>
  <c r="AR260" i="9"/>
  <c r="AP260" i="9" s="1"/>
  <c r="AS260" i="9"/>
  <c r="AT260" i="9"/>
  <c r="AU260" i="9"/>
  <c r="AR261" i="9"/>
  <c r="AP261" i="9" s="1"/>
  <c r="AS261" i="9"/>
  <c r="AT261" i="9"/>
  <c r="AU261" i="9"/>
  <c r="AR262" i="9"/>
  <c r="AP262" i="9" s="1"/>
  <c r="AS262" i="9"/>
  <c r="AT262" i="9"/>
  <c r="AU262" i="9"/>
  <c r="AR263" i="9"/>
  <c r="AP263" i="9" s="1"/>
  <c r="AS263" i="9"/>
  <c r="AT263" i="9"/>
  <c r="AU263" i="9"/>
  <c r="AR264" i="9"/>
  <c r="AP264" i="9" s="1"/>
  <c r="AS264" i="9"/>
  <c r="AT264" i="9"/>
  <c r="AU264" i="9"/>
  <c r="AR265" i="9"/>
  <c r="AP265" i="9" s="1"/>
  <c r="AS265" i="9"/>
  <c r="AT265" i="9"/>
  <c r="AU265" i="9"/>
  <c r="AR266" i="9"/>
  <c r="AP266" i="9" s="1"/>
  <c r="AS266" i="9"/>
  <c r="AT266" i="9"/>
  <c r="AU266" i="9"/>
  <c r="AR267" i="9"/>
  <c r="AP267" i="9" s="1"/>
  <c r="AS267" i="9"/>
  <c r="AT267" i="9"/>
  <c r="AU267" i="9"/>
  <c r="AR268" i="9"/>
  <c r="AP268" i="9" s="1"/>
  <c r="AS268" i="9"/>
  <c r="AT268" i="9"/>
  <c r="AU268" i="9"/>
  <c r="AR269" i="9"/>
  <c r="AP269" i="9" s="1"/>
  <c r="AS269" i="9"/>
  <c r="AT269" i="9"/>
  <c r="AU269" i="9"/>
  <c r="AR270" i="9"/>
  <c r="AP270" i="9" s="1"/>
  <c r="AS270" i="9"/>
  <c r="AT270" i="9"/>
  <c r="AU270" i="9"/>
  <c r="AR271" i="9"/>
  <c r="AP271" i="9" s="1"/>
  <c r="AS271" i="9"/>
  <c r="AT271" i="9"/>
  <c r="AU271" i="9"/>
  <c r="AR272" i="9"/>
  <c r="AP272" i="9" s="1"/>
  <c r="AS272" i="9"/>
  <c r="AT272" i="9"/>
  <c r="AU272" i="9"/>
  <c r="AR273" i="9"/>
  <c r="AP273" i="9" s="1"/>
  <c r="AS273" i="9"/>
  <c r="AT273" i="9"/>
  <c r="AU273" i="9"/>
  <c r="AR274" i="9"/>
  <c r="AP274" i="9" s="1"/>
  <c r="AS274" i="9"/>
  <c r="AT274" i="9"/>
  <c r="AU274" i="9"/>
  <c r="AR275" i="9"/>
  <c r="AP275" i="9" s="1"/>
  <c r="AS275" i="9"/>
  <c r="AT275" i="9"/>
  <c r="AU275" i="9"/>
  <c r="AR276" i="9"/>
  <c r="AP276" i="9" s="1"/>
  <c r="AS276" i="9"/>
  <c r="AT276" i="9"/>
  <c r="AU276" i="9"/>
  <c r="AR277" i="9"/>
  <c r="AP277" i="9" s="1"/>
  <c r="AS277" i="9"/>
  <c r="AT277" i="9"/>
  <c r="AU277" i="9"/>
  <c r="AR278" i="9"/>
  <c r="AP278" i="9" s="1"/>
  <c r="AS278" i="9"/>
  <c r="AT278" i="9"/>
  <c r="AU278" i="9"/>
  <c r="AR279" i="9"/>
  <c r="AP279" i="9" s="1"/>
  <c r="AS279" i="9"/>
  <c r="AT279" i="9"/>
  <c r="AU279" i="9"/>
  <c r="AR280" i="9"/>
  <c r="AP280" i="9" s="1"/>
  <c r="AS280" i="9"/>
  <c r="AT280" i="9"/>
  <c r="AU280" i="9"/>
  <c r="AR281" i="9"/>
  <c r="AP281" i="9" s="1"/>
  <c r="AS281" i="9"/>
  <c r="AT281" i="9"/>
  <c r="AU281" i="9"/>
  <c r="AR282" i="9"/>
  <c r="AP282" i="9" s="1"/>
  <c r="AS282" i="9"/>
  <c r="AT282" i="9"/>
  <c r="AU282" i="9"/>
  <c r="AR283" i="9"/>
  <c r="AS283" i="9"/>
  <c r="AT283" i="9"/>
  <c r="AU283" i="9"/>
  <c r="AR284" i="9"/>
  <c r="AP284" i="9" s="1"/>
  <c r="AS284" i="9"/>
  <c r="AT284" i="9"/>
  <c r="AU284" i="9"/>
  <c r="AR285" i="9"/>
  <c r="AP285" i="9" s="1"/>
  <c r="AS285" i="9"/>
  <c r="AT285" i="9"/>
  <c r="AU285" i="9"/>
  <c r="AR286" i="9"/>
  <c r="AP286" i="9" s="1"/>
  <c r="AS286" i="9"/>
  <c r="AT286" i="9"/>
  <c r="AU286" i="9"/>
  <c r="AR287" i="9"/>
  <c r="AP287" i="9" s="1"/>
  <c r="AS287" i="9"/>
  <c r="AT287" i="9"/>
  <c r="AU287" i="9"/>
  <c r="AR288" i="9"/>
  <c r="AP288" i="9" s="1"/>
  <c r="AS288" i="9"/>
  <c r="AT288" i="9"/>
  <c r="AU288" i="9"/>
  <c r="AR289" i="9"/>
  <c r="AP289" i="9" s="1"/>
  <c r="AS289" i="9"/>
  <c r="AT289" i="9"/>
  <c r="AU289" i="9"/>
  <c r="AR290" i="9"/>
  <c r="AP290" i="9" s="1"/>
  <c r="AS290" i="9"/>
  <c r="AT290" i="9"/>
  <c r="AU290" i="9"/>
  <c r="AR291" i="9"/>
  <c r="AP291" i="9" s="1"/>
  <c r="AS291" i="9"/>
  <c r="AT291" i="9"/>
  <c r="AU291" i="9"/>
  <c r="AR292" i="9"/>
  <c r="AP292" i="9" s="1"/>
  <c r="AS292" i="9"/>
  <c r="AT292" i="9"/>
  <c r="AU292" i="9"/>
  <c r="AR293" i="9"/>
  <c r="AP293" i="9" s="1"/>
  <c r="AS293" i="9"/>
  <c r="AT293" i="9"/>
  <c r="AU293" i="9"/>
  <c r="AR294" i="9"/>
  <c r="AP294" i="9" s="1"/>
  <c r="AS294" i="9"/>
  <c r="AT294" i="9"/>
  <c r="AU294" i="9"/>
  <c r="AR295" i="9"/>
  <c r="AP295" i="9" s="1"/>
  <c r="AS295" i="9"/>
  <c r="AT295" i="9"/>
  <c r="AU295" i="9"/>
  <c r="AR296" i="9"/>
  <c r="AP296" i="9" s="1"/>
  <c r="AS296" i="9"/>
  <c r="AT296" i="9"/>
  <c r="AU296" i="9"/>
  <c r="AR297" i="9"/>
  <c r="AP297" i="9" s="1"/>
  <c r="AS297" i="9"/>
  <c r="AT297" i="9"/>
  <c r="AU297" i="9"/>
  <c r="AR298" i="9"/>
  <c r="AP298" i="9" s="1"/>
  <c r="AS298" i="9"/>
  <c r="AT298" i="9"/>
  <c r="AU298" i="9"/>
  <c r="AR299" i="9"/>
  <c r="AP299" i="9" s="1"/>
  <c r="AS299" i="9"/>
  <c r="AT299" i="9"/>
  <c r="AU299" i="9"/>
  <c r="AR300" i="9"/>
  <c r="AP300" i="9" s="1"/>
  <c r="AS300" i="9"/>
  <c r="AT300" i="9"/>
  <c r="AU300" i="9"/>
  <c r="AR301" i="9"/>
  <c r="AP301" i="9" s="1"/>
  <c r="AS301" i="9"/>
  <c r="AT301" i="9"/>
  <c r="AU301" i="9"/>
  <c r="AR302" i="9"/>
  <c r="AP302" i="9" s="1"/>
  <c r="AS302" i="9"/>
  <c r="AT302" i="9"/>
  <c r="AU302" i="9"/>
  <c r="AR303" i="9"/>
  <c r="AP303" i="9" s="1"/>
  <c r="AS303" i="9"/>
  <c r="AT303" i="9"/>
  <c r="AU303" i="9"/>
  <c r="AR304" i="9"/>
  <c r="AP304" i="9" s="1"/>
  <c r="AS304" i="9"/>
  <c r="AT304" i="9"/>
  <c r="AU304" i="9"/>
  <c r="AR305" i="9"/>
  <c r="AP305" i="9" s="1"/>
  <c r="AS305" i="9"/>
  <c r="AT305" i="9"/>
  <c r="AU305" i="9"/>
  <c r="AR306" i="9"/>
  <c r="AP306" i="9" s="1"/>
  <c r="AS306" i="9"/>
  <c r="AT306" i="9"/>
  <c r="AU306" i="9"/>
  <c r="AR307" i="9"/>
  <c r="AS307" i="9"/>
  <c r="AT307" i="9"/>
  <c r="AU307" i="9"/>
  <c r="AR308" i="9"/>
  <c r="AP308" i="9" s="1"/>
  <c r="AS308" i="9"/>
  <c r="AT308" i="9"/>
  <c r="AU308" i="9"/>
  <c r="AR309" i="9"/>
  <c r="AP309" i="9" s="1"/>
  <c r="AS309" i="9"/>
  <c r="AT309" i="9"/>
  <c r="AU309" i="9"/>
  <c r="AR310" i="9"/>
  <c r="AP310" i="9" s="1"/>
  <c r="AS310" i="9"/>
  <c r="AT310" i="9"/>
  <c r="AU310" i="9"/>
  <c r="AR311" i="9"/>
  <c r="AP311" i="9" s="1"/>
  <c r="AS311" i="9"/>
  <c r="AT311" i="9"/>
  <c r="AU311" i="9"/>
  <c r="AR312" i="9"/>
  <c r="AP312" i="9" s="1"/>
  <c r="AS312" i="9"/>
  <c r="AT312" i="9"/>
  <c r="AU312" i="9"/>
  <c r="AR313" i="9"/>
  <c r="AP313" i="9" s="1"/>
  <c r="AS313" i="9"/>
  <c r="AT313" i="9"/>
  <c r="AU313" i="9"/>
  <c r="AR314" i="9"/>
  <c r="AP314" i="9" s="1"/>
  <c r="AS314" i="9"/>
  <c r="AT314" i="9"/>
  <c r="AU314" i="9"/>
  <c r="AR315" i="9"/>
  <c r="AS315" i="9"/>
  <c r="AT315" i="9"/>
  <c r="AU315" i="9"/>
  <c r="AR316" i="9"/>
  <c r="AP316" i="9" s="1"/>
  <c r="AS316" i="9"/>
  <c r="AT316" i="9"/>
  <c r="AU316" i="9"/>
  <c r="AR317" i="9"/>
  <c r="AP317" i="9" s="1"/>
  <c r="AS317" i="9"/>
  <c r="AT317" i="9"/>
  <c r="AU317" i="9"/>
  <c r="AR318" i="9"/>
  <c r="AP318" i="9" s="1"/>
  <c r="AS318" i="9"/>
  <c r="AT318" i="9"/>
  <c r="AU318" i="9"/>
  <c r="AR319" i="9"/>
  <c r="AP319" i="9" s="1"/>
  <c r="AS319" i="9"/>
  <c r="AT319" i="9"/>
  <c r="AU319" i="9"/>
  <c r="AR320" i="9"/>
  <c r="AP320" i="9" s="1"/>
  <c r="AS320" i="9"/>
  <c r="AT320" i="9"/>
  <c r="AU320" i="9"/>
  <c r="AR321" i="9"/>
  <c r="AP321" i="9" s="1"/>
  <c r="AS321" i="9"/>
  <c r="AT321" i="9"/>
  <c r="AU321" i="9"/>
  <c r="AR322" i="9"/>
  <c r="AP322" i="9" s="1"/>
  <c r="AS322" i="9"/>
  <c r="AT322" i="9"/>
  <c r="AU322" i="9"/>
  <c r="AR323" i="9"/>
  <c r="AS323" i="9"/>
  <c r="AT323" i="9"/>
  <c r="AU323" i="9"/>
  <c r="AR324" i="9"/>
  <c r="AP324" i="9" s="1"/>
  <c r="AS324" i="9"/>
  <c r="AT324" i="9"/>
  <c r="AU324" i="9"/>
  <c r="AR325" i="9"/>
  <c r="AP325" i="9" s="1"/>
  <c r="AS325" i="9"/>
  <c r="AT325" i="9"/>
  <c r="AU325" i="9"/>
  <c r="AR326" i="9"/>
  <c r="AP326" i="9" s="1"/>
  <c r="AS326" i="9"/>
  <c r="AT326" i="9"/>
  <c r="AU326" i="9"/>
  <c r="AR327" i="9"/>
  <c r="AP327" i="9" s="1"/>
  <c r="AS327" i="9"/>
  <c r="AT327" i="9"/>
  <c r="AU327" i="9"/>
  <c r="AR328" i="9"/>
  <c r="AP328" i="9" s="1"/>
  <c r="AS328" i="9"/>
  <c r="AT328" i="9"/>
  <c r="AU328" i="9"/>
  <c r="AR329" i="9"/>
  <c r="AP329" i="9" s="1"/>
  <c r="AS329" i="9"/>
  <c r="AT329" i="9"/>
  <c r="AU329" i="9"/>
  <c r="AR330" i="9"/>
  <c r="AP330" i="9" s="1"/>
  <c r="AS330" i="9"/>
  <c r="AT330" i="9"/>
  <c r="AU330" i="9"/>
  <c r="AR331" i="9"/>
  <c r="AP331" i="9" s="1"/>
  <c r="AS331" i="9"/>
  <c r="AT331" i="9"/>
  <c r="AU331" i="9"/>
  <c r="AR332" i="9"/>
  <c r="AP332" i="9" s="1"/>
  <c r="AS332" i="9"/>
  <c r="AT332" i="9"/>
  <c r="AU332" i="9"/>
  <c r="AR333" i="9"/>
  <c r="AP333" i="9" s="1"/>
  <c r="AS333" i="9"/>
  <c r="AT333" i="9"/>
  <c r="AU333" i="9"/>
  <c r="AR334" i="9"/>
  <c r="AP334" i="9" s="1"/>
  <c r="AS334" i="9"/>
  <c r="AT334" i="9"/>
  <c r="AU334" i="9"/>
  <c r="AR335" i="9"/>
  <c r="AP335" i="9" s="1"/>
  <c r="AS335" i="9"/>
  <c r="AT335" i="9"/>
  <c r="AU335" i="9"/>
  <c r="AR336" i="9"/>
  <c r="AP336" i="9" s="1"/>
  <c r="AS336" i="9"/>
  <c r="AT336" i="9"/>
  <c r="AU336" i="9"/>
  <c r="AR337" i="9"/>
  <c r="AP337" i="9" s="1"/>
  <c r="AS337" i="9"/>
  <c r="AT337" i="9"/>
  <c r="AU337" i="9"/>
  <c r="AR338" i="9"/>
  <c r="AP338" i="9" s="1"/>
  <c r="AS338" i="9"/>
  <c r="AT338" i="9"/>
  <c r="AU338" i="9"/>
  <c r="AR339" i="9"/>
  <c r="AS339" i="9"/>
  <c r="AT339" i="9"/>
  <c r="AU339" i="9"/>
  <c r="AR340" i="9"/>
  <c r="AP340" i="9" s="1"/>
  <c r="AS340" i="9"/>
  <c r="AT340" i="9"/>
  <c r="AU340" i="9"/>
  <c r="AR341" i="9"/>
  <c r="AP341" i="9" s="1"/>
  <c r="AS341" i="9"/>
  <c r="AT341" i="9"/>
  <c r="AU341" i="9"/>
  <c r="AR342" i="9"/>
  <c r="AP342" i="9" s="1"/>
  <c r="AS342" i="9"/>
  <c r="AT342" i="9"/>
  <c r="AU342" i="9"/>
  <c r="AR343" i="9"/>
  <c r="AP343" i="9" s="1"/>
  <c r="AS343" i="9"/>
  <c r="AT343" i="9"/>
  <c r="AU343" i="9"/>
  <c r="AR344" i="9"/>
  <c r="AP344" i="9" s="1"/>
  <c r="AS344" i="9"/>
  <c r="AT344" i="9"/>
  <c r="AU344" i="9"/>
  <c r="AR345" i="9"/>
  <c r="AP345" i="9" s="1"/>
  <c r="AS345" i="9"/>
  <c r="AT345" i="9"/>
  <c r="AU345" i="9"/>
  <c r="AR346" i="9"/>
  <c r="AP346" i="9" s="1"/>
  <c r="AS346" i="9"/>
  <c r="AT346" i="9"/>
  <c r="AU346" i="9"/>
  <c r="AR347" i="9"/>
  <c r="AP347" i="9" s="1"/>
  <c r="AS347" i="9"/>
  <c r="AT347" i="9"/>
  <c r="AU347" i="9"/>
  <c r="AR348" i="9"/>
  <c r="AP348" i="9" s="1"/>
  <c r="AS348" i="9"/>
  <c r="AT348" i="9"/>
  <c r="AU348" i="9"/>
  <c r="AR349" i="9"/>
  <c r="AP349" i="9" s="1"/>
  <c r="AS349" i="9"/>
  <c r="AT349" i="9"/>
  <c r="AU349" i="9"/>
  <c r="AR350" i="9"/>
  <c r="AP350" i="9" s="1"/>
  <c r="AS350" i="9"/>
  <c r="AT350" i="9"/>
  <c r="AU350" i="9"/>
  <c r="AR351" i="9"/>
  <c r="AP351" i="9" s="1"/>
  <c r="AS351" i="9"/>
  <c r="AT351" i="9"/>
  <c r="AU351" i="9"/>
  <c r="AR352" i="9"/>
  <c r="AP352" i="9" s="1"/>
  <c r="AS352" i="9"/>
  <c r="AT352" i="9"/>
  <c r="AU352" i="9"/>
  <c r="AR353" i="9"/>
  <c r="AS353" i="9"/>
  <c r="AT353" i="9"/>
  <c r="AU353" i="9"/>
  <c r="AR354" i="9"/>
  <c r="AP354" i="9" s="1"/>
  <c r="AS354" i="9"/>
  <c r="AT354" i="9"/>
  <c r="AU354" i="9"/>
  <c r="AR355" i="9"/>
  <c r="AP355" i="9" s="1"/>
  <c r="AS355" i="9"/>
  <c r="AT355" i="9"/>
  <c r="AU355" i="9"/>
  <c r="AR356" i="9"/>
  <c r="AP356" i="9" s="1"/>
  <c r="AS356" i="9"/>
  <c r="AT356" i="9"/>
  <c r="AU356" i="9"/>
  <c r="AR357" i="9"/>
  <c r="AP357" i="9" s="1"/>
  <c r="AS357" i="9"/>
  <c r="AT357" i="9"/>
  <c r="AU357" i="9"/>
  <c r="AR358" i="9"/>
  <c r="AP358" i="9" s="1"/>
  <c r="AS358" i="9"/>
  <c r="AT358" i="9"/>
  <c r="AU358" i="9"/>
  <c r="AR359" i="9"/>
  <c r="AP359" i="9" s="1"/>
  <c r="AS359" i="9"/>
  <c r="AT359" i="9"/>
  <c r="AU359" i="9"/>
  <c r="AR360" i="9"/>
  <c r="AP360" i="9" s="1"/>
  <c r="AS360" i="9"/>
  <c r="AT360" i="9"/>
  <c r="AU360" i="9"/>
  <c r="AR361" i="9"/>
  <c r="AS361" i="9"/>
  <c r="AT361" i="9"/>
  <c r="AU361" i="9"/>
  <c r="AR362" i="9"/>
  <c r="AP362" i="9" s="1"/>
  <c r="AS362" i="9"/>
  <c r="AT362" i="9"/>
  <c r="AU362" i="9"/>
  <c r="AR363" i="9"/>
  <c r="AP363" i="9" s="1"/>
  <c r="AS363" i="9"/>
  <c r="AT363" i="9"/>
  <c r="AU363" i="9"/>
  <c r="AR364" i="9"/>
  <c r="AP364" i="9" s="1"/>
  <c r="AS364" i="9"/>
  <c r="AT364" i="9"/>
  <c r="AU364" i="9"/>
  <c r="AR365" i="9"/>
  <c r="AS365" i="9"/>
  <c r="AT365" i="9"/>
  <c r="AU365" i="9"/>
  <c r="AR366" i="9"/>
  <c r="AP366" i="9" s="1"/>
  <c r="AS366" i="9"/>
  <c r="AT366" i="9"/>
  <c r="AU366" i="9"/>
  <c r="AR367" i="9"/>
  <c r="AP367" i="9" s="1"/>
  <c r="AS367" i="9"/>
  <c r="AT367" i="9"/>
  <c r="AU367" i="9"/>
  <c r="AR368" i="9"/>
  <c r="AP368" i="9" s="1"/>
  <c r="AS368" i="9"/>
  <c r="AT368" i="9"/>
  <c r="AU368" i="9"/>
  <c r="AR369" i="9"/>
  <c r="AP369" i="9" s="1"/>
  <c r="AS369" i="9"/>
  <c r="AT369" i="9"/>
  <c r="AU369" i="9"/>
  <c r="AR370" i="9"/>
  <c r="AP370" i="9" s="1"/>
  <c r="AS370" i="9"/>
  <c r="AT370" i="9"/>
  <c r="AU370" i="9"/>
  <c r="AR371" i="9"/>
  <c r="AP371" i="9" s="1"/>
  <c r="AS371" i="9"/>
  <c r="AT371" i="9"/>
  <c r="AU371" i="9"/>
  <c r="AR372" i="9"/>
  <c r="AP372" i="9" s="1"/>
  <c r="AS372" i="9"/>
  <c r="AT372" i="9"/>
  <c r="AU372" i="9"/>
  <c r="AR373" i="9"/>
  <c r="AP373" i="9" s="1"/>
  <c r="AS373" i="9"/>
  <c r="AT373" i="9"/>
  <c r="AU373" i="9"/>
  <c r="AR374" i="9"/>
  <c r="AP374" i="9" s="1"/>
  <c r="AS374" i="9"/>
  <c r="AT374" i="9"/>
  <c r="AU374" i="9"/>
  <c r="AR375" i="9"/>
  <c r="AP375" i="9" s="1"/>
  <c r="AS375" i="9"/>
  <c r="AT375" i="9"/>
  <c r="AU375" i="9"/>
  <c r="AR376" i="9"/>
  <c r="AP376" i="9" s="1"/>
  <c r="AS376" i="9"/>
  <c r="AT376" i="9"/>
  <c r="AU376" i="9"/>
  <c r="AR377" i="9"/>
  <c r="AP377" i="9" s="1"/>
  <c r="AS377" i="9"/>
  <c r="AT377" i="9"/>
  <c r="AU377" i="9"/>
  <c r="AR378" i="9"/>
  <c r="AP378" i="9" s="1"/>
  <c r="AS378" i="9"/>
  <c r="AT378" i="9"/>
  <c r="AU378" i="9"/>
  <c r="AR379" i="9"/>
  <c r="AP379" i="9" s="1"/>
  <c r="AS379" i="9"/>
  <c r="AT379" i="9"/>
  <c r="AU379" i="9"/>
  <c r="AR380" i="9"/>
  <c r="AP380" i="9" s="1"/>
  <c r="AS380" i="9"/>
  <c r="AT380" i="9"/>
  <c r="AU380" i="9"/>
  <c r="AR381" i="9"/>
  <c r="AP381" i="9" s="1"/>
  <c r="AS381" i="9"/>
  <c r="AT381" i="9"/>
  <c r="AU381" i="9"/>
  <c r="AR382" i="9"/>
  <c r="AP382" i="9" s="1"/>
  <c r="AS382" i="9"/>
  <c r="AT382" i="9"/>
  <c r="AU382" i="9"/>
  <c r="AR383" i="9"/>
  <c r="AP383" i="9" s="1"/>
  <c r="AS383" i="9"/>
  <c r="AT383" i="9"/>
  <c r="AU383" i="9"/>
  <c r="AR384" i="9"/>
  <c r="AP384" i="9" s="1"/>
  <c r="AS384" i="9"/>
  <c r="AT384" i="9"/>
  <c r="AU384" i="9"/>
  <c r="AR385" i="9"/>
  <c r="AP385" i="9" s="1"/>
  <c r="AS385" i="9"/>
  <c r="AT385" i="9"/>
  <c r="AU385" i="9"/>
  <c r="AR386" i="9"/>
  <c r="AP386" i="9" s="1"/>
  <c r="AS386" i="9"/>
  <c r="AT386" i="9"/>
  <c r="AU386" i="9"/>
  <c r="AR387" i="9"/>
  <c r="AS387" i="9"/>
  <c r="AT387" i="9"/>
  <c r="AU387" i="9"/>
  <c r="AR388" i="9"/>
  <c r="AP388" i="9" s="1"/>
  <c r="AS388" i="9"/>
  <c r="AT388" i="9"/>
  <c r="AU388" i="9"/>
  <c r="AR389" i="9"/>
  <c r="AP389" i="9" s="1"/>
  <c r="AS389" i="9"/>
  <c r="AT389" i="9"/>
  <c r="AU389" i="9"/>
  <c r="AR390" i="9"/>
  <c r="AP390" i="9" s="1"/>
  <c r="AS390" i="9"/>
  <c r="AT390" i="9"/>
  <c r="AU390" i="9"/>
  <c r="AR391" i="9"/>
  <c r="AP391" i="9" s="1"/>
  <c r="AS391" i="9"/>
  <c r="AT391" i="9"/>
  <c r="AU391" i="9"/>
  <c r="AR392" i="9"/>
  <c r="AP392" i="9" s="1"/>
  <c r="AS392" i="9"/>
  <c r="AT392" i="9"/>
  <c r="AU392" i="9"/>
  <c r="AR393" i="9"/>
  <c r="AP393" i="9" s="1"/>
  <c r="AS393" i="9"/>
  <c r="AT393" i="9"/>
  <c r="AU393" i="9"/>
  <c r="AR394" i="9"/>
  <c r="AP394" i="9" s="1"/>
  <c r="AS394" i="9"/>
  <c r="AT394" i="9"/>
  <c r="AU394" i="9"/>
  <c r="AR395" i="9"/>
  <c r="AP395" i="9" s="1"/>
  <c r="AS395" i="9"/>
  <c r="AT395" i="9"/>
  <c r="AU395" i="9"/>
  <c r="AR396" i="9"/>
  <c r="AP396" i="9" s="1"/>
  <c r="AS396" i="9"/>
  <c r="AT396" i="9"/>
  <c r="AU396" i="9"/>
  <c r="AR397" i="9"/>
  <c r="AP397" i="9" s="1"/>
  <c r="AS397" i="9"/>
  <c r="AT397" i="9"/>
  <c r="AU397" i="9"/>
  <c r="AR398" i="9"/>
  <c r="AP398" i="9" s="1"/>
  <c r="AS398" i="9"/>
  <c r="AT398" i="9"/>
  <c r="AU398" i="9"/>
  <c r="AR399" i="9"/>
  <c r="AP399" i="9" s="1"/>
  <c r="AS399" i="9"/>
  <c r="AT399" i="9"/>
  <c r="AU399" i="9"/>
  <c r="AR400" i="9"/>
  <c r="AP400" i="9" s="1"/>
  <c r="AS400" i="9"/>
  <c r="AT400" i="9"/>
  <c r="AU400" i="9"/>
  <c r="AR401" i="9"/>
  <c r="AP401" i="9" s="1"/>
  <c r="AS401" i="9"/>
  <c r="AT401" i="9"/>
  <c r="AU401" i="9"/>
  <c r="AR402" i="9"/>
  <c r="AP402" i="9" s="1"/>
  <c r="AS402" i="9"/>
  <c r="AT402" i="9"/>
  <c r="AU402" i="9"/>
  <c r="AR403" i="9"/>
  <c r="AP403" i="9" s="1"/>
  <c r="AS403" i="9"/>
  <c r="AT403" i="9"/>
  <c r="AU403" i="9"/>
  <c r="AR404" i="9"/>
  <c r="AP404" i="9" s="1"/>
  <c r="AS404" i="9"/>
  <c r="AT404" i="9"/>
  <c r="AU404" i="9"/>
  <c r="AR405" i="9"/>
  <c r="AP405" i="9" s="1"/>
  <c r="AS405" i="9"/>
  <c r="AT405" i="9"/>
  <c r="AU405" i="9"/>
  <c r="AR406" i="9"/>
  <c r="AP406" i="9" s="1"/>
  <c r="AS406" i="9"/>
  <c r="AT406" i="9"/>
  <c r="AU406" i="9"/>
  <c r="AR407" i="9"/>
  <c r="AP407" i="9" s="1"/>
  <c r="AS407" i="9"/>
  <c r="AT407" i="9"/>
  <c r="AU407" i="9"/>
  <c r="AR408" i="9"/>
  <c r="AP408" i="9" s="1"/>
  <c r="AS408" i="9"/>
  <c r="AT408" i="9"/>
  <c r="AU408" i="9"/>
  <c r="AR409" i="9"/>
  <c r="AP409" i="9" s="1"/>
  <c r="AS409" i="9"/>
  <c r="AT409" i="9"/>
  <c r="AU409" i="9"/>
  <c r="AR410" i="9"/>
  <c r="AP410" i="9" s="1"/>
  <c r="AS410" i="9"/>
  <c r="AT410" i="9"/>
  <c r="AU410" i="9"/>
  <c r="AR411" i="9"/>
  <c r="AP411" i="9" s="1"/>
  <c r="AS411" i="9"/>
  <c r="AT411" i="9"/>
  <c r="AU411" i="9"/>
  <c r="AR412" i="9"/>
  <c r="AP412" i="9" s="1"/>
  <c r="AS412" i="9"/>
  <c r="AT412" i="9"/>
  <c r="AU412" i="9"/>
  <c r="AR413" i="9"/>
  <c r="AP413" i="9" s="1"/>
  <c r="AS413" i="9"/>
  <c r="AT413" i="9"/>
  <c r="AU413" i="9"/>
  <c r="AR414" i="9"/>
  <c r="AP414" i="9" s="1"/>
  <c r="AS414" i="9"/>
  <c r="AT414" i="9"/>
  <c r="AU414" i="9"/>
  <c r="AR415" i="9"/>
  <c r="AP415" i="9" s="1"/>
  <c r="AS415" i="9"/>
  <c r="AT415" i="9"/>
  <c r="AU415" i="9"/>
  <c r="AR416" i="9"/>
  <c r="AP416" i="9" s="1"/>
  <c r="AS416" i="9"/>
  <c r="AT416" i="9"/>
  <c r="AU416" i="9"/>
  <c r="AR417" i="9"/>
  <c r="AP417" i="9" s="1"/>
  <c r="AS417" i="9"/>
  <c r="AT417" i="9"/>
  <c r="AU417" i="9"/>
  <c r="AR418" i="9"/>
  <c r="AP418" i="9" s="1"/>
  <c r="AS418" i="9"/>
  <c r="AT418" i="9"/>
  <c r="AU418" i="9"/>
  <c r="AR419" i="9"/>
  <c r="AP419" i="9" s="1"/>
  <c r="AS419" i="9"/>
  <c r="AT419" i="9"/>
  <c r="AU419" i="9"/>
  <c r="AR420" i="9"/>
  <c r="AP420" i="9" s="1"/>
  <c r="AS420" i="9"/>
  <c r="AT420" i="9"/>
  <c r="AU420" i="9"/>
  <c r="AR421" i="9"/>
  <c r="AP421" i="9" s="1"/>
  <c r="AS421" i="9"/>
  <c r="AT421" i="9"/>
  <c r="AU421" i="9"/>
  <c r="AR422" i="9"/>
  <c r="AP422" i="9" s="1"/>
  <c r="AS422" i="9"/>
  <c r="AT422" i="9"/>
  <c r="AU422" i="9"/>
  <c r="AR423" i="9"/>
  <c r="AP423" i="9" s="1"/>
  <c r="AS423" i="9"/>
  <c r="AT423" i="9"/>
  <c r="AU423" i="9"/>
  <c r="AR424" i="9"/>
  <c r="AP424" i="9" s="1"/>
  <c r="AS424" i="9"/>
  <c r="AT424" i="9"/>
  <c r="AU424" i="9"/>
  <c r="AR425" i="9"/>
  <c r="AP425" i="9" s="1"/>
  <c r="AS425" i="9"/>
  <c r="AT425" i="9"/>
  <c r="AU425" i="9"/>
  <c r="AR426" i="9"/>
  <c r="AP426" i="9" s="1"/>
  <c r="AS426" i="9"/>
  <c r="AT426" i="9"/>
  <c r="AU426" i="9"/>
  <c r="AR427" i="9"/>
  <c r="AP427" i="9" s="1"/>
  <c r="AS427" i="9"/>
  <c r="AT427" i="9"/>
  <c r="AU427" i="9"/>
  <c r="AR428" i="9"/>
  <c r="AP428" i="9" s="1"/>
  <c r="AS428" i="9"/>
  <c r="AT428" i="9"/>
  <c r="AU428" i="9"/>
  <c r="AR429" i="9"/>
  <c r="AP429" i="9" s="1"/>
  <c r="AS429" i="9"/>
  <c r="AT429" i="9"/>
  <c r="AU429" i="9"/>
  <c r="AR430" i="9"/>
  <c r="AP430" i="9" s="1"/>
  <c r="AS430" i="9"/>
  <c r="AT430" i="9"/>
  <c r="AU430" i="9"/>
  <c r="AR431" i="9"/>
  <c r="AP431" i="9" s="1"/>
  <c r="AS431" i="9"/>
  <c r="AT431" i="9"/>
  <c r="AU431" i="9"/>
  <c r="AR432" i="9"/>
  <c r="AP432" i="9" s="1"/>
  <c r="AS432" i="9"/>
  <c r="AT432" i="9"/>
  <c r="AU432" i="9"/>
  <c r="AR433" i="9"/>
  <c r="AP433" i="9" s="1"/>
  <c r="AS433" i="9"/>
  <c r="AT433" i="9"/>
  <c r="AU433" i="9"/>
  <c r="AR434" i="9"/>
  <c r="AP434" i="9" s="1"/>
  <c r="AS434" i="9"/>
  <c r="AT434" i="9"/>
  <c r="AU434" i="9"/>
  <c r="AR435" i="9"/>
  <c r="AP435" i="9" s="1"/>
  <c r="AS435" i="9"/>
  <c r="AT435" i="9"/>
  <c r="AU435" i="9"/>
  <c r="AR436" i="9"/>
  <c r="AP436" i="9" s="1"/>
  <c r="AS436" i="9"/>
  <c r="AT436" i="9"/>
  <c r="AU436" i="9"/>
  <c r="AR437" i="9"/>
  <c r="AP437" i="9" s="1"/>
  <c r="AS437" i="9"/>
  <c r="AT437" i="9"/>
  <c r="AU437" i="9"/>
  <c r="AR438" i="9"/>
  <c r="AP438" i="9" s="1"/>
  <c r="AS438" i="9"/>
  <c r="AT438" i="9"/>
  <c r="AU438" i="9"/>
  <c r="AR439" i="9"/>
  <c r="AP439" i="9" s="1"/>
  <c r="AS439" i="9"/>
  <c r="AT439" i="9"/>
  <c r="AU439" i="9"/>
  <c r="AR440" i="9"/>
  <c r="AP440" i="9" s="1"/>
  <c r="AS440" i="9"/>
  <c r="AT440" i="9"/>
  <c r="AU440" i="9"/>
  <c r="AR441" i="9"/>
  <c r="AP441" i="9" s="1"/>
  <c r="AS441" i="9"/>
  <c r="AT441" i="9"/>
  <c r="AU441" i="9"/>
  <c r="AR442" i="9"/>
  <c r="AP442" i="9" s="1"/>
  <c r="AS442" i="9"/>
  <c r="AT442" i="9"/>
  <c r="AU442" i="9"/>
  <c r="AR443" i="9"/>
  <c r="AP443" i="9" s="1"/>
  <c r="AS443" i="9"/>
  <c r="AT443" i="9"/>
  <c r="AU443" i="9"/>
  <c r="AR444" i="9"/>
  <c r="AP444" i="9" s="1"/>
  <c r="AS444" i="9"/>
  <c r="AT444" i="9"/>
  <c r="AU444" i="9"/>
  <c r="AR445" i="9"/>
  <c r="AP445" i="9" s="1"/>
  <c r="AS445" i="9"/>
  <c r="AT445" i="9"/>
  <c r="AU445" i="9"/>
  <c r="AR446" i="9"/>
  <c r="AP446" i="9" s="1"/>
  <c r="AS446" i="9"/>
  <c r="AT446" i="9"/>
  <c r="AU446" i="9"/>
  <c r="AR447" i="9"/>
  <c r="AP447" i="9" s="1"/>
  <c r="AS447" i="9"/>
  <c r="AT447" i="9"/>
  <c r="AU447" i="9"/>
  <c r="AR448" i="9"/>
  <c r="AP448" i="9" s="1"/>
  <c r="AS448" i="9"/>
  <c r="AT448" i="9"/>
  <c r="AU448" i="9"/>
  <c r="AR449" i="9"/>
  <c r="AP449" i="9" s="1"/>
  <c r="AS449" i="9"/>
  <c r="AT449" i="9"/>
  <c r="AU449" i="9"/>
  <c r="AR450" i="9"/>
  <c r="AP450" i="9" s="1"/>
  <c r="AS450" i="9"/>
  <c r="AT450" i="9"/>
  <c r="AU450" i="9"/>
  <c r="AR451" i="9"/>
  <c r="AP451" i="9" s="1"/>
  <c r="AS451" i="9"/>
  <c r="AT451" i="9"/>
  <c r="AU451" i="9"/>
  <c r="AR452" i="9"/>
  <c r="AP452" i="9" s="1"/>
  <c r="AS452" i="9"/>
  <c r="AT452" i="9"/>
  <c r="AU452" i="9"/>
  <c r="AR453" i="9"/>
  <c r="AP453" i="9" s="1"/>
  <c r="AS453" i="9"/>
  <c r="AT453" i="9"/>
  <c r="AU453" i="9"/>
  <c r="AR454" i="9"/>
  <c r="AP454" i="9" s="1"/>
  <c r="AS454" i="9"/>
  <c r="AT454" i="9"/>
  <c r="AU454" i="9"/>
  <c r="AR455" i="9"/>
  <c r="AP455" i="9" s="1"/>
  <c r="AS455" i="9"/>
  <c r="AT455" i="9"/>
  <c r="AU455" i="9"/>
  <c r="AR456" i="9"/>
  <c r="AP456" i="9" s="1"/>
  <c r="AS456" i="9"/>
  <c r="AT456" i="9"/>
  <c r="AU456" i="9"/>
  <c r="AR457" i="9"/>
  <c r="AP457" i="9" s="1"/>
  <c r="AS457" i="9"/>
  <c r="AT457" i="9"/>
  <c r="AU457" i="9"/>
  <c r="AR458" i="9"/>
  <c r="AP458" i="9" s="1"/>
  <c r="AS458" i="9"/>
  <c r="AT458" i="9"/>
  <c r="AU458" i="9"/>
  <c r="AR459" i="9"/>
  <c r="AP459" i="9" s="1"/>
  <c r="AS459" i="9"/>
  <c r="AT459" i="9"/>
  <c r="AU459" i="9"/>
  <c r="AR460" i="9"/>
  <c r="AP460" i="9" s="1"/>
  <c r="AS460" i="9"/>
  <c r="AT460" i="9"/>
  <c r="AU460" i="9"/>
  <c r="AR461" i="9"/>
  <c r="AP461" i="9" s="1"/>
  <c r="AS461" i="9"/>
  <c r="AT461" i="9"/>
  <c r="AU461" i="9"/>
  <c r="AR462" i="9"/>
  <c r="AP462" i="9" s="1"/>
  <c r="AS462" i="9"/>
  <c r="AT462" i="9"/>
  <c r="AU462" i="9"/>
  <c r="AR463" i="9"/>
  <c r="AP463" i="9" s="1"/>
  <c r="AS463" i="9"/>
  <c r="AT463" i="9"/>
  <c r="AU463" i="9"/>
  <c r="AR464" i="9"/>
  <c r="AP464" i="9" s="1"/>
  <c r="AS464" i="9"/>
  <c r="AT464" i="9"/>
  <c r="AU464" i="9"/>
  <c r="AR465" i="9"/>
  <c r="AP465" i="9" s="1"/>
  <c r="AS465" i="9"/>
  <c r="AT465" i="9"/>
  <c r="AU465" i="9"/>
  <c r="AR466" i="9"/>
  <c r="AP466" i="9" s="1"/>
  <c r="AS466" i="9"/>
  <c r="AT466" i="9"/>
  <c r="AU466" i="9"/>
  <c r="AR467" i="9"/>
  <c r="AP467" i="9" s="1"/>
  <c r="AS467" i="9"/>
  <c r="AT467" i="9"/>
  <c r="AU467" i="9"/>
  <c r="AR468" i="9"/>
  <c r="AP468" i="9" s="1"/>
  <c r="AS468" i="9"/>
  <c r="AT468" i="9"/>
  <c r="AU468" i="9"/>
  <c r="AR469" i="9"/>
  <c r="AP469" i="9" s="1"/>
  <c r="AS469" i="9"/>
  <c r="AT469" i="9"/>
  <c r="AU469" i="9"/>
  <c r="AR470" i="9"/>
  <c r="AP470" i="9" s="1"/>
  <c r="AS470" i="9"/>
  <c r="AT470" i="9"/>
  <c r="AU470" i="9"/>
  <c r="AR471" i="9"/>
  <c r="AP471" i="9" s="1"/>
  <c r="AS471" i="9"/>
  <c r="AT471" i="9"/>
  <c r="AU471" i="9"/>
  <c r="AR472" i="9"/>
  <c r="AP472" i="9" s="1"/>
  <c r="AS472" i="9"/>
  <c r="AT472" i="9"/>
  <c r="AU472" i="9"/>
  <c r="AU11" i="9"/>
  <c r="AT11" i="9"/>
  <c r="AS11" i="9"/>
  <c r="AR11" i="9"/>
  <c r="AP11" i="9" s="1"/>
  <c r="AM623" i="9"/>
  <c r="AP621" i="9"/>
  <c r="AM621" i="9"/>
  <c r="AM620" i="9"/>
  <c r="AM619" i="9"/>
  <c r="AM618" i="9"/>
  <c r="AP617" i="9"/>
  <c r="AM617" i="9"/>
  <c r="AM616" i="9"/>
  <c r="AM615" i="9"/>
  <c r="AM614" i="9"/>
  <c r="AP613" i="9"/>
  <c r="AM613" i="9"/>
  <c r="AM612" i="9"/>
  <c r="AM611" i="9"/>
  <c r="AM610" i="9"/>
  <c r="AP609" i="9"/>
  <c r="AM609" i="9"/>
  <c r="AM608" i="9"/>
  <c r="AM607" i="9"/>
  <c r="AM606" i="9"/>
  <c r="AP605" i="9"/>
  <c r="AM605" i="9"/>
  <c r="AU603" i="9"/>
  <c r="AT603" i="9"/>
  <c r="AS603" i="9"/>
  <c r="AR603" i="9"/>
  <c r="AP603" i="9" s="1"/>
  <c r="AU602" i="9"/>
  <c r="AT602" i="9"/>
  <c r="AS602" i="9"/>
  <c r="AR602" i="9"/>
  <c r="AP602" i="9" s="1"/>
  <c r="AU601" i="9"/>
  <c r="AT601" i="9"/>
  <c r="AS601" i="9"/>
  <c r="AR601" i="9"/>
  <c r="AP601" i="9" s="1"/>
  <c r="AU600" i="9"/>
  <c r="AT600" i="9"/>
  <c r="AS600" i="9"/>
  <c r="AR600" i="9"/>
  <c r="AP600" i="9" s="1"/>
  <c r="AU599" i="9"/>
  <c r="AT599" i="9"/>
  <c r="AS599" i="9"/>
  <c r="AP599" i="9" s="1"/>
  <c r="AR599" i="9"/>
  <c r="AQ599" i="9"/>
  <c r="AO599" i="9" s="1"/>
  <c r="AM598" i="9"/>
  <c r="AL598" i="9"/>
  <c r="AM597" i="9"/>
  <c r="AL597" i="9"/>
  <c r="AP594" i="9"/>
  <c r="AM594" i="9"/>
  <c r="AL594" i="9"/>
  <c r="AP593" i="9"/>
  <c r="AM593" i="9"/>
  <c r="AM592" i="9"/>
  <c r="AL592" i="9"/>
  <c r="AM591" i="9"/>
  <c r="AL591" i="9"/>
  <c r="AM590" i="9"/>
  <c r="AL590" i="9"/>
  <c r="AP589" i="9"/>
  <c r="AM589" i="9"/>
  <c r="AL589" i="9"/>
  <c r="AP588" i="9"/>
  <c r="AU587" i="9"/>
  <c r="AO587" i="9" s="1"/>
  <c r="AT587" i="9"/>
  <c r="AS587" i="9"/>
  <c r="AR587" i="9"/>
  <c r="AM587" i="9"/>
  <c r="AL587" i="9"/>
  <c r="AU586" i="9"/>
  <c r="AO586" i="9" s="1"/>
  <c r="AT586" i="9"/>
  <c r="AS586" i="9"/>
  <c r="AR586" i="9"/>
  <c r="AP586" i="9" s="1"/>
  <c r="AM586" i="9"/>
  <c r="AU585" i="9"/>
  <c r="AO585" i="9" s="1"/>
  <c r="AT585" i="9"/>
  <c r="AS585" i="9"/>
  <c r="AR585" i="9"/>
  <c r="AP585" i="9" s="1"/>
  <c r="AM585" i="9"/>
  <c r="AU584" i="9"/>
  <c r="AO584" i="9" s="1"/>
  <c r="AT584" i="9"/>
  <c r="AS584" i="9"/>
  <c r="AR584" i="9"/>
  <c r="AP584" i="9" s="1"/>
  <c r="AM584" i="9"/>
  <c r="AU583" i="9"/>
  <c r="AO583" i="9" s="1"/>
  <c r="AT583" i="9"/>
  <c r="AS583" i="9"/>
  <c r="AR583" i="9"/>
  <c r="AP583" i="9" s="1"/>
  <c r="AM583" i="9"/>
  <c r="AU582" i="9"/>
  <c r="AO582" i="9" s="1"/>
  <c r="AT582" i="9"/>
  <c r="AS582" i="9"/>
  <c r="AR582" i="9"/>
  <c r="AP582" i="9" s="1"/>
  <c r="AM582" i="9"/>
  <c r="AU581" i="9"/>
  <c r="AO581" i="9" s="1"/>
  <c r="AT581" i="9"/>
  <c r="AS581" i="9"/>
  <c r="AR581" i="9"/>
  <c r="AP581" i="9" s="1"/>
  <c r="AU580" i="9"/>
  <c r="AO580" i="9" s="1"/>
  <c r="AT580" i="9"/>
  <c r="AS580" i="9"/>
  <c r="AR580" i="9"/>
  <c r="AP580" i="9" s="1"/>
  <c r="AM580" i="9"/>
  <c r="AU579" i="9"/>
  <c r="AO579" i="9" s="1"/>
  <c r="AT579" i="9"/>
  <c r="AS579" i="9"/>
  <c r="AR579" i="9"/>
  <c r="AM579" i="9"/>
  <c r="AU578" i="9"/>
  <c r="AO578" i="9" s="1"/>
  <c r="AT578" i="9"/>
  <c r="AS578" i="9"/>
  <c r="AR578" i="9"/>
  <c r="AP578" i="9" s="1"/>
  <c r="AM578" i="9"/>
  <c r="AU577" i="9"/>
  <c r="AO577" i="9" s="1"/>
  <c r="AT577" i="9"/>
  <c r="AS577" i="9"/>
  <c r="AR577" i="9"/>
  <c r="AP577" i="9" s="1"/>
  <c r="AM577" i="9"/>
  <c r="AU576" i="9"/>
  <c r="AO576" i="9" s="1"/>
  <c r="AT576" i="9"/>
  <c r="AS576" i="9"/>
  <c r="AR576" i="9"/>
  <c r="AP576" i="9" s="1"/>
  <c r="AM576" i="9"/>
  <c r="AU575" i="9"/>
  <c r="AO575" i="9" s="1"/>
  <c r="AT575" i="9"/>
  <c r="AS575" i="9"/>
  <c r="AR575" i="9"/>
  <c r="AU574" i="9"/>
  <c r="AO574" i="9" s="1"/>
  <c r="AT574" i="9"/>
  <c r="AS574" i="9"/>
  <c r="AR574" i="9"/>
  <c r="AP574" i="9" s="1"/>
  <c r="AM574" i="9"/>
  <c r="AU573" i="9"/>
  <c r="AO573" i="9" s="1"/>
  <c r="AT573" i="9"/>
  <c r="AS573" i="9"/>
  <c r="AR573" i="9"/>
  <c r="AP573" i="9" s="1"/>
  <c r="AM573" i="9"/>
  <c r="AU572" i="9"/>
  <c r="AO572" i="9" s="1"/>
  <c r="AT572" i="9"/>
  <c r="AS572" i="9"/>
  <c r="AR572" i="9"/>
  <c r="AP572" i="9" s="1"/>
  <c r="AM572" i="9"/>
  <c r="AU571" i="9"/>
  <c r="AO571" i="9" s="1"/>
  <c r="AT571" i="9"/>
  <c r="AS571" i="9"/>
  <c r="AR571" i="9"/>
  <c r="AP571" i="9" s="1"/>
  <c r="AM571" i="9"/>
  <c r="AU570" i="9"/>
  <c r="AO570" i="9" s="1"/>
  <c r="AT570" i="9"/>
  <c r="AS570" i="9"/>
  <c r="AR570" i="9"/>
  <c r="AP570" i="9" s="1"/>
  <c r="AM570" i="9"/>
  <c r="AU569" i="9"/>
  <c r="AO569" i="9" s="1"/>
  <c r="AT569" i="9"/>
  <c r="AS569" i="9"/>
  <c r="AR569" i="9"/>
  <c r="AP569" i="9" s="1"/>
  <c r="AM569" i="9"/>
  <c r="AU568" i="9"/>
  <c r="AO568" i="9" s="1"/>
  <c r="AT568" i="9"/>
  <c r="AS568" i="9"/>
  <c r="AR568" i="9"/>
  <c r="AP568" i="9" s="1"/>
  <c r="AM568" i="9"/>
  <c r="AU567" i="9"/>
  <c r="AO567" i="9" s="1"/>
  <c r="AT567" i="9"/>
  <c r="AS567" i="9"/>
  <c r="AR567" i="9"/>
  <c r="AP567" i="9" s="1"/>
  <c r="AM567" i="9"/>
  <c r="AU566" i="9"/>
  <c r="AO566" i="9" s="1"/>
  <c r="AT566" i="9"/>
  <c r="AS566" i="9"/>
  <c r="AR566" i="9"/>
  <c r="AP566" i="9" s="1"/>
  <c r="AM566" i="9"/>
  <c r="AU565" i="9"/>
  <c r="AO565" i="9" s="1"/>
  <c r="AT565" i="9"/>
  <c r="AS565" i="9"/>
  <c r="AR565" i="9"/>
  <c r="AP565" i="9" s="1"/>
  <c r="AM565" i="9"/>
  <c r="AU564" i="9"/>
  <c r="AO564" i="9" s="1"/>
  <c r="AT564" i="9"/>
  <c r="AS564" i="9"/>
  <c r="AR564" i="9"/>
  <c r="AP564" i="9" s="1"/>
  <c r="AM564" i="9"/>
  <c r="AU563" i="9"/>
  <c r="AO563" i="9" s="1"/>
  <c r="AT563" i="9"/>
  <c r="AS563" i="9"/>
  <c r="AR563" i="9"/>
  <c r="AP563" i="9" s="1"/>
  <c r="AM563" i="9"/>
  <c r="AU562" i="9"/>
  <c r="AO562" i="9" s="1"/>
  <c r="AT562" i="9"/>
  <c r="AS562" i="9"/>
  <c r="AR562" i="9"/>
  <c r="AP562" i="9" s="1"/>
  <c r="AM562" i="9"/>
  <c r="AU561" i="9"/>
  <c r="AO561" i="9" s="1"/>
  <c r="AT561" i="9"/>
  <c r="AS561" i="9"/>
  <c r="AR561" i="9"/>
  <c r="AP561" i="9" s="1"/>
  <c r="AU560" i="9"/>
  <c r="AO560" i="9" s="1"/>
  <c r="AT560" i="9"/>
  <c r="AS560" i="9"/>
  <c r="AR560" i="9"/>
  <c r="AP560" i="9" s="1"/>
  <c r="AM560" i="9"/>
  <c r="AU559" i="9"/>
  <c r="AO559" i="9" s="1"/>
  <c r="AT559" i="9"/>
  <c r="AS559" i="9"/>
  <c r="AR559" i="9"/>
  <c r="AP559" i="9" s="1"/>
  <c r="AM559" i="9"/>
  <c r="AU558" i="9"/>
  <c r="AO558" i="9" s="1"/>
  <c r="AT558" i="9"/>
  <c r="AS558" i="9"/>
  <c r="AR558" i="9"/>
  <c r="AM558" i="9"/>
  <c r="AU557" i="9"/>
  <c r="AO557" i="9" s="1"/>
  <c r="AT557" i="9"/>
  <c r="AS557" i="9"/>
  <c r="AR557" i="9"/>
  <c r="AP557" i="9" s="1"/>
  <c r="AM557" i="9"/>
  <c r="AU556" i="9"/>
  <c r="AO556" i="9" s="1"/>
  <c r="AT556" i="9"/>
  <c r="AS556" i="9"/>
  <c r="AR556" i="9"/>
  <c r="AP556" i="9" s="1"/>
  <c r="AM556" i="9"/>
  <c r="AU555" i="9"/>
  <c r="AO555" i="9" s="1"/>
  <c r="AT555" i="9"/>
  <c r="AS555" i="9"/>
  <c r="AR555" i="9"/>
  <c r="AP555" i="9" s="1"/>
  <c r="AM555" i="9"/>
  <c r="AU554" i="9"/>
  <c r="AO554" i="9" s="1"/>
  <c r="AT554" i="9"/>
  <c r="AS554" i="9"/>
  <c r="AR554" i="9"/>
  <c r="AP554" i="9" s="1"/>
  <c r="AM554" i="9"/>
  <c r="AN599" i="9" l="1"/>
  <c r="AN557" i="9"/>
  <c r="AN577" i="9"/>
  <c r="AN574" i="9"/>
  <c r="AN565" i="9"/>
  <c r="AN568" i="9"/>
  <c r="AN573" i="9"/>
  <c r="AN555" i="9"/>
  <c r="AN556" i="9"/>
  <c r="AN566" i="9"/>
  <c r="AN560" i="9"/>
  <c r="AN584" i="9"/>
  <c r="AN585" i="9"/>
  <c r="AP598" i="9"/>
  <c r="AP51" i="9"/>
  <c r="AP35" i="9"/>
  <c r="AN559" i="9"/>
  <c r="AN572" i="9"/>
  <c r="AN564" i="9"/>
  <c r="AP365" i="9"/>
  <c r="AP361" i="9"/>
  <c r="AP353" i="9"/>
  <c r="AN554" i="9"/>
  <c r="AN563" i="9"/>
  <c r="AN571" i="9"/>
  <c r="AP171" i="9"/>
  <c r="AP604" i="9"/>
  <c r="AN580" i="9"/>
  <c r="AP155" i="9"/>
  <c r="AN581" i="9"/>
  <c r="AP107" i="9"/>
  <c r="AP99" i="9"/>
  <c r="AN562" i="9"/>
  <c r="AN570" i="9"/>
  <c r="AN586" i="9"/>
  <c r="AV599" i="9"/>
  <c r="AN561" i="9"/>
  <c r="AN569" i="9"/>
  <c r="AN576" i="9"/>
  <c r="AN578" i="9"/>
  <c r="AP323" i="9"/>
  <c r="AP315" i="9"/>
  <c r="AP307" i="9"/>
  <c r="AP283" i="9"/>
  <c r="AP339" i="9"/>
  <c r="AP227" i="9"/>
  <c r="AN583" i="9"/>
  <c r="AP387" i="9"/>
  <c r="AP123" i="9"/>
  <c r="AS4" i="9"/>
  <c r="AU4" i="9"/>
  <c r="AT4" i="9"/>
  <c r="AR4" i="9"/>
  <c r="AN567" i="9"/>
  <c r="AN582" i="9"/>
  <c r="AP558" i="9"/>
  <c r="AN558" i="9" s="1"/>
  <c r="AP575" i="9"/>
  <c r="AN575" i="9" s="1"/>
  <c r="AP579" i="9"/>
  <c r="AN579" i="9" s="1"/>
  <c r="AP587" i="9"/>
  <c r="AN587" i="9" s="1"/>
  <c r="AP607" i="9"/>
  <c r="AP611" i="9"/>
  <c r="AP615" i="9"/>
  <c r="AP619" i="9"/>
  <c r="AP623" i="9"/>
  <c r="AU3" i="9"/>
  <c r="AR3" i="9"/>
  <c r="AS3" i="9"/>
  <c r="AT3" i="9"/>
  <c r="AP4" i="9" l="1"/>
  <c r="AP3" i="9"/>
  <c r="E96" i="16" l="1"/>
  <c r="C569" i="13" l="1"/>
  <c r="D569" i="13"/>
  <c r="G569" i="13" s="1"/>
  <c r="E569" i="13" l="1"/>
  <c r="E13" i="16"/>
  <c r="E15" i="16" s="1"/>
  <c r="K15" i="16" s="1"/>
  <c r="E10" i="16"/>
  <c r="E12" i="16" s="1"/>
  <c r="K12" i="16" s="1"/>
  <c r="E113" i="16"/>
  <c r="E112" i="16"/>
  <c r="E109" i="16"/>
  <c r="K109" i="16" s="1"/>
  <c r="E108" i="16"/>
  <c r="E107" i="16"/>
  <c r="E106" i="16"/>
  <c r="E105" i="16"/>
  <c r="K105" i="16" s="1"/>
  <c r="E104" i="16"/>
  <c r="K104" i="16" s="1"/>
  <c r="E103" i="16"/>
  <c r="K103" i="16" s="1"/>
  <c r="E102" i="16"/>
  <c r="K102" i="16" s="1"/>
  <c r="E101" i="16"/>
  <c r="K101" i="16" s="1"/>
  <c r="E100" i="16"/>
  <c r="K100" i="16" s="1"/>
  <c r="E99" i="16"/>
  <c r="K99" i="16" s="1"/>
  <c r="E97" i="16"/>
  <c r="K97" i="16" s="1"/>
  <c r="E95" i="16"/>
  <c r="K95" i="16" s="1"/>
  <c r="E94" i="16"/>
  <c r="K94" i="16" s="1"/>
  <c r="E93" i="16"/>
  <c r="K93" i="16" s="1"/>
  <c r="E92" i="16"/>
  <c r="K92" i="16" s="1"/>
  <c r="E91" i="16"/>
  <c r="K91" i="16" s="1"/>
  <c r="E90" i="16"/>
  <c r="K90" i="16" s="1"/>
  <c r="E89" i="16"/>
  <c r="K89" i="16" s="1"/>
  <c r="E88" i="16"/>
  <c r="K88" i="16" s="1"/>
  <c r="E87" i="16"/>
  <c r="K87" i="16" s="1"/>
  <c r="E86" i="16"/>
  <c r="K86" i="16" s="1"/>
  <c r="E85" i="16"/>
  <c r="K85" i="16" s="1"/>
  <c r="E84" i="16"/>
  <c r="K84" i="16" s="1"/>
  <c r="E83" i="16"/>
  <c r="K83" i="16" s="1"/>
  <c r="E82" i="16"/>
  <c r="K82" i="16" s="1"/>
  <c r="E81" i="16"/>
  <c r="K81" i="16" s="1"/>
  <c r="E80" i="16"/>
  <c r="K80" i="16" s="1"/>
  <c r="E79" i="16"/>
  <c r="K79" i="16" s="1"/>
  <c r="E78" i="16"/>
  <c r="K78" i="16" s="1"/>
  <c r="E77" i="16"/>
  <c r="K77" i="16" s="1"/>
  <c r="E76" i="16"/>
  <c r="K76" i="16" s="1"/>
  <c r="E75" i="16"/>
  <c r="K75" i="16" s="1"/>
  <c r="E74" i="16"/>
  <c r="K74" i="16" s="1"/>
  <c r="E73" i="16"/>
  <c r="K73" i="16" s="1"/>
  <c r="E72" i="16"/>
  <c r="K72" i="16" s="1"/>
  <c r="E71" i="16"/>
  <c r="K71" i="16" s="1"/>
  <c r="E70" i="16"/>
  <c r="K70" i="16" s="1"/>
  <c r="E69" i="16"/>
  <c r="K69" i="16" s="1"/>
  <c r="E68" i="16"/>
  <c r="K68" i="16" s="1"/>
  <c r="E66" i="16"/>
  <c r="K66" i="16" s="1"/>
  <c r="E63" i="16"/>
  <c r="K63" i="16" s="1"/>
  <c r="E62" i="16"/>
  <c r="K62" i="16" s="1"/>
  <c r="E61" i="16"/>
  <c r="K61" i="16" s="1"/>
  <c r="E60" i="16"/>
  <c r="K60" i="16" s="1"/>
  <c r="E59" i="16"/>
  <c r="K59" i="16" s="1"/>
  <c r="E58" i="16"/>
  <c r="K58" i="16" s="1"/>
  <c r="E57" i="16"/>
  <c r="K57" i="16" s="1"/>
  <c r="E56" i="16"/>
  <c r="K56" i="16" s="1"/>
  <c r="E55" i="16"/>
  <c r="K55" i="16" s="1"/>
  <c r="E54" i="16"/>
  <c r="K54" i="16" s="1"/>
  <c r="E53" i="16"/>
  <c r="K53" i="16" s="1"/>
  <c r="E52" i="16"/>
  <c r="K52" i="16" s="1"/>
  <c r="E51" i="16"/>
  <c r="K51" i="16" s="1"/>
  <c r="E50" i="16"/>
  <c r="K50" i="16" s="1"/>
  <c r="E49" i="16"/>
  <c r="K49" i="16" s="1"/>
  <c r="E47" i="16"/>
  <c r="K47" i="16" s="1"/>
  <c r="E45" i="16"/>
  <c r="K45" i="16" s="1"/>
  <c r="E44" i="16"/>
  <c r="K44" i="16" s="1"/>
  <c r="E43" i="16"/>
  <c r="K43" i="16" s="1"/>
  <c r="E42" i="16"/>
  <c r="K42" i="16" s="1"/>
  <c r="E41" i="16"/>
  <c r="K41" i="16" s="1"/>
  <c r="E40" i="16"/>
  <c r="K40" i="16" s="1"/>
  <c r="E39" i="16"/>
  <c r="K39" i="16" s="1"/>
  <c r="E36" i="16"/>
  <c r="K36" i="16" s="1"/>
  <c r="E35" i="16"/>
  <c r="K35" i="16" s="1"/>
  <c r="E34" i="16"/>
  <c r="K34" i="16" s="1"/>
  <c r="E33" i="16"/>
  <c r="K33" i="16" s="1"/>
  <c r="E32" i="16"/>
  <c r="K32" i="16" s="1"/>
  <c r="E31" i="16"/>
  <c r="K31" i="16" s="1"/>
  <c r="E30" i="16"/>
  <c r="K30" i="16" s="1"/>
  <c r="E29" i="16"/>
  <c r="K29" i="16" s="1"/>
  <c r="E27" i="16"/>
  <c r="K27" i="16" s="1"/>
  <c r="E26" i="16"/>
  <c r="K26" i="16" s="1"/>
  <c r="E25" i="16"/>
  <c r="K25" i="16" s="1"/>
  <c r="E24" i="16"/>
  <c r="K24" i="16" s="1"/>
  <c r="E23" i="16"/>
  <c r="K23" i="16" s="1"/>
  <c r="E22" i="16"/>
  <c r="K22" i="16" s="1"/>
  <c r="E21" i="16"/>
  <c r="K21" i="16" s="1"/>
  <c r="E20" i="16"/>
  <c r="K20" i="16" s="1"/>
  <c r="E19" i="16"/>
  <c r="K19" i="16" s="1"/>
  <c r="E18" i="16"/>
  <c r="K18" i="16" s="1"/>
  <c r="E17" i="16"/>
  <c r="K17" i="16" s="1"/>
  <c r="E16" i="16"/>
  <c r="K16" i="16" s="1"/>
  <c r="E8" i="16"/>
  <c r="K8" i="16" s="1"/>
  <c r="E7" i="16"/>
  <c r="K7" i="16" s="1"/>
  <c r="E6" i="16"/>
  <c r="K6" i="16" s="1"/>
  <c r="E5" i="16"/>
  <c r="K5" i="16" s="1"/>
  <c r="E4" i="16"/>
  <c r="K4" i="16" s="1"/>
  <c r="E3" i="16"/>
  <c r="K3" i="16" s="1"/>
  <c r="K96" i="16"/>
  <c r="E14" i="16" l="1"/>
  <c r="K14" i="16" s="1"/>
  <c r="E11" i="16"/>
  <c r="K11" i="16" s="1"/>
  <c r="K111" i="16" l="1"/>
  <c r="G341" i="9"/>
  <c r="AQ341" i="9" s="1"/>
  <c r="G142" i="9"/>
  <c r="AQ142" i="9" s="1"/>
  <c r="G184" i="9"/>
  <c r="AQ184" i="9" s="1"/>
  <c r="G194" i="9"/>
  <c r="AQ194" i="9" s="1"/>
  <c r="G459" i="9"/>
  <c r="AQ459" i="9" s="1"/>
  <c r="G392" i="9"/>
  <c r="AQ392" i="9" s="1"/>
  <c r="AQ353" i="9"/>
  <c r="AQ244" i="9"/>
  <c r="G99" i="9"/>
  <c r="AQ99" i="9" s="1"/>
  <c r="AQ93" i="9"/>
  <c r="G80" i="9"/>
  <c r="AQ80" i="9" s="1"/>
  <c r="G74" i="9"/>
  <c r="AQ74" i="9" s="1"/>
  <c r="AO244" i="9" l="1"/>
  <c r="AN244" i="9" s="1"/>
  <c r="AV244" i="9"/>
  <c r="AO341" i="9"/>
  <c r="AN341" i="9" s="1"/>
  <c r="AV341" i="9"/>
  <c r="AO353" i="9"/>
  <c r="AN353" i="9" s="1"/>
  <c r="AV353" i="9"/>
  <c r="AO392" i="9"/>
  <c r="AN392" i="9" s="1"/>
  <c r="AV392" i="9"/>
  <c r="AO99" i="9"/>
  <c r="AN99" i="9" s="1"/>
  <c r="AV99" i="9"/>
  <c r="AO459" i="9"/>
  <c r="AN459" i="9" s="1"/>
  <c r="AV459" i="9"/>
  <c r="AO74" i="9"/>
  <c r="AN74" i="9" s="1"/>
  <c r="AV74" i="9"/>
  <c r="AO194" i="9"/>
  <c r="AN194" i="9" s="1"/>
  <c r="AV194" i="9"/>
  <c r="AO80" i="9"/>
  <c r="AN80" i="9" s="1"/>
  <c r="AV80" i="9"/>
  <c r="AO184" i="9"/>
  <c r="AN184" i="9" s="1"/>
  <c r="AV184" i="9"/>
  <c r="AO93" i="9"/>
  <c r="AN93" i="9" s="1"/>
  <c r="AV93" i="9"/>
  <c r="AO142" i="9"/>
  <c r="AN142" i="9" s="1"/>
  <c r="AV142" i="9"/>
  <c r="G336" i="9"/>
  <c r="AQ336" i="9" s="1"/>
  <c r="G335" i="9"/>
  <c r="AQ335" i="9" s="1"/>
  <c r="G333" i="9"/>
  <c r="AQ333" i="9" s="1"/>
  <c r="G332" i="9"/>
  <c r="AQ332" i="9" s="1"/>
  <c r="G331" i="9"/>
  <c r="AQ331" i="9" s="1"/>
  <c r="AQ330" i="9"/>
  <c r="G329" i="9"/>
  <c r="AQ329" i="9" s="1"/>
  <c r="G328" i="9"/>
  <c r="AQ328" i="9" s="1"/>
  <c r="G327" i="9"/>
  <c r="AQ327" i="9" s="1"/>
  <c r="G326" i="9"/>
  <c r="AQ326" i="9" s="1"/>
  <c r="G325" i="9"/>
  <c r="AQ325" i="9" s="1"/>
  <c r="G324" i="9"/>
  <c r="AQ324" i="9" s="1"/>
  <c r="AQ323" i="9"/>
  <c r="G322" i="9"/>
  <c r="AQ322" i="9" s="1"/>
  <c r="G321" i="9"/>
  <c r="AQ321" i="9" s="1"/>
  <c r="G320" i="9"/>
  <c r="AQ320" i="9" s="1"/>
  <c r="G318" i="9"/>
  <c r="AQ318" i="9" s="1"/>
  <c r="AO318" i="9" s="1"/>
  <c r="AN318" i="9" s="1"/>
  <c r="G317" i="9"/>
  <c r="AQ317" i="9" s="1"/>
  <c r="G316" i="9"/>
  <c r="AQ316" i="9" s="1"/>
  <c r="G315" i="9"/>
  <c r="AQ315" i="9" s="1"/>
  <c r="G311" i="9"/>
  <c r="AQ311" i="9" s="1"/>
  <c r="G312" i="9"/>
  <c r="AQ312" i="9" s="1"/>
  <c r="AQ319" i="9"/>
  <c r="G249" i="9"/>
  <c r="AQ249" i="9" s="1"/>
  <c r="G248" i="9"/>
  <c r="AQ248" i="9" s="1"/>
  <c r="G246" i="9"/>
  <c r="AQ246" i="9" s="1"/>
  <c r="G250" i="9"/>
  <c r="AQ250" i="9" s="1"/>
  <c r="AO249" i="9" l="1"/>
  <c r="AN249" i="9" s="1"/>
  <c r="AV249" i="9"/>
  <c r="AO320" i="9"/>
  <c r="AN320" i="9" s="1"/>
  <c r="AV320" i="9"/>
  <c r="AO328" i="9"/>
  <c r="AN328" i="9" s="1"/>
  <c r="AV328" i="9"/>
  <c r="AO329" i="9"/>
  <c r="AN329" i="9" s="1"/>
  <c r="AV329" i="9"/>
  <c r="AV322" i="9"/>
  <c r="AO322" i="9"/>
  <c r="AN322" i="9" s="1"/>
  <c r="AO311" i="9"/>
  <c r="AN311" i="9" s="1"/>
  <c r="AV311" i="9"/>
  <c r="AO323" i="9"/>
  <c r="AN323" i="9" s="1"/>
  <c r="AV323" i="9"/>
  <c r="AO331" i="9"/>
  <c r="AN331" i="9" s="1"/>
  <c r="AV331" i="9"/>
  <c r="AV330" i="9"/>
  <c r="AO330" i="9"/>
  <c r="AN330" i="9" s="1"/>
  <c r="AO315" i="9"/>
  <c r="AN315" i="9" s="1"/>
  <c r="AV315" i="9"/>
  <c r="AO324" i="9"/>
  <c r="AN324" i="9" s="1"/>
  <c r="AV324" i="9"/>
  <c r="AO332" i="9"/>
  <c r="AN332" i="9" s="1"/>
  <c r="AV332" i="9"/>
  <c r="AO321" i="9"/>
  <c r="AN321" i="9" s="1"/>
  <c r="AV321" i="9"/>
  <c r="AO250" i="9"/>
  <c r="AN250" i="9" s="1"/>
  <c r="AV250" i="9"/>
  <c r="AO316" i="9"/>
  <c r="AN316" i="9" s="1"/>
  <c r="AV316" i="9"/>
  <c r="AO325" i="9"/>
  <c r="AN325" i="9" s="1"/>
  <c r="AV325" i="9"/>
  <c r="AO333" i="9"/>
  <c r="AN333" i="9" s="1"/>
  <c r="AV333" i="9"/>
  <c r="AO319" i="9"/>
  <c r="AN319" i="9" s="1"/>
  <c r="AV319" i="9"/>
  <c r="AO246" i="9"/>
  <c r="AN246" i="9" s="1"/>
  <c r="AV246" i="9"/>
  <c r="AO317" i="9"/>
  <c r="AN317" i="9" s="1"/>
  <c r="AV317" i="9"/>
  <c r="AO326" i="9"/>
  <c r="AN326" i="9" s="1"/>
  <c r="AV326" i="9"/>
  <c r="AO335" i="9"/>
  <c r="AN335" i="9" s="1"/>
  <c r="AV335" i="9"/>
  <c r="AO312" i="9"/>
  <c r="AN312" i="9" s="1"/>
  <c r="AV312" i="9"/>
  <c r="AO248" i="9"/>
  <c r="AN248" i="9" s="1"/>
  <c r="AV248" i="9"/>
  <c r="AO327" i="9"/>
  <c r="AN327" i="9" s="1"/>
  <c r="AV327" i="9"/>
  <c r="AO336" i="9"/>
  <c r="AN336" i="9" s="1"/>
  <c r="AV336" i="9"/>
  <c r="E66" i="15"/>
  <c r="E53" i="15"/>
  <c r="E52" i="15"/>
  <c r="E57" i="15"/>
  <c r="E56" i="15"/>
  <c r="E55" i="15"/>
  <c r="E54" i="15"/>
  <c r="E51" i="15"/>
  <c r="E48" i="15" l="1"/>
  <c r="H108" i="15" l="1"/>
  <c r="E108" i="15"/>
  <c r="H107" i="15"/>
  <c r="E107" i="15"/>
  <c r="E104" i="15"/>
  <c r="K104" i="15" s="1"/>
  <c r="H100" i="15"/>
  <c r="E100" i="15"/>
  <c r="K100" i="15" s="1"/>
  <c r="H99" i="15"/>
  <c r="E99" i="15"/>
  <c r="H98" i="15"/>
  <c r="E98" i="15"/>
  <c r="E97" i="15"/>
  <c r="K97" i="15" s="1"/>
  <c r="H96" i="15"/>
  <c r="E96" i="15"/>
  <c r="E95" i="15"/>
  <c r="K95" i="15" s="1"/>
  <c r="H94" i="15"/>
  <c r="E94" i="15"/>
  <c r="H92" i="15"/>
  <c r="E92" i="15"/>
  <c r="K92" i="15" s="1"/>
  <c r="E91" i="15"/>
  <c r="K91" i="15" s="1"/>
  <c r="H90" i="15"/>
  <c r="E90" i="15"/>
  <c r="H89" i="15"/>
  <c r="E89" i="15"/>
  <c r="E88" i="15"/>
  <c r="K88" i="15" s="1"/>
  <c r="H87" i="15"/>
  <c r="E87" i="15"/>
  <c r="K87" i="15" s="1"/>
  <c r="H86" i="15"/>
  <c r="E86" i="15"/>
  <c r="E85" i="15"/>
  <c r="K85" i="15" s="1"/>
  <c r="E84" i="15"/>
  <c r="K84" i="15" s="1"/>
  <c r="E83" i="15"/>
  <c r="K83" i="15" s="1"/>
  <c r="E82" i="15"/>
  <c r="K82" i="15" s="1"/>
  <c r="E81" i="15"/>
  <c r="K81" i="15" s="1"/>
  <c r="H80" i="15"/>
  <c r="E80" i="15"/>
  <c r="E78" i="15"/>
  <c r="K78" i="15" s="1"/>
  <c r="E77" i="15"/>
  <c r="K77" i="15" s="1"/>
  <c r="E76" i="15"/>
  <c r="K76" i="15" s="1"/>
  <c r="E75" i="15"/>
  <c r="K75" i="15" s="1"/>
  <c r="H74" i="15"/>
  <c r="E74" i="15"/>
  <c r="H72" i="15"/>
  <c r="E72" i="15"/>
  <c r="E71" i="15"/>
  <c r="K71" i="15" s="1"/>
  <c r="E70" i="15"/>
  <c r="K70" i="15" s="1"/>
  <c r="E69" i="15"/>
  <c r="K69" i="15" s="1"/>
  <c r="E68" i="15"/>
  <c r="K68" i="15" s="1"/>
  <c r="H67" i="15"/>
  <c r="E67" i="15"/>
  <c r="K66" i="15"/>
  <c r="H65" i="15"/>
  <c r="E65" i="15"/>
  <c r="E64" i="15"/>
  <c r="K64" i="15" s="1"/>
  <c r="H62" i="15"/>
  <c r="E62" i="15"/>
  <c r="K62" i="15" s="1"/>
  <c r="E60" i="15"/>
  <c r="K60" i="15" s="1"/>
  <c r="H58" i="15"/>
  <c r="E58" i="15"/>
  <c r="H56" i="15"/>
  <c r="K56" i="15" s="1"/>
  <c r="H54" i="15"/>
  <c r="K54" i="15" s="1"/>
  <c r="H51" i="15"/>
  <c r="K51" i="15" s="1"/>
  <c r="H50" i="15"/>
  <c r="E50" i="15"/>
  <c r="H49" i="15"/>
  <c r="E49" i="15"/>
  <c r="H44" i="15"/>
  <c r="E44" i="15"/>
  <c r="H42" i="15"/>
  <c r="E42" i="15"/>
  <c r="H41" i="15"/>
  <c r="E41" i="15"/>
  <c r="H40" i="15"/>
  <c r="E40" i="15"/>
  <c r="H39" i="15"/>
  <c r="E39" i="15"/>
  <c r="H36" i="15"/>
  <c r="E36" i="15"/>
  <c r="H34" i="15"/>
  <c r="E34" i="15"/>
  <c r="H33" i="15"/>
  <c r="E33" i="15"/>
  <c r="H32" i="15"/>
  <c r="E32" i="15"/>
  <c r="H31" i="15"/>
  <c r="E31" i="15"/>
  <c r="H30" i="15"/>
  <c r="E30" i="15"/>
  <c r="H29" i="15"/>
  <c r="E29" i="15"/>
  <c r="H27" i="15"/>
  <c r="E27" i="15"/>
  <c r="H26" i="15"/>
  <c r="E26" i="15"/>
  <c r="H25" i="15"/>
  <c r="E25" i="15"/>
  <c r="H24" i="15"/>
  <c r="E24" i="15"/>
  <c r="H23" i="15"/>
  <c r="E23" i="15"/>
  <c r="H22" i="15"/>
  <c r="E22" i="15"/>
  <c r="H21" i="15"/>
  <c r="E21" i="15"/>
  <c r="H20" i="15"/>
  <c r="E20" i="15"/>
  <c r="E19" i="15"/>
  <c r="K19" i="15" s="1"/>
  <c r="H18" i="15"/>
  <c r="E18" i="15"/>
  <c r="H17" i="15"/>
  <c r="E17" i="15"/>
  <c r="H16" i="15"/>
  <c r="E16" i="15"/>
  <c r="E13" i="15"/>
  <c r="E15" i="15" s="1"/>
  <c r="K15" i="15" s="1"/>
  <c r="E10" i="15"/>
  <c r="H8" i="15"/>
  <c r="E8" i="15"/>
  <c r="H7" i="15"/>
  <c r="E7" i="15"/>
  <c r="H6" i="15"/>
  <c r="E6" i="15"/>
  <c r="H5" i="15"/>
  <c r="E5" i="15"/>
  <c r="H4" i="15"/>
  <c r="E4" i="15"/>
  <c r="H3" i="15"/>
  <c r="E3" i="15"/>
  <c r="K63" i="15"/>
  <c r="K48" i="15"/>
  <c r="C30" i="15"/>
  <c r="K98" i="15" l="1"/>
  <c r="K86" i="15"/>
  <c r="K67" i="15"/>
  <c r="K74" i="15"/>
  <c r="K50" i="15"/>
  <c r="K96" i="15"/>
  <c r="K72" i="15"/>
  <c r="K80" i="15"/>
  <c r="K90" i="15"/>
  <c r="K58" i="15"/>
  <c r="E11" i="15"/>
  <c r="K11" i="15" s="1"/>
  <c r="E12" i="15"/>
  <c r="K12" i="15" s="1"/>
  <c r="K65" i="15"/>
  <c r="K39" i="15"/>
  <c r="K44" i="15"/>
  <c r="K31" i="15"/>
  <c r="K36" i="15"/>
  <c r="K42" i="15"/>
  <c r="K49" i="15"/>
  <c r="K4" i="15"/>
  <c r="K8" i="15"/>
  <c r="K18" i="15"/>
  <c r="K3" i="15"/>
  <c r="K22" i="15"/>
  <c r="K26" i="15"/>
  <c r="K41" i="15"/>
  <c r="K7" i="15"/>
  <c r="K17" i="15"/>
  <c r="K27" i="15"/>
  <c r="K32" i="15"/>
  <c r="K23" i="15"/>
  <c r="K29" i="15"/>
  <c r="K21" i="15"/>
  <c r="K25" i="15"/>
  <c r="K30" i="15"/>
  <c r="K34" i="15"/>
  <c r="K89" i="15"/>
  <c r="K94" i="15"/>
  <c r="K99" i="15"/>
  <c r="K6" i="15"/>
  <c r="K16" i="15"/>
  <c r="K33" i="15"/>
  <c r="K40" i="15"/>
  <c r="K20" i="15"/>
  <c r="K24" i="15"/>
  <c r="K5" i="15"/>
  <c r="E14" i="15"/>
  <c r="K14" i="15" s="1"/>
  <c r="E79" i="15"/>
  <c r="K79" i="15" s="1"/>
  <c r="G203" i="9"/>
  <c r="AQ203" i="9" s="1"/>
  <c r="G202" i="9"/>
  <c r="AQ202" i="9" s="1"/>
  <c r="G201" i="9"/>
  <c r="AQ201" i="9" s="1"/>
  <c r="G204" i="9"/>
  <c r="AQ204" i="9" s="1"/>
  <c r="G205" i="9"/>
  <c r="AQ205" i="9" s="1"/>
  <c r="AQ206" i="9"/>
  <c r="G207" i="9"/>
  <c r="AQ207" i="9" s="1"/>
  <c r="AQ208" i="9"/>
  <c r="AO208" i="9" l="1"/>
  <c r="AN208" i="9" s="1"/>
  <c r="AV208" i="9"/>
  <c r="AO203" i="9"/>
  <c r="AN203" i="9" s="1"/>
  <c r="AV203" i="9"/>
  <c r="AO207" i="9"/>
  <c r="AN207" i="9" s="1"/>
  <c r="AV207" i="9"/>
  <c r="AO202" i="9"/>
  <c r="AN202" i="9" s="1"/>
  <c r="AV202" i="9"/>
  <c r="AO205" i="9"/>
  <c r="AN205" i="9" s="1"/>
  <c r="AV205" i="9"/>
  <c r="AO204" i="9"/>
  <c r="AN204" i="9" s="1"/>
  <c r="AV204" i="9"/>
  <c r="AO206" i="9"/>
  <c r="AN206" i="9" s="1"/>
  <c r="AV206" i="9"/>
  <c r="AO201" i="9"/>
  <c r="AN201" i="9" s="1"/>
  <c r="AV201" i="9"/>
  <c r="G464" i="9"/>
  <c r="AQ464" i="9" s="1"/>
  <c r="G465" i="9"/>
  <c r="AQ465" i="9" s="1"/>
  <c r="G466" i="9"/>
  <c r="AQ466" i="9" s="1"/>
  <c r="AO465" i="9" l="1"/>
  <c r="AN465" i="9" s="1"/>
  <c r="AV465" i="9"/>
  <c r="AV464" i="9"/>
  <c r="AO464" i="9"/>
  <c r="AN464" i="9" s="1"/>
  <c r="AV466" i="9"/>
  <c r="AO466" i="9"/>
  <c r="AN466" i="9" s="1"/>
  <c r="G458" i="9"/>
  <c r="AQ458" i="9" s="1"/>
  <c r="G460" i="9"/>
  <c r="AQ460" i="9" s="1"/>
  <c r="AO458" i="9" l="1"/>
  <c r="AN458" i="9" s="1"/>
  <c r="AV458" i="9"/>
  <c r="AV460" i="9"/>
  <c r="AO460" i="9"/>
  <c r="AN460" i="9" s="1"/>
  <c r="G477" i="9"/>
  <c r="G476" i="9"/>
  <c r="G475" i="9"/>
  <c r="G474" i="9"/>
  <c r="G473" i="9"/>
  <c r="G472" i="9"/>
  <c r="AQ472" i="9" s="1"/>
  <c r="G471" i="9"/>
  <c r="AQ471" i="9" s="1"/>
  <c r="G470" i="9"/>
  <c r="AQ470" i="9" s="1"/>
  <c r="G437" i="9"/>
  <c r="AQ437" i="9" s="1"/>
  <c r="G436" i="9"/>
  <c r="AQ436" i="9" s="1"/>
  <c r="G435" i="9"/>
  <c r="AQ435" i="9" s="1"/>
  <c r="G434" i="9"/>
  <c r="AQ434" i="9" s="1"/>
  <c r="G433" i="9"/>
  <c r="AQ433" i="9" s="1"/>
  <c r="G432" i="9"/>
  <c r="AQ432" i="9" s="1"/>
  <c r="G431" i="9"/>
  <c r="AQ431" i="9" s="1"/>
  <c r="G428" i="9"/>
  <c r="AQ428" i="9" s="1"/>
  <c r="G427" i="9"/>
  <c r="AQ427" i="9" s="1"/>
  <c r="G426" i="9"/>
  <c r="AQ426" i="9" s="1"/>
  <c r="G425" i="9"/>
  <c r="AQ425" i="9" s="1"/>
  <c r="G424" i="9"/>
  <c r="AQ424" i="9" s="1"/>
  <c r="G423" i="9"/>
  <c r="AQ423" i="9" s="1"/>
  <c r="G422" i="9"/>
  <c r="AQ422" i="9" s="1"/>
  <c r="G447" i="9"/>
  <c r="AQ447" i="9" s="1"/>
  <c r="G448" i="9"/>
  <c r="AQ448" i="9" s="1"/>
  <c r="G449" i="9"/>
  <c r="AQ449" i="9" s="1"/>
  <c r="G450" i="9"/>
  <c r="AQ450" i="9" s="1"/>
  <c r="G451" i="9"/>
  <c r="AQ451" i="9" s="1"/>
  <c r="G452" i="9"/>
  <c r="AQ452" i="9" s="1"/>
  <c r="G453" i="9"/>
  <c r="AQ453" i="9" s="1"/>
  <c r="G454" i="9"/>
  <c r="AQ454" i="9" s="1"/>
  <c r="G455" i="9"/>
  <c r="AQ455" i="9" s="1"/>
  <c r="G456" i="9"/>
  <c r="AQ456" i="9" s="1"/>
  <c r="G457" i="9"/>
  <c r="AQ457" i="9" s="1"/>
  <c r="G461" i="9"/>
  <c r="AQ461" i="9" s="1"/>
  <c r="G462" i="9"/>
  <c r="AQ462" i="9" s="1"/>
  <c r="G463" i="9"/>
  <c r="AQ463" i="9" s="1"/>
  <c r="G467" i="9"/>
  <c r="AQ467" i="9" s="1"/>
  <c r="G468" i="9"/>
  <c r="AQ468" i="9" s="1"/>
  <c r="G469" i="9"/>
  <c r="AQ469" i="9" s="1"/>
  <c r="G478" i="9"/>
  <c r="G479" i="9"/>
  <c r="G480" i="9"/>
  <c r="G481" i="9"/>
  <c r="G482" i="9"/>
  <c r="G483" i="9"/>
  <c r="G484" i="9"/>
  <c r="G485" i="9"/>
  <c r="G486" i="9"/>
  <c r="G420" i="9"/>
  <c r="AQ420" i="9" s="1"/>
  <c r="G419" i="9"/>
  <c r="AQ419" i="9" s="1"/>
  <c r="G418" i="9"/>
  <c r="AQ418" i="9" s="1"/>
  <c r="G417" i="9"/>
  <c r="AQ417" i="9" s="1"/>
  <c r="G416" i="9"/>
  <c r="AQ416" i="9" s="1"/>
  <c r="G415" i="9"/>
  <c r="AQ415" i="9" s="1"/>
  <c r="G414" i="9"/>
  <c r="AQ414" i="9" s="1"/>
  <c r="G413" i="9"/>
  <c r="AQ413" i="9" s="1"/>
  <c r="G412" i="9"/>
  <c r="AQ412" i="9" s="1"/>
  <c r="G411" i="9"/>
  <c r="AQ411" i="9" s="1"/>
  <c r="G410" i="9"/>
  <c r="AQ410" i="9" s="1"/>
  <c r="G408" i="9"/>
  <c r="AQ408" i="9" s="1"/>
  <c r="G407" i="9"/>
  <c r="AQ407" i="9" s="1"/>
  <c r="AO455" i="9" l="1"/>
  <c r="AN455" i="9" s="1"/>
  <c r="AV455" i="9"/>
  <c r="AV454" i="9"/>
  <c r="AO454" i="9"/>
  <c r="AN454" i="9" s="1"/>
  <c r="AO408" i="9"/>
  <c r="AN408" i="9" s="1"/>
  <c r="AV408" i="9"/>
  <c r="AO463" i="9"/>
  <c r="AN463" i="9" s="1"/>
  <c r="AV463" i="9"/>
  <c r="AV424" i="9"/>
  <c r="AO424" i="9"/>
  <c r="AN424" i="9" s="1"/>
  <c r="AO410" i="9"/>
  <c r="AN410" i="9" s="1"/>
  <c r="AV410" i="9"/>
  <c r="AO418" i="9"/>
  <c r="AN418" i="9" s="1"/>
  <c r="AV418" i="9"/>
  <c r="AV462" i="9"/>
  <c r="AO462" i="9"/>
  <c r="AN462" i="9" s="1"/>
  <c r="AO451" i="9"/>
  <c r="AN451" i="9" s="1"/>
  <c r="AV451" i="9"/>
  <c r="AO425" i="9"/>
  <c r="AN425" i="9" s="1"/>
  <c r="AV425" i="9"/>
  <c r="AV435" i="9"/>
  <c r="AO435" i="9"/>
  <c r="AN435" i="9" s="1"/>
  <c r="AO447" i="9"/>
  <c r="AN447" i="9" s="1"/>
  <c r="AV447" i="9"/>
  <c r="AO422" i="9"/>
  <c r="AN422" i="9" s="1"/>
  <c r="AV422" i="9"/>
  <c r="AO417" i="9"/>
  <c r="AN417" i="9" s="1"/>
  <c r="AV417" i="9"/>
  <c r="AV452" i="9"/>
  <c r="AO452" i="9"/>
  <c r="AN452" i="9" s="1"/>
  <c r="AO434" i="9"/>
  <c r="AN434" i="9" s="1"/>
  <c r="AV434" i="9"/>
  <c r="AO411" i="9"/>
  <c r="AN411" i="9" s="1"/>
  <c r="AV411" i="9"/>
  <c r="AO419" i="9"/>
  <c r="AN419" i="9" s="1"/>
  <c r="AV419" i="9"/>
  <c r="AO461" i="9"/>
  <c r="AN461" i="9" s="1"/>
  <c r="AV461" i="9"/>
  <c r="AO450" i="9"/>
  <c r="AN450" i="9" s="1"/>
  <c r="AV450" i="9"/>
  <c r="AV426" i="9"/>
  <c r="AO426" i="9"/>
  <c r="AN426" i="9" s="1"/>
  <c r="AV436" i="9"/>
  <c r="AO436" i="9"/>
  <c r="AN436" i="9" s="1"/>
  <c r="AO415" i="9"/>
  <c r="AN415" i="9" s="1"/>
  <c r="AV415" i="9"/>
  <c r="AV472" i="9"/>
  <c r="AO472" i="9"/>
  <c r="AN472" i="9" s="1"/>
  <c r="AO420" i="9"/>
  <c r="AN420" i="9" s="1"/>
  <c r="AV420" i="9"/>
  <c r="AO457" i="9"/>
  <c r="AN457" i="9" s="1"/>
  <c r="AV457" i="9"/>
  <c r="AO449" i="9"/>
  <c r="AN449" i="9" s="1"/>
  <c r="AV449" i="9"/>
  <c r="AO427" i="9"/>
  <c r="AN427" i="9" s="1"/>
  <c r="AV427" i="9"/>
  <c r="AO437" i="9"/>
  <c r="AN437" i="9" s="1"/>
  <c r="AV437" i="9"/>
  <c r="AO431" i="9"/>
  <c r="AN431" i="9" s="1"/>
  <c r="AV431" i="9"/>
  <c r="AO412" i="9"/>
  <c r="AN412" i="9" s="1"/>
  <c r="AV412" i="9"/>
  <c r="AO413" i="9"/>
  <c r="AN413" i="9" s="1"/>
  <c r="AV413" i="9"/>
  <c r="AV456" i="9"/>
  <c r="AO456" i="9"/>
  <c r="AN456" i="9" s="1"/>
  <c r="AV448" i="9"/>
  <c r="AO448" i="9"/>
  <c r="AN448" i="9" s="1"/>
  <c r="AO428" i="9"/>
  <c r="AN428" i="9" s="1"/>
  <c r="AV428" i="9"/>
  <c r="AV470" i="9"/>
  <c r="AO470" i="9"/>
  <c r="AN470" i="9" s="1"/>
  <c r="AO469" i="9"/>
  <c r="AN469" i="9" s="1"/>
  <c r="AV469" i="9"/>
  <c r="AO471" i="9"/>
  <c r="AN471" i="9" s="1"/>
  <c r="AV471" i="9"/>
  <c r="AO432" i="9"/>
  <c r="AN432" i="9" s="1"/>
  <c r="AV432" i="9"/>
  <c r="AO414" i="9"/>
  <c r="AN414" i="9" s="1"/>
  <c r="AV414" i="9"/>
  <c r="AV468" i="9"/>
  <c r="AO468" i="9"/>
  <c r="AN468" i="9" s="1"/>
  <c r="AO407" i="9"/>
  <c r="AN407" i="9" s="1"/>
  <c r="AV407" i="9"/>
  <c r="AO416" i="9"/>
  <c r="AN416" i="9" s="1"/>
  <c r="AV416" i="9"/>
  <c r="AO467" i="9"/>
  <c r="AN467" i="9" s="1"/>
  <c r="AV467" i="9"/>
  <c r="AO453" i="9"/>
  <c r="AN453" i="9" s="1"/>
  <c r="AV453" i="9"/>
  <c r="AV423" i="9"/>
  <c r="AO423" i="9"/>
  <c r="AN423" i="9" s="1"/>
  <c r="AV433" i="9"/>
  <c r="AO433" i="9"/>
  <c r="AN433" i="9" s="1"/>
  <c r="G391" i="9"/>
  <c r="AQ391" i="9" s="1"/>
  <c r="G342" i="9"/>
  <c r="AQ342" i="9" s="1"/>
  <c r="G339" i="9"/>
  <c r="AQ339" i="9" s="1"/>
  <c r="G340" i="9"/>
  <c r="AQ340" i="9" s="1"/>
  <c r="G222" i="9"/>
  <c r="AQ222" i="9" s="1"/>
  <c r="G224" i="9"/>
  <c r="AQ224" i="9" s="1"/>
  <c r="G223" i="9"/>
  <c r="AQ223" i="9" s="1"/>
  <c r="G221" i="9"/>
  <c r="AQ221" i="9" s="1"/>
  <c r="AQ225" i="9"/>
  <c r="G226" i="9"/>
  <c r="AQ226" i="9" s="1"/>
  <c r="AQ227" i="9"/>
  <c r="G228" i="9"/>
  <c r="AQ228" i="9" s="1"/>
  <c r="G229" i="9"/>
  <c r="AQ229" i="9" s="1"/>
  <c r="G230" i="9"/>
  <c r="AQ230" i="9" s="1"/>
  <c r="G231" i="9"/>
  <c r="AQ231" i="9" s="1"/>
  <c r="G232" i="9"/>
  <c r="AQ232" i="9" s="1"/>
  <c r="G233" i="9"/>
  <c r="AQ233" i="9" s="1"/>
  <c r="AQ234" i="9"/>
  <c r="AQ235" i="9"/>
  <c r="G236" i="9"/>
  <c r="AQ236" i="9" s="1"/>
  <c r="G237" i="9"/>
  <c r="AQ237" i="9" s="1"/>
  <c r="G238" i="9"/>
  <c r="AQ238" i="9" s="1"/>
  <c r="G239" i="9"/>
  <c r="AQ239" i="9" s="1"/>
  <c r="G240" i="9"/>
  <c r="AQ240" i="9" s="1"/>
  <c r="G241" i="9"/>
  <c r="AQ241" i="9" s="1"/>
  <c r="AQ242" i="9"/>
  <c r="G243" i="9"/>
  <c r="AQ243" i="9" s="1"/>
  <c r="G245" i="9"/>
  <c r="AQ245" i="9" s="1"/>
  <c r="G98" i="9"/>
  <c r="AQ98" i="9" s="1"/>
  <c r="AQ97" i="9"/>
  <c r="G96" i="9"/>
  <c r="AQ96" i="9" s="1"/>
  <c r="G95" i="9"/>
  <c r="AQ95" i="9" s="1"/>
  <c r="G94" i="9"/>
  <c r="AQ94" i="9" s="1"/>
  <c r="G77" i="9"/>
  <c r="AQ77" i="9" s="1"/>
  <c r="G79" i="9"/>
  <c r="AQ79" i="9" s="1"/>
  <c r="G76" i="9"/>
  <c r="AQ76" i="9" s="1"/>
  <c r="G75" i="9"/>
  <c r="AQ75" i="9" s="1"/>
  <c r="AO229" i="9" l="1"/>
  <c r="AN229" i="9" s="1"/>
  <c r="AV229" i="9"/>
  <c r="AO76" i="9"/>
  <c r="AN76" i="9" s="1"/>
  <c r="AV76" i="9"/>
  <c r="AO340" i="9"/>
  <c r="AN340" i="9" s="1"/>
  <c r="AV340" i="9"/>
  <c r="AO243" i="9"/>
  <c r="AN243" i="9" s="1"/>
  <c r="AV243" i="9"/>
  <c r="AO227" i="9"/>
  <c r="AN227" i="9" s="1"/>
  <c r="AV227" i="9"/>
  <c r="AO242" i="9"/>
  <c r="AN242" i="9" s="1"/>
  <c r="AV242" i="9"/>
  <c r="AO226" i="9"/>
  <c r="AN226" i="9" s="1"/>
  <c r="AV226" i="9"/>
  <c r="AO94" i="9"/>
  <c r="AN94" i="9" s="1"/>
  <c r="AV94" i="9"/>
  <c r="AO241" i="9"/>
  <c r="AN241" i="9" s="1"/>
  <c r="AV241" i="9"/>
  <c r="AO233" i="9"/>
  <c r="AN233" i="9" s="1"/>
  <c r="AV233" i="9"/>
  <c r="AO225" i="9"/>
  <c r="AN225" i="9" s="1"/>
  <c r="AV225" i="9"/>
  <c r="AO391" i="9"/>
  <c r="AN391" i="9" s="1"/>
  <c r="AV391" i="9"/>
  <c r="AO75" i="9"/>
  <c r="AN75" i="9" s="1"/>
  <c r="AV75" i="9"/>
  <c r="AO237" i="9"/>
  <c r="AN237" i="9" s="1"/>
  <c r="AV237" i="9"/>
  <c r="AO245" i="9"/>
  <c r="AN245" i="9" s="1"/>
  <c r="AV245" i="9"/>
  <c r="AO228" i="9"/>
  <c r="AN228" i="9" s="1"/>
  <c r="AV228" i="9"/>
  <c r="AO79" i="9"/>
  <c r="AN79" i="9" s="1"/>
  <c r="AV79" i="9"/>
  <c r="AO235" i="9"/>
  <c r="AN235" i="9" s="1"/>
  <c r="AV235" i="9"/>
  <c r="AO339" i="9"/>
  <c r="AN339" i="9" s="1"/>
  <c r="AV339" i="9"/>
  <c r="AO77" i="9"/>
  <c r="AN77" i="9" s="1"/>
  <c r="AV77" i="9"/>
  <c r="AO234" i="9"/>
  <c r="AN234" i="9" s="1"/>
  <c r="AV234" i="9"/>
  <c r="AO342" i="9"/>
  <c r="AN342" i="9" s="1"/>
  <c r="AV342" i="9"/>
  <c r="AO95" i="9"/>
  <c r="AN95" i="9" s="1"/>
  <c r="AV95" i="9"/>
  <c r="AO240" i="9"/>
  <c r="AN240" i="9" s="1"/>
  <c r="AV240" i="9"/>
  <c r="AO232" i="9"/>
  <c r="AN232" i="9" s="1"/>
  <c r="AV232" i="9"/>
  <c r="AO221" i="9"/>
  <c r="AN221" i="9" s="1"/>
  <c r="AV221" i="9"/>
  <c r="AO96" i="9"/>
  <c r="AN96" i="9" s="1"/>
  <c r="AV96" i="9"/>
  <c r="AO239" i="9"/>
  <c r="AN239" i="9" s="1"/>
  <c r="AV239" i="9"/>
  <c r="AO231" i="9"/>
  <c r="AN231" i="9" s="1"/>
  <c r="AV231" i="9"/>
  <c r="AO223" i="9"/>
  <c r="AN223" i="9" s="1"/>
  <c r="AV223" i="9"/>
  <c r="AO97" i="9"/>
  <c r="AN97" i="9" s="1"/>
  <c r="AV97" i="9"/>
  <c r="AO238" i="9"/>
  <c r="AN238" i="9" s="1"/>
  <c r="AV238" i="9"/>
  <c r="AO230" i="9"/>
  <c r="AN230" i="9" s="1"/>
  <c r="AV230" i="9"/>
  <c r="AO224" i="9"/>
  <c r="AN224" i="9" s="1"/>
  <c r="AV224" i="9"/>
  <c r="AO222" i="9"/>
  <c r="AN222" i="9" s="1"/>
  <c r="AV222" i="9"/>
  <c r="AO98" i="9"/>
  <c r="AN98" i="9" s="1"/>
  <c r="AV98" i="9"/>
  <c r="AO236" i="9"/>
  <c r="AN236" i="9" s="1"/>
  <c r="AV236" i="9"/>
  <c r="D671" i="13"/>
  <c r="F671" i="13" s="1"/>
  <c r="C671" i="13"/>
  <c r="I671" i="13"/>
  <c r="E671" i="13" l="1"/>
  <c r="G671" i="13"/>
  <c r="H671" i="13"/>
  <c r="J671" i="13" l="1"/>
  <c r="E46" i="15" l="1"/>
  <c r="K46" i="15" s="1"/>
  <c r="E47" i="15"/>
  <c r="G346" i="9"/>
  <c r="AQ346" i="9" s="1"/>
  <c r="AO346" i="9" l="1"/>
  <c r="AN346" i="9" s="1"/>
  <c r="AV346" i="9"/>
  <c r="G672" i="9"/>
  <c r="G673" i="9"/>
  <c r="G674" i="9"/>
  <c r="G675" i="9"/>
  <c r="G676" i="9"/>
  <c r="G443" i="9"/>
  <c r="AQ443" i="9" s="1"/>
  <c r="G444" i="9"/>
  <c r="AQ444" i="9" s="1"/>
  <c r="G442" i="9"/>
  <c r="AQ442" i="9" s="1"/>
  <c r="G421" i="9"/>
  <c r="AQ421" i="9" s="1"/>
  <c r="G398" i="9"/>
  <c r="AQ398" i="9" s="1"/>
  <c r="G396" i="9"/>
  <c r="AQ396" i="9" s="1"/>
  <c r="G399" i="9"/>
  <c r="AQ399" i="9" s="1"/>
  <c r="AQ377" i="9"/>
  <c r="G378" i="9"/>
  <c r="AQ378" i="9" s="1"/>
  <c r="G373" i="9"/>
  <c r="AQ373" i="9" s="1"/>
  <c r="G374" i="9"/>
  <c r="AQ374" i="9" s="1"/>
  <c r="G375" i="9"/>
  <c r="AQ375" i="9" s="1"/>
  <c r="AQ376" i="9"/>
  <c r="G362" i="9"/>
  <c r="AQ362" i="9" s="1"/>
  <c r="AQ363" i="9"/>
  <c r="AQ364" i="9"/>
  <c r="G365" i="9"/>
  <c r="AQ365" i="9" s="1"/>
  <c r="AO399" i="9" l="1"/>
  <c r="AN399" i="9" s="1"/>
  <c r="AV399" i="9"/>
  <c r="AO443" i="9"/>
  <c r="AN443" i="9" s="1"/>
  <c r="AV443" i="9"/>
  <c r="AO373" i="9"/>
  <c r="AN373" i="9" s="1"/>
  <c r="AV373" i="9"/>
  <c r="AO364" i="9"/>
  <c r="AN364" i="9" s="1"/>
  <c r="AV364" i="9"/>
  <c r="AO396" i="9"/>
  <c r="AN396" i="9" s="1"/>
  <c r="AV396" i="9"/>
  <c r="AO376" i="9"/>
  <c r="AN376" i="9" s="1"/>
  <c r="AV376" i="9"/>
  <c r="AO398" i="9"/>
  <c r="AN398" i="9" s="1"/>
  <c r="AV398" i="9"/>
  <c r="AO378" i="9"/>
  <c r="AN378" i="9" s="1"/>
  <c r="AV378" i="9"/>
  <c r="AO362" i="9"/>
  <c r="AN362" i="9" s="1"/>
  <c r="AV362" i="9"/>
  <c r="AO365" i="9"/>
  <c r="AN365" i="9" s="1"/>
  <c r="AV365" i="9"/>
  <c r="AO377" i="9"/>
  <c r="AN377" i="9" s="1"/>
  <c r="AV377" i="9"/>
  <c r="AO363" i="9"/>
  <c r="AN363" i="9" s="1"/>
  <c r="AV363" i="9"/>
  <c r="AO375" i="9"/>
  <c r="AN375" i="9" s="1"/>
  <c r="AV375" i="9"/>
  <c r="AO421" i="9"/>
  <c r="AN421" i="9" s="1"/>
  <c r="AV421" i="9"/>
  <c r="AO374" i="9"/>
  <c r="AN374" i="9" s="1"/>
  <c r="AV374" i="9"/>
  <c r="AV442" i="9"/>
  <c r="AO442" i="9"/>
  <c r="AN442" i="9" s="1"/>
  <c r="AV444" i="9"/>
  <c r="AO444" i="9"/>
  <c r="AN444" i="9" s="1"/>
  <c r="AQ358" i="9"/>
  <c r="G359" i="9"/>
  <c r="AQ359" i="9" s="1"/>
  <c r="G360" i="9"/>
  <c r="AQ360" i="9" s="1"/>
  <c r="G354" i="9"/>
  <c r="AQ354" i="9" s="1"/>
  <c r="G352" i="9"/>
  <c r="AQ352" i="9" s="1"/>
  <c r="G351" i="9"/>
  <c r="AQ351" i="9" s="1"/>
  <c r="G350" i="9"/>
  <c r="AQ350" i="9" s="1"/>
  <c r="G345" i="9"/>
  <c r="AQ345" i="9" s="1"/>
  <c r="AO350" i="9" l="1"/>
  <c r="AN350" i="9" s="1"/>
  <c r="AV350" i="9"/>
  <c r="AO351" i="9"/>
  <c r="AN351" i="9" s="1"/>
  <c r="AV351" i="9"/>
  <c r="AO352" i="9"/>
  <c r="AN352" i="9" s="1"/>
  <c r="AV352" i="9"/>
  <c r="AO345" i="9"/>
  <c r="AN345" i="9" s="1"/>
  <c r="AV345" i="9"/>
  <c r="AO360" i="9"/>
  <c r="AN360" i="9" s="1"/>
  <c r="AV360" i="9"/>
  <c r="AO359" i="9"/>
  <c r="AN359" i="9" s="1"/>
  <c r="AV359" i="9"/>
  <c r="AO354" i="9"/>
  <c r="AN354" i="9" s="1"/>
  <c r="AV354" i="9"/>
  <c r="AO358" i="9"/>
  <c r="AN358" i="9" s="1"/>
  <c r="AV358" i="9"/>
  <c r="AQ299" i="9"/>
  <c r="G298" i="9"/>
  <c r="AQ298" i="9" s="1"/>
  <c r="AO298" i="9" l="1"/>
  <c r="AN298" i="9" s="1"/>
  <c r="AV298" i="9"/>
  <c r="AO299" i="9"/>
  <c r="AN299" i="9" s="1"/>
  <c r="AV299" i="9"/>
  <c r="G281" i="9"/>
  <c r="AQ281" i="9" s="1"/>
  <c r="G272" i="9"/>
  <c r="AQ272" i="9" s="1"/>
  <c r="G271" i="9"/>
  <c r="AQ271" i="9" s="1"/>
  <c r="G267" i="9"/>
  <c r="AQ267" i="9" s="1"/>
  <c r="G266" i="9"/>
  <c r="AO267" i="9" l="1"/>
  <c r="AN267" i="9" s="1"/>
  <c r="AV267" i="9"/>
  <c r="AO272" i="9"/>
  <c r="AN272" i="9" s="1"/>
  <c r="AV272" i="9"/>
  <c r="AA266" i="9"/>
  <c r="AQ266" i="9"/>
  <c r="AO271" i="9"/>
  <c r="AN271" i="9" s="1"/>
  <c r="AV271" i="9"/>
  <c r="AO281" i="9"/>
  <c r="AN281" i="9" s="1"/>
  <c r="AV281" i="9"/>
  <c r="G262" i="9"/>
  <c r="AQ262" i="9" s="1"/>
  <c r="G260" i="9"/>
  <c r="AQ260" i="9" s="1"/>
  <c r="AQ261" i="9"/>
  <c r="G263" i="9"/>
  <c r="AQ263" i="9" s="1"/>
  <c r="AQ254" i="9"/>
  <c r="G215" i="9"/>
  <c r="AQ215" i="9" s="1"/>
  <c r="AQ214" i="9"/>
  <c r="AQ213" i="9"/>
  <c r="G210" i="9"/>
  <c r="AQ210" i="9" s="1"/>
  <c r="G173" i="9"/>
  <c r="AQ173" i="9" s="1"/>
  <c r="G172" i="9"/>
  <c r="AQ172" i="9" s="1"/>
  <c r="G171" i="9"/>
  <c r="AQ171" i="9" s="1"/>
  <c r="G170" i="9"/>
  <c r="AQ170" i="9" s="1"/>
  <c r="AQ169" i="9"/>
  <c r="G168" i="9"/>
  <c r="AQ168" i="9" s="1"/>
  <c r="AQ167" i="9"/>
  <c r="G166" i="9"/>
  <c r="AQ166" i="9" s="1"/>
  <c r="AQ165" i="9"/>
  <c r="G189" i="9"/>
  <c r="AQ189" i="9" s="1"/>
  <c r="G185" i="9"/>
  <c r="AQ185" i="9" s="1"/>
  <c r="G182" i="9"/>
  <c r="AQ182" i="9" s="1"/>
  <c r="AO213" i="9" l="1"/>
  <c r="AN213" i="9" s="1"/>
  <c r="AV213" i="9"/>
  <c r="AO169" i="9"/>
  <c r="AN169" i="9" s="1"/>
  <c r="AV169" i="9"/>
  <c r="AO215" i="9"/>
  <c r="AN215" i="9" s="1"/>
  <c r="AV215" i="9"/>
  <c r="AO167" i="9"/>
  <c r="AN167" i="9" s="1"/>
  <c r="AV167" i="9"/>
  <c r="AO254" i="9"/>
  <c r="AN254" i="9" s="1"/>
  <c r="AV254" i="9"/>
  <c r="AO171" i="9"/>
  <c r="AN171" i="9" s="1"/>
  <c r="AV171" i="9"/>
  <c r="AO263" i="9"/>
  <c r="AN263" i="9" s="1"/>
  <c r="AV263" i="9"/>
  <c r="AO266" i="9"/>
  <c r="AN266" i="9" s="1"/>
  <c r="AV266" i="9"/>
  <c r="AO170" i="9"/>
  <c r="AN170" i="9" s="1"/>
  <c r="AV170" i="9"/>
  <c r="AO172" i="9"/>
  <c r="AN172" i="9" s="1"/>
  <c r="AV172" i="9"/>
  <c r="AO168" i="9"/>
  <c r="AN168" i="9" s="1"/>
  <c r="AV168" i="9"/>
  <c r="AO182" i="9"/>
  <c r="AN182" i="9" s="1"/>
  <c r="AV182" i="9"/>
  <c r="AO185" i="9"/>
  <c r="AN185" i="9" s="1"/>
  <c r="AV185" i="9"/>
  <c r="AO189" i="9"/>
  <c r="AN189" i="9" s="1"/>
  <c r="AV189" i="9"/>
  <c r="AO165" i="9"/>
  <c r="AN165" i="9" s="1"/>
  <c r="AV165" i="9"/>
  <c r="AO173" i="9"/>
  <c r="AN173" i="9" s="1"/>
  <c r="AV173" i="9"/>
  <c r="AO260" i="9"/>
  <c r="AN260" i="9" s="1"/>
  <c r="AV260" i="9"/>
  <c r="AO214" i="9"/>
  <c r="AN214" i="9" s="1"/>
  <c r="AV214" i="9"/>
  <c r="AO261" i="9"/>
  <c r="AN261" i="9" s="1"/>
  <c r="AV261" i="9"/>
  <c r="AO166" i="9"/>
  <c r="AN166" i="9" s="1"/>
  <c r="AV166" i="9"/>
  <c r="AO210" i="9"/>
  <c r="AN210" i="9" s="1"/>
  <c r="AV210" i="9"/>
  <c r="AO262" i="9"/>
  <c r="AN262" i="9" s="1"/>
  <c r="AV262" i="9"/>
  <c r="G92" i="9"/>
  <c r="AQ92" i="9" s="1"/>
  <c r="G91" i="9"/>
  <c r="AQ91" i="9" s="1"/>
  <c r="G90" i="9"/>
  <c r="AQ90" i="9" s="1"/>
  <c r="G89" i="9"/>
  <c r="AQ89" i="9" s="1"/>
  <c r="AQ86" i="9"/>
  <c r="G85" i="9"/>
  <c r="AQ85" i="9" s="1"/>
  <c r="G84" i="9"/>
  <c r="AQ84" i="9" s="1"/>
  <c r="AO86" i="9" l="1"/>
  <c r="AN86" i="9" s="1"/>
  <c r="AV86" i="9"/>
  <c r="AO90" i="9"/>
  <c r="AN90" i="9" s="1"/>
  <c r="AV90" i="9"/>
  <c r="AO91" i="9"/>
  <c r="AN91" i="9" s="1"/>
  <c r="AV91" i="9"/>
  <c r="AO85" i="9"/>
  <c r="AN85" i="9" s="1"/>
  <c r="AV85" i="9"/>
  <c r="AO89" i="9"/>
  <c r="AN89" i="9" s="1"/>
  <c r="AV89" i="9"/>
  <c r="AO92" i="9"/>
  <c r="AN92" i="9" s="1"/>
  <c r="AV92" i="9"/>
  <c r="AO84" i="9"/>
  <c r="AN84" i="9" s="1"/>
  <c r="AV84" i="9"/>
  <c r="G59" i="9"/>
  <c r="AQ59" i="9" s="1"/>
  <c r="G58" i="9"/>
  <c r="AQ58" i="9" s="1"/>
  <c r="G56" i="9"/>
  <c r="AQ56" i="9" s="1"/>
  <c r="G53" i="9"/>
  <c r="AQ53" i="9" s="1"/>
  <c r="G47" i="9"/>
  <c r="AQ47" i="9" s="1"/>
  <c r="G43" i="9"/>
  <c r="AQ43" i="9" s="1"/>
  <c r="G44" i="9"/>
  <c r="AQ44" i="9" s="1"/>
  <c r="G45" i="9"/>
  <c r="AQ45" i="9" s="1"/>
  <c r="G46" i="9"/>
  <c r="AQ46" i="9" s="1"/>
  <c r="AO46" i="9" l="1"/>
  <c r="AN46" i="9" s="1"/>
  <c r="AV46" i="9"/>
  <c r="AO59" i="9"/>
  <c r="AN59" i="9" s="1"/>
  <c r="AV59" i="9"/>
  <c r="AO58" i="9"/>
  <c r="AN58" i="9" s="1"/>
  <c r="AV58" i="9"/>
  <c r="AO45" i="9"/>
  <c r="AN45" i="9" s="1"/>
  <c r="AV45" i="9"/>
  <c r="AO43" i="9"/>
  <c r="AN43" i="9" s="1"/>
  <c r="AV43" i="9"/>
  <c r="AO56" i="9"/>
  <c r="AN56" i="9" s="1"/>
  <c r="AV56" i="9"/>
  <c r="AO44" i="9"/>
  <c r="AN44" i="9" s="1"/>
  <c r="AV44" i="9"/>
  <c r="AO47" i="9"/>
  <c r="AN47" i="9" s="1"/>
  <c r="AV47" i="9"/>
  <c r="AO53" i="9"/>
  <c r="AN53" i="9" s="1"/>
  <c r="AV53" i="9"/>
  <c r="G13" i="9"/>
  <c r="AQ13" i="9" s="1"/>
  <c r="G14" i="9"/>
  <c r="AQ14" i="9" s="1"/>
  <c r="G15" i="9"/>
  <c r="AQ15" i="9" s="1"/>
  <c r="G16" i="9"/>
  <c r="AQ16" i="9" s="1"/>
  <c r="G17" i="9"/>
  <c r="AQ17" i="9" s="1"/>
  <c r="G18" i="9"/>
  <c r="AQ18" i="9" s="1"/>
  <c r="G19" i="9"/>
  <c r="AQ19" i="9" s="1"/>
  <c r="AQ20" i="9"/>
  <c r="G21" i="9"/>
  <c r="AQ21" i="9" s="1"/>
  <c r="AO19" i="9" l="1"/>
  <c r="AN19" i="9" s="1"/>
  <c r="AV19" i="9"/>
  <c r="AO18" i="9"/>
  <c r="AN18" i="9" s="1"/>
  <c r="AV18" i="9"/>
  <c r="AO17" i="9"/>
  <c r="AN17" i="9" s="1"/>
  <c r="AV17" i="9"/>
  <c r="AO16" i="9"/>
  <c r="AN16" i="9" s="1"/>
  <c r="AV16" i="9"/>
  <c r="AO14" i="9"/>
  <c r="AN14" i="9" s="1"/>
  <c r="AV14" i="9"/>
  <c r="AO20" i="9"/>
  <c r="AN20" i="9" s="1"/>
  <c r="AV20" i="9"/>
  <c r="AO15" i="9"/>
  <c r="AN15" i="9" s="1"/>
  <c r="AV15" i="9"/>
  <c r="AO21" i="9"/>
  <c r="AN21" i="9" s="1"/>
  <c r="AV21" i="9"/>
  <c r="AO13" i="9"/>
  <c r="AN13" i="9" s="1"/>
  <c r="AV13" i="9"/>
  <c r="G10" i="9"/>
  <c r="G11" i="9"/>
  <c r="AQ11" i="9" s="1"/>
  <c r="G12" i="9"/>
  <c r="AQ12" i="9" s="1"/>
  <c r="G22" i="9"/>
  <c r="AQ22" i="9" s="1"/>
  <c r="G23" i="9"/>
  <c r="AQ23" i="9" s="1"/>
  <c r="G24" i="9"/>
  <c r="AQ24" i="9" s="1"/>
  <c r="G25" i="9"/>
  <c r="AQ25" i="9" s="1"/>
  <c r="G26" i="9"/>
  <c r="AQ26" i="9" s="1"/>
  <c r="G27" i="9"/>
  <c r="AQ27" i="9" s="1"/>
  <c r="G28" i="9"/>
  <c r="AQ28" i="9" s="1"/>
  <c r="G29" i="9"/>
  <c r="AQ29" i="9" s="1"/>
  <c r="G30" i="9"/>
  <c r="AQ30" i="9" s="1"/>
  <c r="G31" i="9"/>
  <c r="AQ31" i="9" s="1"/>
  <c r="G32" i="9"/>
  <c r="AQ32" i="9" s="1"/>
  <c r="G33" i="9"/>
  <c r="AQ33" i="9" s="1"/>
  <c r="G34" i="9"/>
  <c r="AQ34" i="9" s="1"/>
  <c r="AQ35" i="9"/>
  <c r="G36" i="9"/>
  <c r="AQ36" i="9" s="1"/>
  <c r="G37" i="9"/>
  <c r="AQ37" i="9" s="1"/>
  <c r="G38" i="9"/>
  <c r="AQ38" i="9" s="1"/>
  <c r="G39" i="9"/>
  <c r="AQ39" i="9" s="1"/>
  <c r="G40" i="9"/>
  <c r="AQ40" i="9" s="1"/>
  <c r="G41" i="9"/>
  <c r="AQ41" i="9" s="1"/>
  <c r="G42" i="9"/>
  <c r="AQ42" i="9" s="1"/>
  <c r="G48" i="9"/>
  <c r="AQ48" i="9" s="1"/>
  <c r="G49" i="9"/>
  <c r="AQ49" i="9" s="1"/>
  <c r="G50" i="9"/>
  <c r="AQ50" i="9" s="1"/>
  <c r="G51" i="9"/>
  <c r="AQ51" i="9" s="1"/>
  <c r="G52" i="9"/>
  <c r="AQ52" i="9" s="1"/>
  <c r="AQ54" i="9"/>
  <c r="G55" i="9"/>
  <c r="AQ55" i="9" s="1"/>
  <c r="G57" i="9"/>
  <c r="AQ57" i="9" s="1"/>
  <c r="G60" i="9"/>
  <c r="AQ60" i="9" s="1"/>
  <c r="G61" i="9"/>
  <c r="AQ61" i="9" s="1"/>
  <c r="G62" i="9"/>
  <c r="AQ62" i="9" s="1"/>
  <c r="G63" i="9"/>
  <c r="AQ63" i="9" s="1"/>
  <c r="G64" i="9"/>
  <c r="AQ64" i="9" s="1"/>
  <c r="G65" i="9"/>
  <c r="AQ65" i="9" s="1"/>
  <c r="G66" i="9"/>
  <c r="AQ66" i="9" s="1"/>
  <c r="AQ67" i="9"/>
  <c r="G68" i="9"/>
  <c r="AQ68" i="9" s="1"/>
  <c r="G69" i="9"/>
  <c r="AQ69" i="9" s="1"/>
  <c r="G70" i="9"/>
  <c r="AQ70" i="9" s="1"/>
  <c r="G71" i="9"/>
  <c r="AQ71" i="9" s="1"/>
  <c r="G72" i="9"/>
  <c r="AQ72" i="9" s="1"/>
  <c r="G73" i="9"/>
  <c r="AQ73" i="9" s="1"/>
  <c r="G78" i="9"/>
  <c r="AQ78" i="9" s="1"/>
  <c r="AQ81" i="9"/>
  <c r="AQ82" i="9"/>
  <c r="G83" i="9"/>
  <c r="AQ83" i="9" s="1"/>
  <c r="G87" i="9"/>
  <c r="AQ87" i="9" s="1"/>
  <c r="G88" i="9"/>
  <c r="AQ88" i="9" s="1"/>
  <c r="G100" i="9"/>
  <c r="AQ100" i="9" s="1"/>
  <c r="G101" i="9"/>
  <c r="AQ101" i="9" s="1"/>
  <c r="G102" i="9"/>
  <c r="AQ102" i="9" s="1"/>
  <c r="AQ103" i="9"/>
  <c r="G104" i="9"/>
  <c r="AQ104" i="9" s="1"/>
  <c r="G105" i="9"/>
  <c r="AQ105" i="9" s="1"/>
  <c r="G106" i="9"/>
  <c r="AQ106" i="9" s="1"/>
  <c r="G107" i="9"/>
  <c r="AQ107" i="9" s="1"/>
  <c r="G108" i="9"/>
  <c r="AQ108" i="9" s="1"/>
  <c r="AQ109" i="9"/>
  <c r="G110" i="9"/>
  <c r="AQ110" i="9" s="1"/>
  <c r="G111" i="9"/>
  <c r="AQ111" i="9" s="1"/>
  <c r="G112" i="9"/>
  <c r="AQ112" i="9" s="1"/>
  <c r="AQ113" i="9"/>
  <c r="G114" i="9"/>
  <c r="AQ114" i="9" s="1"/>
  <c r="G115" i="9"/>
  <c r="AQ115" i="9" s="1"/>
  <c r="G116" i="9"/>
  <c r="AQ116" i="9" s="1"/>
  <c r="G117" i="9"/>
  <c r="AQ117" i="9" s="1"/>
  <c r="G118" i="9"/>
  <c r="AQ118" i="9" s="1"/>
  <c r="AQ119" i="9"/>
  <c r="G120" i="9"/>
  <c r="AQ120" i="9" s="1"/>
  <c r="G121" i="9"/>
  <c r="AQ121" i="9" s="1"/>
  <c r="G122" i="9"/>
  <c r="AQ122" i="9" s="1"/>
  <c r="G123" i="9"/>
  <c r="AQ123" i="9" s="1"/>
  <c r="G124" i="9"/>
  <c r="AQ124" i="9" s="1"/>
  <c r="G125" i="9"/>
  <c r="AQ125" i="9" s="1"/>
  <c r="G126" i="9"/>
  <c r="AQ126" i="9" s="1"/>
  <c r="G127" i="9"/>
  <c r="AQ127" i="9" s="1"/>
  <c r="G128" i="9"/>
  <c r="AQ128" i="9" s="1"/>
  <c r="AQ129" i="9"/>
  <c r="G130" i="9"/>
  <c r="AQ130" i="9" s="1"/>
  <c r="G131" i="9"/>
  <c r="AQ131" i="9" s="1"/>
  <c r="G132" i="9"/>
  <c r="AQ132" i="9" s="1"/>
  <c r="G133" i="9"/>
  <c r="AQ133" i="9" s="1"/>
  <c r="G134" i="9"/>
  <c r="AQ134" i="9" s="1"/>
  <c r="AQ135" i="9"/>
  <c r="G136" i="9"/>
  <c r="AQ136" i="9" s="1"/>
  <c r="G137" i="9"/>
  <c r="AQ137" i="9" s="1"/>
  <c r="G138" i="9"/>
  <c r="AQ138" i="9" s="1"/>
  <c r="G139" i="9"/>
  <c r="AQ139" i="9" s="1"/>
  <c r="G140" i="9"/>
  <c r="AQ140" i="9" s="1"/>
  <c r="AQ141" i="9"/>
  <c r="G143" i="9"/>
  <c r="AQ143" i="9" s="1"/>
  <c r="G144" i="9"/>
  <c r="AQ144" i="9" s="1"/>
  <c r="AQ145" i="9"/>
  <c r="G146" i="9"/>
  <c r="AQ146" i="9" s="1"/>
  <c r="G147" i="9"/>
  <c r="AQ147" i="9" s="1"/>
  <c r="G148" i="9"/>
  <c r="AQ148" i="9" s="1"/>
  <c r="G149" i="9"/>
  <c r="AQ149" i="9" s="1"/>
  <c r="G150" i="9"/>
  <c r="AQ150" i="9" s="1"/>
  <c r="AQ151" i="9"/>
  <c r="G152" i="9"/>
  <c r="AQ152" i="9" s="1"/>
  <c r="G153" i="9"/>
  <c r="AQ153" i="9" s="1"/>
  <c r="G154" i="9"/>
  <c r="AQ154" i="9" s="1"/>
  <c r="AQ155" i="9"/>
  <c r="G156" i="9"/>
  <c r="AQ156" i="9" s="1"/>
  <c r="G157" i="9"/>
  <c r="AQ157" i="9" s="1"/>
  <c r="G158" i="9"/>
  <c r="AQ158" i="9" s="1"/>
  <c r="G159" i="9"/>
  <c r="AQ159" i="9" s="1"/>
  <c r="G160" i="9"/>
  <c r="AQ160" i="9" s="1"/>
  <c r="G161" i="9"/>
  <c r="AQ161" i="9" s="1"/>
  <c r="G162" i="9"/>
  <c r="AQ162" i="9" s="1"/>
  <c r="G163" i="9"/>
  <c r="AQ163" i="9" s="1"/>
  <c r="G164" i="9"/>
  <c r="AQ164" i="9" s="1"/>
  <c r="G174" i="9"/>
  <c r="AQ174" i="9" s="1"/>
  <c r="G175" i="9"/>
  <c r="AQ175" i="9" s="1"/>
  <c r="G176" i="9"/>
  <c r="AQ176" i="9" s="1"/>
  <c r="G177" i="9"/>
  <c r="AQ177" i="9" s="1"/>
  <c r="G178" i="9"/>
  <c r="AQ178" i="9" s="1"/>
  <c r="G179" i="9"/>
  <c r="AQ179" i="9" s="1"/>
  <c r="G180" i="9"/>
  <c r="AQ180" i="9" s="1"/>
  <c r="G181" i="9"/>
  <c r="AQ181" i="9" s="1"/>
  <c r="G183" i="9"/>
  <c r="AQ183" i="9" s="1"/>
  <c r="AQ186" i="9"/>
  <c r="G187" i="9"/>
  <c r="AQ187" i="9" s="1"/>
  <c r="G188" i="9"/>
  <c r="AQ188" i="9" s="1"/>
  <c r="G190" i="9"/>
  <c r="AQ190" i="9" s="1"/>
  <c r="G191" i="9"/>
  <c r="AQ191" i="9" s="1"/>
  <c r="G192" i="9"/>
  <c r="AQ192" i="9" s="1"/>
  <c r="G193" i="9"/>
  <c r="AQ193" i="9" s="1"/>
  <c r="G195" i="9"/>
  <c r="AQ195" i="9" s="1"/>
  <c r="AQ196" i="9"/>
  <c r="G197" i="9"/>
  <c r="AQ197" i="9" s="1"/>
  <c r="AQ198" i="9"/>
  <c r="G199" i="9"/>
  <c r="AQ199" i="9" s="1"/>
  <c r="G200" i="9"/>
  <c r="AQ200" i="9" s="1"/>
  <c r="G209" i="9"/>
  <c r="AQ209" i="9" s="1"/>
  <c r="AQ211" i="9"/>
  <c r="G212" i="9"/>
  <c r="AQ212" i="9" s="1"/>
  <c r="G216" i="9"/>
  <c r="AQ216" i="9" s="1"/>
  <c r="G217" i="9"/>
  <c r="AQ217" i="9" s="1"/>
  <c r="AQ218" i="9"/>
  <c r="G219" i="9"/>
  <c r="AQ219" i="9" s="1"/>
  <c r="G220" i="9"/>
  <c r="AQ220" i="9" s="1"/>
  <c r="AQ247" i="9"/>
  <c r="G251" i="9"/>
  <c r="AQ251" i="9" s="1"/>
  <c r="G252" i="9"/>
  <c r="AQ252" i="9" s="1"/>
  <c r="G253" i="9"/>
  <c r="AQ253" i="9" s="1"/>
  <c r="G255" i="9"/>
  <c r="AQ255" i="9" s="1"/>
  <c r="G256" i="9"/>
  <c r="AQ256" i="9" s="1"/>
  <c r="G257" i="9"/>
  <c r="AQ257" i="9" s="1"/>
  <c r="AQ258" i="9"/>
  <c r="G259" i="9"/>
  <c r="AQ259" i="9" s="1"/>
  <c r="AQ264" i="9"/>
  <c r="G265" i="9"/>
  <c r="AQ265" i="9" s="1"/>
  <c r="G268" i="9"/>
  <c r="AQ268" i="9" s="1"/>
  <c r="G269" i="9"/>
  <c r="AQ269" i="9" s="1"/>
  <c r="G270" i="9"/>
  <c r="AQ270" i="9" s="1"/>
  <c r="G273" i="9"/>
  <c r="AQ273" i="9" s="1"/>
  <c r="AQ274" i="9"/>
  <c r="G275" i="9"/>
  <c r="AQ275" i="9" s="1"/>
  <c r="G276" i="9"/>
  <c r="AQ276" i="9" s="1"/>
  <c r="G277" i="9"/>
  <c r="AQ277" i="9" s="1"/>
  <c r="G278" i="9"/>
  <c r="AQ278" i="9" s="1"/>
  <c r="AQ279" i="9"/>
  <c r="G280" i="9"/>
  <c r="AQ280" i="9" s="1"/>
  <c r="G282" i="9"/>
  <c r="AQ282" i="9" s="1"/>
  <c r="AQ283" i="9"/>
  <c r="G284" i="9"/>
  <c r="AQ284" i="9" s="1"/>
  <c r="G285" i="9"/>
  <c r="AQ285" i="9" s="1"/>
  <c r="AQ286" i="9"/>
  <c r="G287" i="9"/>
  <c r="AQ287" i="9" s="1"/>
  <c r="G288" i="9"/>
  <c r="AQ288" i="9" s="1"/>
  <c r="G289" i="9"/>
  <c r="AQ289" i="9" s="1"/>
  <c r="G290" i="9"/>
  <c r="AQ290" i="9" s="1"/>
  <c r="G291" i="9"/>
  <c r="AQ291" i="9" s="1"/>
  <c r="G292" i="9"/>
  <c r="AQ292" i="9" s="1"/>
  <c r="G293" i="9"/>
  <c r="AQ293" i="9" s="1"/>
  <c r="G294" i="9"/>
  <c r="AQ294" i="9" s="1"/>
  <c r="G295" i="9"/>
  <c r="AQ295" i="9" s="1"/>
  <c r="G296" i="9"/>
  <c r="AQ296" i="9" s="1"/>
  <c r="G297" i="9"/>
  <c r="AQ297" i="9" s="1"/>
  <c r="G300" i="9"/>
  <c r="AQ300" i="9" s="1"/>
  <c r="G301" i="9"/>
  <c r="AQ301" i="9" s="1"/>
  <c r="AQ302" i="9"/>
  <c r="G303" i="9"/>
  <c r="AQ303" i="9" s="1"/>
  <c r="G304" i="9"/>
  <c r="AQ304" i="9" s="1"/>
  <c r="G305" i="9"/>
  <c r="AQ305" i="9" s="1"/>
  <c r="G306" i="9"/>
  <c r="AQ306" i="9" s="1"/>
  <c r="G307" i="9"/>
  <c r="AQ307" i="9" s="1"/>
  <c r="G308" i="9"/>
  <c r="AQ308" i="9" s="1"/>
  <c r="AQ309" i="9"/>
  <c r="G310" i="9"/>
  <c r="AQ310" i="9" s="1"/>
  <c r="G313" i="9"/>
  <c r="AQ313" i="9" s="1"/>
  <c r="G314" i="9"/>
  <c r="AQ314" i="9" s="1"/>
  <c r="G334" i="9"/>
  <c r="AQ334" i="9" s="1"/>
  <c r="G337" i="9"/>
  <c r="AQ337" i="9" s="1"/>
  <c r="G338" i="9"/>
  <c r="AQ338" i="9" s="1"/>
  <c r="AQ343" i="9"/>
  <c r="G344" i="9"/>
  <c r="AQ344" i="9" s="1"/>
  <c r="G347" i="9"/>
  <c r="AQ347" i="9" s="1"/>
  <c r="G348" i="9"/>
  <c r="AQ348" i="9" s="1"/>
  <c r="G349" i="9"/>
  <c r="AQ349" i="9" s="1"/>
  <c r="G355" i="9"/>
  <c r="AQ355" i="9" s="1"/>
  <c r="G356" i="9"/>
  <c r="AQ356" i="9" s="1"/>
  <c r="G357" i="9"/>
  <c r="AQ357" i="9" s="1"/>
  <c r="G361" i="9"/>
  <c r="AQ361" i="9" s="1"/>
  <c r="G366" i="9"/>
  <c r="AQ366" i="9" s="1"/>
  <c r="G367" i="9"/>
  <c r="AQ367" i="9" s="1"/>
  <c r="AQ368" i="9"/>
  <c r="AQ369" i="9"/>
  <c r="G370" i="9"/>
  <c r="AQ370" i="9" s="1"/>
  <c r="G371" i="9"/>
  <c r="AQ371" i="9" s="1"/>
  <c r="G372" i="9"/>
  <c r="AQ372" i="9" s="1"/>
  <c r="G379" i="9"/>
  <c r="AQ379" i="9" s="1"/>
  <c r="AQ380" i="9"/>
  <c r="G381" i="9"/>
  <c r="AQ381" i="9" s="1"/>
  <c r="G382" i="9"/>
  <c r="AQ382" i="9" s="1"/>
  <c r="G383" i="9"/>
  <c r="AQ383" i="9" s="1"/>
  <c r="G384" i="9"/>
  <c r="AQ384" i="9" s="1"/>
  <c r="G385" i="9"/>
  <c r="AQ385" i="9" s="1"/>
  <c r="G386" i="9"/>
  <c r="AQ386" i="9" s="1"/>
  <c r="G387" i="9"/>
  <c r="AQ387" i="9" s="1"/>
  <c r="G388" i="9"/>
  <c r="AQ388" i="9" s="1"/>
  <c r="G389" i="9"/>
  <c r="AQ389" i="9" s="1"/>
  <c r="G390" i="9"/>
  <c r="AQ390" i="9" s="1"/>
  <c r="G393" i="9"/>
  <c r="AQ393" i="9" s="1"/>
  <c r="G394" i="9"/>
  <c r="AQ394" i="9" s="1"/>
  <c r="G395" i="9"/>
  <c r="AQ395" i="9" s="1"/>
  <c r="G397" i="9"/>
  <c r="AQ397" i="9" s="1"/>
  <c r="G400" i="9"/>
  <c r="AQ400" i="9" s="1"/>
  <c r="G401" i="9"/>
  <c r="AQ401" i="9" s="1"/>
  <c r="G402" i="9"/>
  <c r="AQ402" i="9" s="1"/>
  <c r="G403" i="9"/>
  <c r="AQ403" i="9" s="1"/>
  <c r="G404" i="9"/>
  <c r="AQ404" i="9" s="1"/>
  <c r="G405" i="9"/>
  <c r="AQ405" i="9" s="1"/>
  <c r="G406" i="9"/>
  <c r="AQ406" i="9" s="1"/>
  <c r="G409" i="9"/>
  <c r="AQ409" i="9" s="1"/>
  <c r="G429" i="9"/>
  <c r="AQ429" i="9" s="1"/>
  <c r="G430" i="9"/>
  <c r="AQ430" i="9" s="1"/>
  <c r="G438" i="9"/>
  <c r="AQ438" i="9" s="1"/>
  <c r="G439" i="9"/>
  <c r="AQ439" i="9" s="1"/>
  <c r="G440" i="9"/>
  <c r="AQ440" i="9" s="1"/>
  <c r="G441" i="9"/>
  <c r="AQ441" i="9" s="1"/>
  <c r="G445" i="9"/>
  <c r="AQ445" i="9" s="1"/>
  <c r="G446" i="9"/>
  <c r="AQ446" i="9" s="1"/>
  <c r="AO445" i="9" l="1"/>
  <c r="AN445" i="9" s="1"/>
  <c r="AV445" i="9"/>
  <c r="AO384" i="9"/>
  <c r="AN384" i="9" s="1"/>
  <c r="AV384" i="9"/>
  <c r="AO305" i="9"/>
  <c r="AN305" i="9" s="1"/>
  <c r="AV305" i="9"/>
  <c r="AO253" i="9"/>
  <c r="AN253" i="9" s="1"/>
  <c r="AV253" i="9"/>
  <c r="AO175" i="9"/>
  <c r="AN175" i="9" s="1"/>
  <c r="AV175" i="9"/>
  <c r="AO125" i="9"/>
  <c r="AN125" i="9" s="1"/>
  <c r="AV125" i="9"/>
  <c r="AO73" i="9"/>
  <c r="AN73" i="9" s="1"/>
  <c r="AV73" i="9"/>
  <c r="AO54" i="9"/>
  <c r="AN54" i="9" s="1"/>
  <c r="AV54" i="9"/>
  <c r="AO383" i="9"/>
  <c r="AN383" i="9" s="1"/>
  <c r="AV383" i="9"/>
  <c r="AO294" i="9"/>
  <c r="AN294" i="9" s="1"/>
  <c r="AV294" i="9"/>
  <c r="AO252" i="9"/>
  <c r="AN252" i="9" s="1"/>
  <c r="AV252" i="9"/>
  <c r="AO157" i="9"/>
  <c r="AN157" i="9" s="1"/>
  <c r="AV157" i="9"/>
  <c r="AO132" i="9"/>
  <c r="AN132" i="9" s="1"/>
  <c r="AV132" i="9"/>
  <c r="AO108" i="9"/>
  <c r="AN108" i="9" s="1"/>
  <c r="AV108" i="9"/>
  <c r="AO100" i="9"/>
  <c r="AN100" i="9" s="1"/>
  <c r="AV100" i="9"/>
  <c r="AO72" i="9"/>
  <c r="AN72" i="9" s="1"/>
  <c r="AV72" i="9"/>
  <c r="AO64" i="9"/>
  <c r="AN64" i="9" s="1"/>
  <c r="AV64" i="9"/>
  <c r="AO52" i="9"/>
  <c r="AN52" i="9" s="1"/>
  <c r="AV52" i="9"/>
  <c r="AO39" i="9"/>
  <c r="AN39" i="9" s="1"/>
  <c r="AV39" i="9"/>
  <c r="AO31" i="9"/>
  <c r="AN31" i="9" s="1"/>
  <c r="AV31" i="9"/>
  <c r="AO23" i="9"/>
  <c r="AV23" i="9"/>
  <c r="AV439" i="9"/>
  <c r="AO439" i="9"/>
  <c r="AN439" i="9" s="1"/>
  <c r="AO403" i="9"/>
  <c r="AN403" i="9" s="1"/>
  <c r="AV403" i="9"/>
  <c r="AO390" i="9"/>
  <c r="AN390" i="9" s="1"/>
  <c r="AV390" i="9"/>
  <c r="AO382" i="9"/>
  <c r="AN382" i="9" s="1"/>
  <c r="AV382" i="9"/>
  <c r="AO368" i="9"/>
  <c r="AN368" i="9" s="1"/>
  <c r="AV368" i="9"/>
  <c r="AO348" i="9"/>
  <c r="AN348" i="9" s="1"/>
  <c r="AV348" i="9"/>
  <c r="AO313" i="9"/>
  <c r="AN313" i="9" s="1"/>
  <c r="AV313" i="9"/>
  <c r="AO303" i="9"/>
  <c r="AN303" i="9" s="1"/>
  <c r="AV303" i="9"/>
  <c r="AO293" i="9"/>
  <c r="AN293" i="9" s="1"/>
  <c r="AV293" i="9"/>
  <c r="AO285" i="9"/>
  <c r="AN285" i="9" s="1"/>
  <c r="AV285" i="9"/>
  <c r="AO276" i="9"/>
  <c r="AN276" i="9" s="1"/>
  <c r="AV276" i="9"/>
  <c r="AO264" i="9"/>
  <c r="AN264" i="9" s="1"/>
  <c r="AV264" i="9"/>
  <c r="AO251" i="9"/>
  <c r="AN251" i="9" s="1"/>
  <c r="AV251" i="9"/>
  <c r="AO211" i="9"/>
  <c r="AN211" i="9" s="1"/>
  <c r="AV211" i="9"/>
  <c r="AO193" i="9"/>
  <c r="AN193" i="9" s="1"/>
  <c r="AV193" i="9"/>
  <c r="AO181" i="9"/>
  <c r="AN181" i="9" s="1"/>
  <c r="AV181" i="9"/>
  <c r="AO164" i="9"/>
  <c r="AN164" i="9" s="1"/>
  <c r="AV164" i="9"/>
  <c r="AO156" i="9"/>
  <c r="AN156" i="9" s="1"/>
  <c r="AV156" i="9"/>
  <c r="AO148" i="9"/>
  <c r="AN148" i="9" s="1"/>
  <c r="AV148" i="9"/>
  <c r="AO139" i="9"/>
  <c r="AN139" i="9" s="1"/>
  <c r="AV139" i="9"/>
  <c r="AO131" i="9"/>
  <c r="AN131" i="9" s="1"/>
  <c r="AV131" i="9"/>
  <c r="AO123" i="9"/>
  <c r="AN123" i="9" s="1"/>
  <c r="AV123" i="9"/>
  <c r="AO115" i="9"/>
  <c r="AN115" i="9" s="1"/>
  <c r="AV115" i="9"/>
  <c r="AO107" i="9"/>
  <c r="AN107" i="9" s="1"/>
  <c r="AV107" i="9"/>
  <c r="AO88" i="9"/>
  <c r="AN88" i="9" s="1"/>
  <c r="AV88" i="9"/>
  <c r="AO71" i="9"/>
  <c r="AN71" i="9" s="1"/>
  <c r="AV71" i="9"/>
  <c r="AO63" i="9"/>
  <c r="AN63" i="9" s="1"/>
  <c r="AV63" i="9"/>
  <c r="AO51" i="9"/>
  <c r="AN51" i="9" s="1"/>
  <c r="AV51" i="9"/>
  <c r="AO38" i="9"/>
  <c r="AN38" i="9" s="1"/>
  <c r="AV38" i="9"/>
  <c r="AO30" i="9"/>
  <c r="AN30" i="9" s="1"/>
  <c r="AV30" i="9"/>
  <c r="AO22" i="9"/>
  <c r="AN22" i="9" s="1"/>
  <c r="AV22" i="9"/>
  <c r="AO441" i="9"/>
  <c r="AN441" i="9" s="1"/>
  <c r="AV441" i="9"/>
  <c r="AO370" i="9"/>
  <c r="AN370" i="9" s="1"/>
  <c r="AV370" i="9"/>
  <c r="AO287" i="9"/>
  <c r="AN287" i="9" s="1"/>
  <c r="AV287" i="9"/>
  <c r="AO216" i="9"/>
  <c r="AN216" i="9" s="1"/>
  <c r="AV216" i="9"/>
  <c r="AO158" i="9"/>
  <c r="AN158" i="9" s="1"/>
  <c r="AV158" i="9"/>
  <c r="AO109" i="9"/>
  <c r="AN109" i="9" s="1"/>
  <c r="AV109" i="9"/>
  <c r="AO40" i="9"/>
  <c r="AN40" i="9" s="1"/>
  <c r="AV40" i="9"/>
  <c r="AV440" i="9"/>
  <c r="AO440" i="9"/>
  <c r="AN440" i="9" s="1"/>
  <c r="AO369" i="9"/>
  <c r="AN369" i="9" s="1"/>
  <c r="AV369" i="9"/>
  <c r="AO286" i="9"/>
  <c r="AN286" i="9" s="1"/>
  <c r="AV286" i="9"/>
  <c r="AO212" i="9"/>
  <c r="AN212" i="9" s="1"/>
  <c r="AV212" i="9"/>
  <c r="AO149" i="9"/>
  <c r="AN149" i="9" s="1"/>
  <c r="AV149" i="9"/>
  <c r="AO116" i="9"/>
  <c r="AN116" i="9" s="1"/>
  <c r="AV116" i="9"/>
  <c r="AO438" i="9"/>
  <c r="AN438" i="9" s="1"/>
  <c r="AV438" i="9"/>
  <c r="AO402" i="9"/>
  <c r="AN402" i="9" s="1"/>
  <c r="AV402" i="9"/>
  <c r="AO389" i="9"/>
  <c r="AN389" i="9" s="1"/>
  <c r="AV389" i="9"/>
  <c r="AO381" i="9"/>
  <c r="AN381" i="9" s="1"/>
  <c r="AV381" i="9"/>
  <c r="AO367" i="9"/>
  <c r="AN367" i="9" s="1"/>
  <c r="AV367" i="9"/>
  <c r="AO347" i="9"/>
  <c r="AN347" i="9" s="1"/>
  <c r="AV347" i="9"/>
  <c r="AO310" i="9"/>
  <c r="AN310" i="9" s="1"/>
  <c r="AV310" i="9"/>
  <c r="AO302" i="9"/>
  <c r="AN302" i="9" s="1"/>
  <c r="AV302" i="9"/>
  <c r="AO292" i="9"/>
  <c r="AN292" i="9" s="1"/>
  <c r="AV292" i="9"/>
  <c r="AO284" i="9"/>
  <c r="AN284" i="9" s="1"/>
  <c r="AV284" i="9"/>
  <c r="AO275" i="9"/>
  <c r="AN275" i="9" s="1"/>
  <c r="AV275" i="9"/>
  <c r="AO259" i="9"/>
  <c r="AN259" i="9" s="1"/>
  <c r="AV259" i="9"/>
  <c r="AO247" i="9"/>
  <c r="AN247" i="9" s="1"/>
  <c r="AV247" i="9"/>
  <c r="AO209" i="9"/>
  <c r="AN209" i="9" s="1"/>
  <c r="AV209" i="9"/>
  <c r="AO192" i="9"/>
  <c r="AN192" i="9" s="1"/>
  <c r="AV192" i="9"/>
  <c r="AO180" i="9"/>
  <c r="AN180" i="9" s="1"/>
  <c r="AV180" i="9"/>
  <c r="AO163" i="9"/>
  <c r="AN163" i="9" s="1"/>
  <c r="AV163" i="9"/>
  <c r="AO155" i="9"/>
  <c r="AN155" i="9" s="1"/>
  <c r="AV155" i="9"/>
  <c r="AO147" i="9"/>
  <c r="AN147" i="9" s="1"/>
  <c r="AV147" i="9"/>
  <c r="AO138" i="9"/>
  <c r="AN138" i="9" s="1"/>
  <c r="AV138" i="9"/>
  <c r="AO130" i="9"/>
  <c r="AN130" i="9" s="1"/>
  <c r="AV130" i="9"/>
  <c r="AO122" i="9"/>
  <c r="AN122" i="9" s="1"/>
  <c r="AV122" i="9"/>
  <c r="AO114" i="9"/>
  <c r="AN114" i="9" s="1"/>
  <c r="AV114" i="9"/>
  <c r="AO106" i="9"/>
  <c r="AN106" i="9" s="1"/>
  <c r="AV106" i="9"/>
  <c r="AO87" i="9"/>
  <c r="AN87" i="9" s="1"/>
  <c r="AV87" i="9"/>
  <c r="AO70" i="9"/>
  <c r="AN70" i="9" s="1"/>
  <c r="AV70" i="9"/>
  <c r="AO62" i="9"/>
  <c r="AN62" i="9" s="1"/>
  <c r="AV62" i="9"/>
  <c r="AO50" i="9"/>
  <c r="AN50" i="9" s="1"/>
  <c r="AV50" i="9"/>
  <c r="AO37" i="9"/>
  <c r="AN37" i="9" s="1"/>
  <c r="AV37" i="9"/>
  <c r="AO29" i="9"/>
  <c r="AN29" i="9" s="1"/>
  <c r="AV29" i="9"/>
  <c r="AO12" i="9"/>
  <c r="AN12" i="9" s="1"/>
  <c r="AV12" i="9"/>
  <c r="AO295" i="9"/>
  <c r="AN295" i="9" s="1"/>
  <c r="AV295" i="9"/>
  <c r="AO141" i="9"/>
  <c r="AN141" i="9" s="1"/>
  <c r="AV141" i="9"/>
  <c r="AO24" i="9"/>
  <c r="AN24" i="9" s="1"/>
  <c r="AV24" i="9"/>
  <c r="AO314" i="9"/>
  <c r="AN314" i="9" s="1"/>
  <c r="AV314" i="9"/>
  <c r="AO195" i="9"/>
  <c r="AN195" i="9" s="1"/>
  <c r="AV195" i="9"/>
  <c r="AV430" i="9"/>
  <c r="AO430" i="9"/>
  <c r="AN430" i="9" s="1"/>
  <c r="AO380" i="9"/>
  <c r="AN380" i="9" s="1"/>
  <c r="AV380" i="9"/>
  <c r="AO309" i="9"/>
  <c r="AN309" i="9" s="1"/>
  <c r="AV309" i="9"/>
  <c r="AO283" i="9"/>
  <c r="AN283" i="9" s="1"/>
  <c r="AV283" i="9"/>
  <c r="AO220" i="9"/>
  <c r="AN220" i="9" s="1"/>
  <c r="AV220" i="9"/>
  <c r="AO191" i="9"/>
  <c r="AN191" i="9" s="1"/>
  <c r="AV191" i="9"/>
  <c r="AO179" i="9"/>
  <c r="AN179" i="9" s="1"/>
  <c r="AV179" i="9"/>
  <c r="AO162" i="9"/>
  <c r="AN162" i="9" s="1"/>
  <c r="AV162" i="9"/>
  <c r="AO154" i="9"/>
  <c r="AN154" i="9" s="1"/>
  <c r="AV154" i="9"/>
  <c r="AO146" i="9"/>
  <c r="AN146" i="9" s="1"/>
  <c r="AV146" i="9"/>
  <c r="AO137" i="9"/>
  <c r="AN137" i="9" s="1"/>
  <c r="AV137" i="9"/>
  <c r="AO129" i="9"/>
  <c r="AN129" i="9" s="1"/>
  <c r="AV129" i="9"/>
  <c r="AO121" i="9"/>
  <c r="AN121" i="9" s="1"/>
  <c r="AV121" i="9"/>
  <c r="AO113" i="9"/>
  <c r="AN113" i="9" s="1"/>
  <c r="AV113" i="9"/>
  <c r="AO105" i="9"/>
  <c r="AN105" i="9" s="1"/>
  <c r="AV105" i="9"/>
  <c r="AO83" i="9"/>
  <c r="AN83" i="9" s="1"/>
  <c r="AV83" i="9"/>
  <c r="AO69" i="9"/>
  <c r="AN69" i="9" s="1"/>
  <c r="AV69" i="9"/>
  <c r="AO61" i="9"/>
  <c r="AN61" i="9" s="1"/>
  <c r="AV61" i="9"/>
  <c r="AO49" i="9"/>
  <c r="AN49" i="9" s="1"/>
  <c r="AV49" i="9"/>
  <c r="AO36" i="9"/>
  <c r="AN36" i="9" s="1"/>
  <c r="AV36" i="9"/>
  <c r="AO28" i="9"/>
  <c r="AN28" i="9" s="1"/>
  <c r="AV28" i="9"/>
  <c r="AO11" i="9"/>
  <c r="AN11" i="9" s="1"/>
  <c r="AV11" i="9"/>
  <c r="AO394" i="9"/>
  <c r="AN394" i="9" s="1"/>
  <c r="AV394" i="9"/>
  <c r="AO334" i="9"/>
  <c r="AN334" i="9" s="1"/>
  <c r="AV334" i="9"/>
  <c r="AO268" i="9"/>
  <c r="AN268" i="9" s="1"/>
  <c r="AV268" i="9"/>
  <c r="AO186" i="9"/>
  <c r="AN186" i="9" s="1"/>
  <c r="AV186" i="9"/>
  <c r="AO133" i="9"/>
  <c r="AN133" i="9" s="1"/>
  <c r="AV133" i="9"/>
  <c r="AO101" i="9"/>
  <c r="AN101" i="9" s="1"/>
  <c r="AV101" i="9"/>
  <c r="AO65" i="9"/>
  <c r="AN65" i="9" s="1"/>
  <c r="AV65" i="9"/>
  <c r="AO393" i="9"/>
  <c r="AN393" i="9" s="1"/>
  <c r="AV393" i="9"/>
  <c r="AO304" i="9"/>
  <c r="AN304" i="9" s="1"/>
  <c r="AV304" i="9"/>
  <c r="AO265" i="9"/>
  <c r="AN265" i="9" s="1"/>
  <c r="AV265" i="9"/>
  <c r="AO174" i="9"/>
  <c r="AN174" i="9" s="1"/>
  <c r="AV174" i="9"/>
  <c r="AO124" i="9"/>
  <c r="AN124" i="9" s="1"/>
  <c r="AV124" i="9"/>
  <c r="AO401" i="9"/>
  <c r="AN401" i="9" s="1"/>
  <c r="AV401" i="9"/>
  <c r="AO388" i="9"/>
  <c r="AN388" i="9" s="1"/>
  <c r="AV388" i="9"/>
  <c r="AO366" i="9"/>
  <c r="AN366" i="9" s="1"/>
  <c r="AV366" i="9"/>
  <c r="AO344" i="9"/>
  <c r="AN344" i="9" s="1"/>
  <c r="AV344" i="9"/>
  <c r="AO301" i="9"/>
  <c r="AN301" i="9" s="1"/>
  <c r="AV301" i="9"/>
  <c r="AO291" i="9"/>
  <c r="AN291" i="9" s="1"/>
  <c r="AV291" i="9"/>
  <c r="AO274" i="9"/>
  <c r="AN274" i="9" s="1"/>
  <c r="AV274" i="9"/>
  <c r="AO258" i="9"/>
  <c r="AN258" i="9" s="1"/>
  <c r="AV258" i="9"/>
  <c r="AO200" i="9"/>
  <c r="AN200" i="9" s="1"/>
  <c r="AV200" i="9"/>
  <c r="AV429" i="9"/>
  <c r="AO429" i="9"/>
  <c r="AN429" i="9" s="1"/>
  <c r="AO400" i="9"/>
  <c r="AN400" i="9" s="1"/>
  <c r="AV400" i="9"/>
  <c r="AO387" i="9"/>
  <c r="AN387" i="9" s="1"/>
  <c r="AV387" i="9"/>
  <c r="AO379" i="9"/>
  <c r="AN379" i="9" s="1"/>
  <c r="AV379" i="9"/>
  <c r="AO361" i="9"/>
  <c r="AN361" i="9" s="1"/>
  <c r="AV361" i="9"/>
  <c r="AO343" i="9"/>
  <c r="AN343" i="9" s="1"/>
  <c r="AV343" i="9"/>
  <c r="AO308" i="9"/>
  <c r="AN308" i="9" s="1"/>
  <c r="AV308" i="9"/>
  <c r="AO300" i="9"/>
  <c r="AN300" i="9" s="1"/>
  <c r="AV300" i="9"/>
  <c r="AO290" i="9"/>
  <c r="AN290" i="9" s="1"/>
  <c r="AV290" i="9"/>
  <c r="AO282" i="9"/>
  <c r="AN282" i="9" s="1"/>
  <c r="AV282" i="9"/>
  <c r="AO273" i="9"/>
  <c r="AN273" i="9" s="1"/>
  <c r="AV273" i="9"/>
  <c r="AO257" i="9"/>
  <c r="AN257" i="9" s="1"/>
  <c r="AV257" i="9"/>
  <c r="AO219" i="9"/>
  <c r="AN219" i="9" s="1"/>
  <c r="AV219" i="9"/>
  <c r="AO199" i="9"/>
  <c r="AN199" i="9" s="1"/>
  <c r="AV199" i="9"/>
  <c r="AO190" i="9"/>
  <c r="AN190" i="9" s="1"/>
  <c r="AV190" i="9"/>
  <c r="AO178" i="9"/>
  <c r="AN178" i="9" s="1"/>
  <c r="AV178" i="9"/>
  <c r="AO161" i="9"/>
  <c r="AN161" i="9" s="1"/>
  <c r="AV161" i="9"/>
  <c r="AO153" i="9"/>
  <c r="AN153" i="9" s="1"/>
  <c r="AV153" i="9"/>
  <c r="AO145" i="9"/>
  <c r="AN145" i="9" s="1"/>
  <c r="AV145" i="9"/>
  <c r="AO136" i="9"/>
  <c r="AN136" i="9" s="1"/>
  <c r="AV136" i="9"/>
  <c r="AO128" i="9"/>
  <c r="AN128" i="9" s="1"/>
  <c r="AV128" i="9"/>
  <c r="AO120" i="9"/>
  <c r="AN120" i="9" s="1"/>
  <c r="AV120" i="9"/>
  <c r="AO112" i="9"/>
  <c r="AN112" i="9" s="1"/>
  <c r="AV112" i="9"/>
  <c r="AO104" i="9"/>
  <c r="AN104" i="9" s="1"/>
  <c r="AV104" i="9"/>
  <c r="AO82" i="9"/>
  <c r="AN82" i="9" s="1"/>
  <c r="AV82" i="9"/>
  <c r="AO68" i="9"/>
  <c r="AN68" i="9" s="1"/>
  <c r="AV68" i="9"/>
  <c r="AO60" i="9"/>
  <c r="AN60" i="9" s="1"/>
  <c r="AV60" i="9"/>
  <c r="AO48" i="9"/>
  <c r="AN48" i="9" s="1"/>
  <c r="AV48" i="9"/>
  <c r="AO35" i="9"/>
  <c r="AN35" i="9" s="1"/>
  <c r="AV35" i="9"/>
  <c r="AO27" i="9"/>
  <c r="AN27" i="9" s="1"/>
  <c r="AV27" i="9"/>
  <c r="AO405" i="9"/>
  <c r="AN405" i="9" s="1"/>
  <c r="AV405" i="9"/>
  <c r="AO355" i="9"/>
  <c r="AN355" i="9" s="1"/>
  <c r="AV355" i="9"/>
  <c r="AO278" i="9"/>
  <c r="AN278" i="9" s="1"/>
  <c r="AV278" i="9"/>
  <c r="AO196" i="9"/>
  <c r="AN196" i="9" s="1"/>
  <c r="AV196" i="9"/>
  <c r="AO150" i="9"/>
  <c r="AN150" i="9" s="1"/>
  <c r="AV150" i="9"/>
  <c r="AO117" i="9"/>
  <c r="AN117" i="9" s="1"/>
  <c r="AV117" i="9"/>
  <c r="AO32" i="9"/>
  <c r="AN32" i="9" s="1"/>
  <c r="AV32" i="9"/>
  <c r="AO404" i="9"/>
  <c r="AN404" i="9" s="1"/>
  <c r="AV404" i="9"/>
  <c r="AO349" i="9"/>
  <c r="AN349" i="9" s="1"/>
  <c r="AV349" i="9"/>
  <c r="AO277" i="9"/>
  <c r="AN277" i="9" s="1"/>
  <c r="AV277" i="9"/>
  <c r="AO183" i="9"/>
  <c r="AN183" i="9" s="1"/>
  <c r="AV183" i="9"/>
  <c r="AO140" i="9"/>
  <c r="AN140" i="9" s="1"/>
  <c r="AV140" i="9"/>
  <c r="AV446" i="9"/>
  <c r="AO446" i="9"/>
  <c r="AN446" i="9" s="1"/>
  <c r="AO409" i="9"/>
  <c r="AN409" i="9" s="1"/>
  <c r="AV409" i="9"/>
  <c r="AO397" i="9"/>
  <c r="AN397" i="9" s="1"/>
  <c r="AV397" i="9"/>
  <c r="AO386" i="9"/>
  <c r="AN386" i="9" s="1"/>
  <c r="AV386" i="9"/>
  <c r="AO372" i="9"/>
  <c r="AN372" i="9" s="1"/>
  <c r="AV372" i="9"/>
  <c r="AO357" i="9"/>
  <c r="AN357" i="9" s="1"/>
  <c r="AV357" i="9"/>
  <c r="AO338" i="9"/>
  <c r="AN338" i="9" s="1"/>
  <c r="AV338" i="9"/>
  <c r="AO307" i="9"/>
  <c r="AN307" i="9" s="1"/>
  <c r="AV307" i="9"/>
  <c r="AO297" i="9"/>
  <c r="AN297" i="9" s="1"/>
  <c r="AV297" i="9"/>
  <c r="AO289" i="9"/>
  <c r="AN289" i="9" s="1"/>
  <c r="AV289" i="9"/>
  <c r="AO280" i="9"/>
  <c r="AN280" i="9" s="1"/>
  <c r="AV280" i="9"/>
  <c r="AO270" i="9"/>
  <c r="AN270" i="9" s="1"/>
  <c r="AV270" i="9"/>
  <c r="AO256" i="9"/>
  <c r="AN256" i="9" s="1"/>
  <c r="AV256" i="9"/>
  <c r="AO218" i="9"/>
  <c r="AN218" i="9" s="1"/>
  <c r="AV218" i="9"/>
  <c r="AO198" i="9"/>
  <c r="AN198" i="9" s="1"/>
  <c r="AV198" i="9"/>
  <c r="AO188" i="9"/>
  <c r="AN188" i="9" s="1"/>
  <c r="AV188" i="9"/>
  <c r="AO177" i="9"/>
  <c r="AN177" i="9" s="1"/>
  <c r="AV177" i="9"/>
  <c r="AO160" i="9"/>
  <c r="AN160" i="9" s="1"/>
  <c r="AV160" i="9"/>
  <c r="AO152" i="9"/>
  <c r="AN152" i="9" s="1"/>
  <c r="AV152" i="9"/>
  <c r="AO144" i="9"/>
  <c r="AN144" i="9" s="1"/>
  <c r="AV144" i="9"/>
  <c r="AO135" i="9"/>
  <c r="AN135" i="9" s="1"/>
  <c r="AV135" i="9"/>
  <c r="AO127" i="9"/>
  <c r="AN127" i="9" s="1"/>
  <c r="AV127" i="9"/>
  <c r="AO119" i="9"/>
  <c r="AN119" i="9" s="1"/>
  <c r="AV119" i="9"/>
  <c r="AO111" i="9"/>
  <c r="AN111" i="9" s="1"/>
  <c r="AV111" i="9"/>
  <c r="AO103" i="9"/>
  <c r="AN103" i="9" s="1"/>
  <c r="AV103" i="9"/>
  <c r="AO81" i="9"/>
  <c r="AN81" i="9" s="1"/>
  <c r="AV81" i="9"/>
  <c r="AO67" i="9"/>
  <c r="AN67" i="9" s="1"/>
  <c r="AV67" i="9"/>
  <c r="AO57" i="9"/>
  <c r="AN57" i="9" s="1"/>
  <c r="AV57" i="9"/>
  <c r="AO42" i="9"/>
  <c r="AN42" i="9" s="1"/>
  <c r="AV42" i="9"/>
  <c r="AO34" i="9"/>
  <c r="AN34" i="9" s="1"/>
  <c r="AV34" i="9"/>
  <c r="AO26" i="9"/>
  <c r="AN26" i="9" s="1"/>
  <c r="AV26" i="9"/>
  <c r="AO406" i="9"/>
  <c r="AN406" i="9" s="1"/>
  <c r="AV406" i="9"/>
  <c r="AO395" i="9"/>
  <c r="AN395" i="9" s="1"/>
  <c r="AV395" i="9"/>
  <c r="AO385" i="9"/>
  <c r="AN385" i="9" s="1"/>
  <c r="AV385" i="9"/>
  <c r="AO371" i="9"/>
  <c r="AN371" i="9" s="1"/>
  <c r="AV371" i="9"/>
  <c r="AO356" i="9"/>
  <c r="AN356" i="9" s="1"/>
  <c r="AV356" i="9"/>
  <c r="AO337" i="9"/>
  <c r="AN337" i="9" s="1"/>
  <c r="AV337" i="9"/>
  <c r="AO306" i="9"/>
  <c r="AN306" i="9" s="1"/>
  <c r="AV306" i="9"/>
  <c r="AO296" i="9"/>
  <c r="AN296" i="9" s="1"/>
  <c r="AV296" i="9"/>
  <c r="AO288" i="9"/>
  <c r="AN288" i="9" s="1"/>
  <c r="AV288" i="9"/>
  <c r="AO279" i="9"/>
  <c r="AN279" i="9" s="1"/>
  <c r="AV279" i="9"/>
  <c r="AO269" i="9"/>
  <c r="AN269" i="9" s="1"/>
  <c r="AV269" i="9"/>
  <c r="AO255" i="9"/>
  <c r="AN255" i="9" s="1"/>
  <c r="AV255" i="9"/>
  <c r="AO217" i="9"/>
  <c r="AN217" i="9" s="1"/>
  <c r="AV217" i="9"/>
  <c r="AO197" i="9"/>
  <c r="AN197" i="9" s="1"/>
  <c r="AV197" i="9"/>
  <c r="AO187" i="9"/>
  <c r="AN187" i="9" s="1"/>
  <c r="AV187" i="9"/>
  <c r="AO176" i="9"/>
  <c r="AN176" i="9" s="1"/>
  <c r="AV176" i="9"/>
  <c r="AO159" i="9"/>
  <c r="AN159" i="9" s="1"/>
  <c r="AV159" i="9"/>
  <c r="AO151" i="9"/>
  <c r="AN151" i="9" s="1"/>
  <c r="AV151" i="9"/>
  <c r="AO143" i="9"/>
  <c r="AN143" i="9" s="1"/>
  <c r="AV143" i="9"/>
  <c r="AO134" i="9"/>
  <c r="AN134" i="9" s="1"/>
  <c r="AV134" i="9"/>
  <c r="AO126" i="9"/>
  <c r="AN126" i="9" s="1"/>
  <c r="AV126" i="9"/>
  <c r="AO118" i="9"/>
  <c r="AN118" i="9" s="1"/>
  <c r="AV118" i="9"/>
  <c r="AO110" i="9"/>
  <c r="AN110" i="9" s="1"/>
  <c r="AV110" i="9"/>
  <c r="AO102" i="9"/>
  <c r="AN102" i="9" s="1"/>
  <c r="AV102" i="9"/>
  <c r="AO78" i="9"/>
  <c r="AN78" i="9" s="1"/>
  <c r="AV78" i="9"/>
  <c r="AO66" i="9"/>
  <c r="AN66" i="9" s="1"/>
  <c r="AV66" i="9"/>
  <c r="AO55" i="9"/>
  <c r="AN55" i="9" s="1"/>
  <c r="AV55" i="9"/>
  <c r="AO41" i="9"/>
  <c r="AN41" i="9" s="1"/>
  <c r="AV41" i="9"/>
  <c r="AO33" i="9"/>
  <c r="AN33" i="9" s="1"/>
  <c r="AV33" i="9"/>
  <c r="AO25" i="9"/>
  <c r="AN25" i="9" s="1"/>
  <c r="AV25" i="9"/>
  <c r="B19" i="13"/>
  <c r="D19" i="13"/>
  <c r="F19" i="13" s="1"/>
  <c r="B20" i="13"/>
  <c r="D20" i="13"/>
  <c r="H20" i="13" s="1"/>
  <c r="B21" i="13"/>
  <c r="D21" i="13"/>
  <c r="E21" i="13" s="1"/>
  <c r="B22" i="13"/>
  <c r="D22" i="13"/>
  <c r="F22" i="13" s="1"/>
  <c r="B23" i="13"/>
  <c r="D23" i="13"/>
  <c r="B24" i="13"/>
  <c r="D24" i="13"/>
  <c r="E24" i="13" s="1"/>
  <c r="B25" i="13"/>
  <c r="D25" i="13"/>
  <c r="E25" i="13" s="1"/>
  <c r="B26" i="13"/>
  <c r="D26" i="13"/>
  <c r="H26" i="13" s="1"/>
  <c r="B27" i="13"/>
  <c r="D27" i="13"/>
  <c r="E27" i="13" s="1"/>
  <c r="B28" i="13"/>
  <c r="D28" i="13"/>
  <c r="F28" i="13" s="1"/>
  <c r="B29" i="13"/>
  <c r="D29" i="13"/>
  <c r="H29" i="13" s="1"/>
  <c r="B30" i="13"/>
  <c r="D30" i="13"/>
  <c r="G30" i="13" s="1"/>
  <c r="B31" i="13"/>
  <c r="D31" i="13"/>
  <c r="F31" i="13" s="1"/>
  <c r="B32" i="13"/>
  <c r="D32" i="13"/>
  <c r="B33" i="13"/>
  <c r="D33" i="13"/>
  <c r="G33" i="13" s="1"/>
  <c r="B34" i="13"/>
  <c r="D34" i="13"/>
  <c r="F34" i="13" s="1"/>
  <c r="B35" i="13"/>
  <c r="D35" i="13"/>
  <c r="H35" i="13" s="1"/>
  <c r="B36" i="13"/>
  <c r="D36" i="13"/>
  <c r="E36" i="13" s="1"/>
  <c r="B37" i="13"/>
  <c r="D37" i="13"/>
  <c r="F37" i="13" s="1"/>
  <c r="B38" i="13"/>
  <c r="D38" i="13"/>
  <c r="H38" i="13" s="1"/>
  <c r="B39" i="13"/>
  <c r="D39" i="13"/>
  <c r="B40" i="13"/>
  <c r="D40" i="13"/>
  <c r="B41" i="13"/>
  <c r="D41" i="13"/>
  <c r="H41" i="13" s="1"/>
  <c r="B42" i="13"/>
  <c r="D42" i="13"/>
  <c r="H42" i="13" s="1"/>
  <c r="B43" i="13"/>
  <c r="D43" i="13"/>
  <c r="F43" i="13" s="1"/>
  <c r="B44" i="13"/>
  <c r="D44" i="13"/>
  <c r="H44" i="13" s="1"/>
  <c r="B45" i="13"/>
  <c r="D45" i="13"/>
  <c r="F45" i="13" s="1"/>
  <c r="B46" i="13"/>
  <c r="D46" i="13"/>
  <c r="F46" i="13" s="1"/>
  <c r="B47" i="13"/>
  <c r="D47" i="13"/>
  <c r="G47" i="13" s="1"/>
  <c r="B48" i="13"/>
  <c r="D48" i="13"/>
  <c r="E48" i="13" s="1"/>
  <c r="B49" i="13"/>
  <c r="D49" i="13"/>
  <c r="F49" i="13" s="1"/>
  <c r="B50" i="13"/>
  <c r="D50" i="13"/>
  <c r="H50" i="13" s="1"/>
  <c r="B51" i="13"/>
  <c r="D51" i="13"/>
  <c r="G51" i="13" s="1"/>
  <c r="B52" i="13"/>
  <c r="D52" i="13"/>
  <c r="B53" i="13"/>
  <c r="D53" i="13"/>
  <c r="H53" i="13" s="1"/>
  <c r="B54" i="13"/>
  <c r="D54" i="13"/>
  <c r="H54" i="13" s="1"/>
  <c r="B55" i="13"/>
  <c r="D55" i="13"/>
  <c r="F55" i="13" s="1"/>
  <c r="B56" i="13"/>
  <c r="D56" i="13"/>
  <c r="H56" i="13" s="1"/>
  <c r="B57" i="13"/>
  <c r="D57" i="13"/>
  <c r="F57" i="13" s="1"/>
  <c r="B58" i="13"/>
  <c r="D58" i="13"/>
  <c r="G58" i="13" s="1"/>
  <c r="B59" i="13"/>
  <c r="D59" i="13"/>
  <c r="F59" i="13" s="1"/>
  <c r="B60" i="13"/>
  <c r="D60" i="13"/>
  <c r="F60" i="13" s="1"/>
  <c r="B61" i="13"/>
  <c r="D61" i="13"/>
  <c r="F61" i="13" s="1"/>
  <c r="B62" i="13"/>
  <c r="D62" i="13"/>
  <c r="B63" i="13"/>
  <c r="D63" i="13"/>
  <c r="F63" i="13" s="1"/>
  <c r="B64" i="13"/>
  <c r="D64" i="13"/>
  <c r="F64" i="13" s="1"/>
  <c r="B65" i="13"/>
  <c r="D65" i="13"/>
  <c r="H65" i="13" s="1"/>
  <c r="B66" i="13"/>
  <c r="D66" i="13"/>
  <c r="F66" i="13" s="1"/>
  <c r="B67" i="13"/>
  <c r="D67" i="13"/>
  <c r="F67" i="13" s="1"/>
  <c r="B68" i="13"/>
  <c r="D68" i="13"/>
  <c r="E68" i="13" s="1"/>
  <c r="B69" i="13"/>
  <c r="D69" i="13"/>
  <c r="F69" i="13" s="1"/>
  <c r="B70" i="13"/>
  <c r="D70" i="13"/>
  <c r="F70" i="13" s="1"/>
  <c r="B71" i="13"/>
  <c r="D71" i="13"/>
  <c r="H71" i="13" s="1"/>
  <c r="B72" i="13"/>
  <c r="D72" i="13"/>
  <c r="F72" i="13" s="1"/>
  <c r="B73" i="13"/>
  <c r="D73" i="13"/>
  <c r="F73" i="13" s="1"/>
  <c r="B74" i="13"/>
  <c r="D74" i="13"/>
  <c r="E74" i="13" s="1"/>
  <c r="B75" i="13"/>
  <c r="D75" i="13"/>
  <c r="F75" i="13" s="1"/>
  <c r="B76" i="13"/>
  <c r="D76" i="13"/>
  <c r="F76" i="13" s="1"/>
  <c r="B77" i="13"/>
  <c r="D77" i="13"/>
  <c r="H77" i="13" s="1"/>
  <c r="B78" i="13"/>
  <c r="D78" i="13"/>
  <c r="F78" i="13" s="1"/>
  <c r="B79" i="13"/>
  <c r="D79" i="13"/>
  <c r="F79" i="13" s="1"/>
  <c r="B80" i="13"/>
  <c r="D80" i="13"/>
  <c r="E80" i="13" s="1"/>
  <c r="B81" i="13"/>
  <c r="D81" i="13"/>
  <c r="F81" i="13" s="1"/>
  <c r="B82" i="13"/>
  <c r="D82" i="13"/>
  <c r="F82" i="13" s="1"/>
  <c r="B83" i="13"/>
  <c r="D83" i="13"/>
  <c r="H83" i="13" s="1"/>
  <c r="B84" i="13"/>
  <c r="D84" i="13"/>
  <c r="E84" i="13" s="1"/>
  <c r="B85" i="13"/>
  <c r="D85" i="13"/>
  <c r="F85" i="13" s="1"/>
  <c r="B86" i="13"/>
  <c r="D86" i="13"/>
  <c r="B87" i="13"/>
  <c r="D87" i="13"/>
  <c r="E87" i="13" s="1"/>
  <c r="B88" i="13"/>
  <c r="D88" i="13"/>
  <c r="E88" i="13" s="1"/>
  <c r="B89" i="13"/>
  <c r="D89" i="13"/>
  <c r="H89" i="13" s="1"/>
  <c r="B90" i="13"/>
  <c r="D90" i="13"/>
  <c r="F90" i="13" s="1"/>
  <c r="B91" i="13"/>
  <c r="D91" i="13"/>
  <c r="F91" i="13" s="1"/>
  <c r="B92" i="13"/>
  <c r="D92" i="13"/>
  <c r="H92" i="13" s="1"/>
  <c r="B93" i="13"/>
  <c r="D93" i="13"/>
  <c r="B94" i="13"/>
  <c r="D94" i="13"/>
  <c r="E94" i="13" s="1"/>
  <c r="B95" i="13"/>
  <c r="D95" i="13"/>
  <c r="H95" i="13" s="1"/>
  <c r="B96" i="13"/>
  <c r="D96" i="13"/>
  <c r="F96" i="13" s="1"/>
  <c r="B97" i="13"/>
  <c r="D97" i="13"/>
  <c r="F97" i="13" s="1"/>
  <c r="B98" i="13"/>
  <c r="D98" i="13"/>
  <c r="H98" i="13" s="1"/>
  <c r="B99" i="13"/>
  <c r="D99" i="13"/>
  <c r="B100" i="13"/>
  <c r="D100" i="13"/>
  <c r="E100" i="13" s="1"/>
  <c r="B101" i="13"/>
  <c r="D101" i="13"/>
  <c r="H101" i="13" s="1"/>
  <c r="B102" i="13"/>
  <c r="D102" i="13"/>
  <c r="F102" i="13" s="1"/>
  <c r="B103" i="13"/>
  <c r="D103" i="13"/>
  <c r="F103" i="13" s="1"/>
  <c r="B104" i="13"/>
  <c r="D104" i="13"/>
  <c r="H104" i="13" s="1"/>
  <c r="B105" i="13"/>
  <c r="D105" i="13"/>
  <c r="B106" i="13"/>
  <c r="D106" i="13"/>
  <c r="B107" i="13"/>
  <c r="D107" i="13"/>
  <c r="H107" i="13" s="1"/>
  <c r="B108" i="13"/>
  <c r="D108" i="13"/>
  <c r="H108" i="13" s="1"/>
  <c r="B109" i="13"/>
  <c r="D109" i="13"/>
  <c r="F109" i="13" s="1"/>
  <c r="B110" i="13"/>
  <c r="D110" i="13"/>
  <c r="H110" i="13" s="1"/>
  <c r="B111" i="13"/>
  <c r="D111" i="13"/>
  <c r="E111" i="13" s="1"/>
  <c r="B112" i="13"/>
  <c r="D112" i="13"/>
  <c r="F112" i="13" s="1"/>
  <c r="B113" i="13"/>
  <c r="D113" i="13"/>
  <c r="B114" i="13"/>
  <c r="D114" i="13"/>
  <c r="E114" i="13" s="1"/>
  <c r="B115" i="13"/>
  <c r="D115" i="13"/>
  <c r="E115" i="13" s="1"/>
  <c r="B116" i="13"/>
  <c r="D116" i="13"/>
  <c r="F116" i="13" s="1"/>
  <c r="B117" i="13"/>
  <c r="D117" i="13"/>
  <c r="F117" i="13" s="1"/>
  <c r="B118" i="13"/>
  <c r="D118" i="13"/>
  <c r="F118" i="13" s="1"/>
  <c r="B119" i="13"/>
  <c r="D119" i="13"/>
  <c r="H119" i="13" s="1"/>
  <c r="B120" i="13"/>
  <c r="D120" i="13"/>
  <c r="E120" i="13" s="1"/>
  <c r="B121" i="13"/>
  <c r="D121" i="13"/>
  <c r="F121" i="13" s="1"/>
  <c r="B122" i="13"/>
  <c r="D122" i="13"/>
  <c r="B123" i="13"/>
  <c r="D123" i="13"/>
  <c r="H123" i="13" s="1"/>
  <c r="B124" i="13"/>
  <c r="D124" i="13"/>
  <c r="F124" i="13" s="1"/>
  <c r="B125" i="13"/>
  <c r="D125" i="13"/>
  <c r="H125" i="13" s="1"/>
  <c r="B126" i="13"/>
  <c r="D126" i="13"/>
  <c r="E126" i="13" s="1"/>
  <c r="B127" i="13"/>
  <c r="D127" i="13"/>
  <c r="F127" i="13" s="1"/>
  <c r="B128" i="13"/>
  <c r="D128" i="13"/>
  <c r="H128" i="13" s="1"/>
  <c r="B129" i="13"/>
  <c r="D129" i="13"/>
  <c r="B130" i="13"/>
  <c r="D130" i="13"/>
  <c r="B131" i="13"/>
  <c r="D131" i="13"/>
  <c r="H131" i="13" s="1"/>
  <c r="B132" i="13"/>
  <c r="D132" i="13"/>
  <c r="F132" i="13" s="1"/>
  <c r="B133" i="13"/>
  <c r="D133" i="13"/>
  <c r="B134" i="13"/>
  <c r="D134" i="13"/>
  <c r="H134" i="13" s="1"/>
  <c r="B135" i="13"/>
  <c r="D135" i="13"/>
  <c r="E135" i="13" s="1"/>
  <c r="B136" i="13"/>
  <c r="D136" i="13"/>
  <c r="F136" i="13" s="1"/>
  <c r="B137" i="13"/>
  <c r="D137" i="13"/>
  <c r="B138" i="13"/>
  <c r="D138" i="13"/>
  <c r="E138" i="13" s="1"/>
  <c r="B139" i="13"/>
  <c r="D139" i="13"/>
  <c r="E139" i="13" s="1"/>
  <c r="B140" i="13"/>
  <c r="D140" i="13"/>
  <c r="F140" i="13" s="1"/>
  <c r="B141" i="13"/>
  <c r="D141" i="13"/>
  <c r="F141" i="13" s="1"/>
  <c r="B142" i="13"/>
  <c r="D142" i="13"/>
  <c r="F142" i="13" s="1"/>
  <c r="B143" i="13"/>
  <c r="D143" i="13"/>
  <c r="H143" i="13" s="1"/>
  <c r="B144" i="13"/>
  <c r="D144" i="13"/>
  <c r="E144" i="13" s="1"/>
  <c r="B145" i="13"/>
  <c r="D145" i="13"/>
  <c r="F145" i="13" s="1"/>
  <c r="B146" i="13"/>
  <c r="D146" i="13"/>
  <c r="E146" i="13" s="1"/>
  <c r="B147" i="13"/>
  <c r="D147" i="13"/>
  <c r="H147" i="13" s="1"/>
  <c r="B148" i="13"/>
  <c r="D148" i="13"/>
  <c r="F148" i="13" s="1"/>
  <c r="B149" i="13"/>
  <c r="D149" i="13"/>
  <c r="H149" i="13" s="1"/>
  <c r="B150" i="13"/>
  <c r="D150" i="13"/>
  <c r="F150" i="13" s="1"/>
  <c r="B151" i="13"/>
  <c r="D151" i="13"/>
  <c r="G151" i="13" s="1"/>
  <c r="B152" i="13"/>
  <c r="D152" i="13"/>
  <c r="H152" i="13" s="1"/>
  <c r="B153" i="13"/>
  <c r="D153" i="13"/>
  <c r="G153" i="13" s="1"/>
  <c r="B154" i="13"/>
  <c r="D154" i="13"/>
  <c r="B155" i="13"/>
  <c r="D155" i="13"/>
  <c r="H155" i="13" s="1"/>
  <c r="B156" i="13"/>
  <c r="D156" i="13"/>
  <c r="B157" i="13"/>
  <c r="D157" i="13"/>
  <c r="G157" i="13" s="1"/>
  <c r="B158" i="13"/>
  <c r="D158" i="13"/>
  <c r="F158" i="13" s="1"/>
  <c r="B159" i="13"/>
  <c r="D159" i="13"/>
  <c r="F159" i="13" s="1"/>
  <c r="B160" i="13"/>
  <c r="D160" i="13"/>
  <c r="F160" i="13" s="1"/>
  <c r="B161" i="13"/>
  <c r="D161" i="13"/>
  <c r="E161" i="13" s="1"/>
  <c r="B162" i="13"/>
  <c r="D162" i="13"/>
  <c r="G162" i="13" s="1"/>
  <c r="B163" i="13"/>
  <c r="D163" i="13"/>
  <c r="F163" i="13" s="1"/>
  <c r="B164" i="13"/>
  <c r="D164" i="13"/>
  <c r="F164" i="13" s="1"/>
  <c r="B165" i="13"/>
  <c r="D165" i="13"/>
  <c r="H165" i="13" s="1"/>
  <c r="B166" i="13"/>
  <c r="D166" i="13"/>
  <c r="E166" i="13" s="1"/>
  <c r="B167" i="13"/>
  <c r="D167" i="13"/>
  <c r="H167" i="13" s="1"/>
  <c r="B168" i="13"/>
  <c r="D168" i="13"/>
  <c r="E168" i="13" s="1"/>
  <c r="B169" i="13"/>
  <c r="D169" i="13"/>
  <c r="G169" i="13" s="1"/>
  <c r="B170" i="13"/>
  <c r="D170" i="13"/>
  <c r="F170" i="13" s="1"/>
  <c r="B171" i="13"/>
  <c r="D171" i="13"/>
  <c r="H171" i="13" s="1"/>
  <c r="B172" i="13"/>
  <c r="D172" i="13"/>
  <c r="F172" i="13" s="1"/>
  <c r="B173" i="13"/>
  <c r="D173" i="13"/>
  <c r="E173" i="13" s="1"/>
  <c r="B174" i="13"/>
  <c r="D174" i="13"/>
  <c r="G174" i="13" s="1"/>
  <c r="B175" i="13"/>
  <c r="D175" i="13"/>
  <c r="F175" i="13" s="1"/>
  <c r="B176" i="13"/>
  <c r="D176" i="13"/>
  <c r="F176" i="13" s="1"/>
  <c r="B177" i="13"/>
  <c r="D177" i="13"/>
  <c r="E177" i="13" s="1"/>
  <c r="B178" i="13"/>
  <c r="D178" i="13"/>
  <c r="E178" i="13" s="1"/>
  <c r="B179" i="13"/>
  <c r="D179" i="13"/>
  <c r="H179" i="13" s="1"/>
  <c r="B180" i="13"/>
  <c r="D180" i="13"/>
  <c r="E180" i="13" s="1"/>
  <c r="B181" i="13"/>
  <c r="D181" i="13"/>
  <c r="B182" i="13"/>
  <c r="D182" i="13"/>
  <c r="F182" i="13" s="1"/>
  <c r="B183" i="13"/>
  <c r="D183" i="13"/>
  <c r="E183" i="13" s="1"/>
  <c r="B184" i="13"/>
  <c r="D184" i="13"/>
  <c r="F184" i="13" s="1"/>
  <c r="B185" i="13"/>
  <c r="D185" i="13"/>
  <c r="G185" i="13" s="1"/>
  <c r="B186" i="13"/>
  <c r="D186" i="13"/>
  <c r="G186" i="13" s="1"/>
  <c r="B187" i="13"/>
  <c r="D187" i="13"/>
  <c r="F187" i="13" s="1"/>
  <c r="B188" i="13"/>
  <c r="D188" i="13"/>
  <c r="H188" i="13" s="1"/>
  <c r="B189" i="13"/>
  <c r="D189" i="13"/>
  <c r="G189" i="13" s="1"/>
  <c r="B190" i="13"/>
  <c r="D190" i="13"/>
  <c r="F190" i="13" s="1"/>
  <c r="B191" i="13"/>
  <c r="D191" i="13"/>
  <c r="H191" i="13" s="1"/>
  <c r="B192" i="13"/>
  <c r="D192" i="13"/>
  <c r="F192" i="13" s="1"/>
  <c r="B193" i="13"/>
  <c r="D193" i="13"/>
  <c r="G193" i="13" s="1"/>
  <c r="B194" i="13"/>
  <c r="D194" i="13"/>
  <c r="H194" i="13" s="1"/>
  <c r="B195" i="13"/>
  <c r="D195" i="13"/>
  <c r="E195" i="13" s="1"/>
  <c r="B196" i="13"/>
  <c r="D196" i="13"/>
  <c r="F196" i="13" s="1"/>
  <c r="B197" i="13"/>
  <c r="D197" i="13"/>
  <c r="H197" i="13" s="1"/>
  <c r="B198" i="13"/>
  <c r="D198" i="13"/>
  <c r="B199" i="13"/>
  <c r="D199" i="13"/>
  <c r="B200" i="13"/>
  <c r="D200" i="13"/>
  <c r="F200" i="13" s="1"/>
  <c r="B201" i="13"/>
  <c r="D201" i="13"/>
  <c r="G201" i="13" s="1"/>
  <c r="B202" i="13"/>
  <c r="D202" i="13"/>
  <c r="E202" i="13" s="1"/>
  <c r="B203" i="13"/>
  <c r="D203" i="13"/>
  <c r="F203" i="13" s="1"/>
  <c r="B204" i="13"/>
  <c r="D204" i="13"/>
  <c r="F204" i="13" s="1"/>
  <c r="B205" i="13"/>
  <c r="D205" i="13"/>
  <c r="F205" i="13" s="1"/>
  <c r="B206" i="13"/>
  <c r="D206" i="13"/>
  <c r="G206" i="13" s="1"/>
  <c r="B207" i="13"/>
  <c r="D207" i="13"/>
  <c r="H207" i="13" s="1"/>
  <c r="B208" i="13"/>
  <c r="D208" i="13"/>
  <c r="F208" i="13" s="1"/>
  <c r="B209" i="13"/>
  <c r="D209" i="13"/>
  <c r="E209" i="13" s="1"/>
  <c r="B210" i="13"/>
  <c r="D210" i="13"/>
  <c r="G210" i="13" s="1"/>
  <c r="B211" i="13"/>
  <c r="D211" i="13"/>
  <c r="F211" i="13" s="1"/>
  <c r="B212" i="13"/>
  <c r="D212" i="13"/>
  <c r="H212" i="13" s="1"/>
  <c r="B213" i="13"/>
  <c r="D213" i="13"/>
  <c r="E213" i="13" s="1"/>
  <c r="B214" i="13"/>
  <c r="D214" i="13"/>
  <c r="F214" i="13" s="1"/>
  <c r="B215" i="13"/>
  <c r="D215" i="13"/>
  <c r="H215" i="13" s="1"/>
  <c r="B216" i="13"/>
  <c r="D216" i="13"/>
  <c r="B217" i="13"/>
  <c r="D217" i="13"/>
  <c r="G217" i="13" s="1"/>
  <c r="B218" i="13"/>
  <c r="D218" i="13"/>
  <c r="H218" i="13" s="1"/>
  <c r="B219" i="13"/>
  <c r="D219" i="13"/>
  <c r="G219" i="13" s="1"/>
  <c r="B220" i="13"/>
  <c r="D220" i="13"/>
  <c r="G220" i="13" s="1"/>
  <c r="B221" i="13"/>
  <c r="D221" i="13"/>
  <c r="H221" i="13" s="1"/>
  <c r="B222" i="13"/>
  <c r="D222" i="13"/>
  <c r="G222" i="13" s="1"/>
  <c r="B223" i="13"/>
  <c r="D223" i="13"/>
  <c r="E223" i="13" s="1"/>
  <c r="B224" i="13"/>
  <c r="D224" i="13"/>
  <c r="B225" i="13"/>
  <c r="D225" i="13"/>
  <c r="F225" i="13" s="1"/>
  <c r="B226" i="13"/>
  <c r="D226" i="13"/>
  <c r="G226" i="13" s="1"/>
  <c r="B227" i="13"/>
  <c r="D227" i="13"/>
  <c r="H227" i="13" s="1"/>
  <c r="B228" i="13"/>
  <c r="D228" i="13"/>
  <c r="G228" i="13" s="1"/>
  <c r="B229" i="13"/>
  <c r="D229" i="13"/>
  <c r="B230" i="13"/>
  <c r="D230" i="13"/>
  <c r="B231" i="13"/>
  <c r="D231" i="13"/>
  <c r="F231" i="13" s="1"/>
  <c r="B232" i="13"/>
  <c r="D232" i="13"/>
  <c r="F232" i="13" s="1"/>
  <c r="B233" i="13"/>
  <c r="D233" i="13"/>
  <c r="B234" i="13"/>
  <c r="D234" i="13"/>
  <c r="G234" i="13" s="1"/>
  <c r="B235" i="13"/>
  <c r="D235" i="13"/>
  <c r="F235" i="13" s="1"/>
  <c r="B236" i="13"/>
  <c r="D236" i="13"/>
  <c r="B237" i="13"/>
  <c r="D237" i="13"/>
  <c r="G237" i="13" s="1"/>
  <c r="B238" i="13"/>
  <c r="D238" i="13"/>
  <c r="E238" i="13" s="1"/>
  <c r="B239" i="13"/>
  <c r="D239" i="13"/>
  <c r="E239" i="13" s="1"/>
  <c r="B240" i="13"/>
  <c r="D240" i="13"/>
  <c r="G240" i="13" s="1"/>
  <c r="B241" i="13"/>
  <c r="D241" i="13"/>
  <c r="E241" i="13" s="1"/>
  <c r="B242" i="13"/>
  <c r="D242" i="13"/>
  <c r="G242" i="13" s="1"/>
  <c r="B243" i="13"/>
  <c r="D243" i="13"/>
  <c r="B244" i="13"/>
  <c r="D244" i="13"/>
  <c r="B245" i="13"/>
  <c r="D245" i="13"/>
  <c r="B246" i="13"/>
  <c r="D246" i="13"/>
  <c r="G246" i="13" s="1"/>
  <c r="B247" i="13"/>
  <c r="D247" i="13"/>
  <c r="E247" i="13" s="1"/>
  <c r="B248" i="13"/>
  <c r="D248" i="13"/>
  <c r="B249" i="13"/>
  <c r="D249" i="13"/>
  <c r="E249" i="13" s="1"/>
  <c r="B250" i="13"/>
  <c r="D250" i="13"/>
  <c r="G250" i="13" s="1"/>
  <c r="B251" i="13"/>
  <c r="D251" i="13"/>
  <c r="E251" i="13" s="1"/>
  <c r="B252" i="13"/>
  <c r="D252" i="13"/>
  <c r="G252" i="13" s="1"/>
  <c r="B253" i="13"/>
  <c r="D253" i="13"/>
  <c r="G253" i="13" s="1"/>
  <c r="B254" i="13"/>
  <c r="D254" i="13"/>
  <c r="G254" i="13" s="1"/>
  <c r="B255" i="13"/>
  <c r="D255" i="13"/>
  <c r="B256" i="13"/>
  <c r="D256" i="13"/>
  <c r="E256" i="13" s="1"/>
  <c r="B257" i="13"/>
  <c r="D257" i="13"/>
  <c r="E257" i="13" s="1"/>
  <c r="B258" i="13"/>
  <c r="D258" i="13"/>
  <c r="G258" i="13" s="1"/>
  <c r="B259" i="13"/>
  <c r="D259" i="13"/>
  <c r="E259" i="13" s="1"/>
  <c r="B260" i="13"/>
  <c r="D260" i="13"/>
  <c r="F260" i="13" s="1"/>
  <c r="B261" i="13"/>
  <c r="D261" i="13"/>
  <c r="F261" i="13" s="1"/>
  <c r="B262" i="13"/>
  <c r="D262" i="13"/>
  <c r="B263" i="13"/>
  <c r="D263" i="13"/>
  <c r="G263" i="13" s="1"/>
  <c r="B264" i="13"/>
  <c r="D264" i="13"/>
  <c r="F264" i="13" s="1"/>
  <c r="B265" i="13"/>
  <c r="D265" i="13"/>
  <c r="E265" i="13" s="1"/>
  <c r="B266" i="13"/>
  <c r="D266" i="13"/>
  <c r="B267" i="13"/>
  <c r="D267" i="13"/>
  <c r="F267" i="13" s="1"/>
  <c r="B268" i="13"/>
  <c r="D268" i="13"/>
  <c r="E268" i="13" s="1"/>
  <c r="B269" i="13"/>
  <c r="D269" i="13"/>
  <c r="E269" i="13" s="1"/>
  <c r="B270" i="13"/>
  <c r="D270" i="13"/>
  <c r="G270" i="13" s="1"/>
  <c r="B271" i="13"/>
  <c r="D271" i="13"/>
  <c r="G271" i="13" s="1"/>
  <c r="B272" i="13"/>
  <c r="D272" i="13"/>
  <c r="G272" i="13" s="1"/>
  <c r="B273" i="13"/>
  <c r="D273" i="13"/>
  <c r="F273" i="13" s="1"/>
  <c r="B274" i="13"/>
  <c r="D274" i="13"/>
  <c r="B275" i="13"/>
  <c r="D275" i="13"/>
  <c r="F275" i="13" s="1"/>
  <c r="B276" i="13"/>
  <c r="D276" i="13"/>
  <c r="F276" i="13" s="1"/>
  <c r="B277" i="13"/>
  <c r="D277" i="13"/>
  <c r="E277" i="13" s="1"/>
  <c r="B278" i="13"/>
  <c r="D278" i="13"/>
  <c r="H278" i="13" s="1"/>
  <c r="B279" i="13"/>
  <c r="D279" i="13"/>
  <c r="G279" i="13" s="1"/>
  <c r="B280" i="13"/>
  <c r="D280" i="13"/>
  <c r="E280" i="13" s="1"/>
  <c r="B281" i="13"/>
  <c r="D281" i="13"/>
  <c r="H281" i="13" s="1"/>
  <c r="B282" i="13"/>
  <c r="D282" i="13"/>
  <c r="F282" i="13" s="1"/>
  <c r="B283" i="13"/>
  <c r="D283" i="13"/>
  <c r="E283" i="13" s="1"/>
  <c r="B284" i="13"/>
  <c r="D284" i="13"/>
  <c r="B285" i="13"/>
  <c r="D285" i="13"/>
  <c r="G285" i="13" s="1"/>
  <c r="B286" i="13"/>
  <c r="D286" i="13"/>
  <c r="E286" i="13" s="1"/>
  <c r="B287" i="13"/>
  <c r="D287" i="13"/>
  <c r="F287" i="13" s="1"/>
  <c r="B288" i="13"/>
  <c r="D288" i="13"/>
  <c r="F288" i="13" s="1"/>
  <c r="B289" i="13"/>
  <c r="D289" i="13"/>
  <c r="E289" i="13" s="1"/>
  <c r="B290" i="13"/>
  <c r="D290" i="13"/>
  <c r="E290" i="13" s="1"/>
  <c r="B291" i="13"/>
  <c r="D291" i="13"/>
  <c r="G291" i="13" s="1"/>
  <c r="B292" i="13"/>
  <c r="D292" i="13"/>
  <c r="E292" i="13" s="1"/>
  <c r="B293" i="13"/>
  <c r="D293" i="13"/>
  <c r="H293" i="13" s="1"/>
  <c r="B294" i="13"/>
  <c r="D294" i="13"/>
  <c r="F294" i="13" s="1"/>
  <c r="B295" i="13"/>
  <c r="D295" i="13"/>
  <c r="E295" i="13" s="1"/>
  <c r="B296" i="13"/>
  <c r="D296" i="13"/>
  <c r="E296" i="13" s="1"/>
  <c r="B297" i="13"/>
  <c r="D297" i="13"/>
  <c r="G297" i="13" s="1"/>
  <c r="B298" i="13"/>
  <c r="D298" i="13"/>
  <c r="E298" i="13" s="1"/>
  <c r="B299" i="13"/>
  <c r="D299" i="13"/>
  <c r="B300" i="13"/>
  <c r="D300" i="13"/>
  <c r="F300" i="13" s="1"/>
  <c r="B301" i="13"/>
  <c r="D301" i="13"/>
  <c r="E301" i="13" s="1"/>
  <c r="B302" i="13"/>
  <c r="D302" i="13"/>
  <c r="E302" i="13" s="1"/>
  <c r="B303" i="13"/>
  <c r="D303" i="13"/>
  <c r="G303" i="13" s="1"/>
  <c r="B304" i="13"/>
  <c r="D304" i="13"/>
  <c r="E304" i="13" s="1"/>
  <c r="B305" i="13"/>
  <c r="D305" i="13"/>
  <c r="F305" i="13" s="1"/>
  <c r="B306" i="13"/>
  <c r="D306" i="13"/>
  <c r="F306" i="13" s="1"/>
  <c r="B307" i="13"/>
  <c r="D307" i="13"/>
  <c r="G307" i="13" s="1"/>
  <c r="B308" i="13"/>
  <c r="D308" i="13"/>
  <c r="G308" i="13" s="1"/>
  <c r="B309" i="13"/>
  <c r="D309" i="13"/>
  <c r="H309" i="13" s="1"/>
  <c r="B310" i="13"/>
  <c r="D310" i="13"/>
  <c r="G310" i="13" s="1"/>
  <c r="B311" i="13"/>
  <c r="D311" i="13"/>
  <c r="E311" i="13" s="1"/>
  <c r="B312" i="13"/>
  <c r="D312" i="13"/>
  <c r="F312" i="13" s="1"/>
  <c r="B313" i="13"/>
  <c r="D313" i="13"/>
  <c r="B314" i="13"/>
  <c r="D314" i="13"/>
  <c r="B315" i="13"/>
  <c r="D315" i="13"/>
  <c r="E315" i="13" s="1"/>
  <c r="B316" i="13"/>
  <c r="D316" i="13"/>
  <c r="G316" i="13" s="1"/>
  <c r="B317" i="13"/>
  <c r="D317" i="13"/>
  <c r="G317" i="13" s="1"/>
  <c r="B318" i="13"/>
  <c r="D318" i="13"/>
  <c r="H318" i="13" s="1"/>
  <c r="B319" i="13"/>
  <c r="D319" i="13"/>
  <c r="E319" i="13" s="1"/>
  <c r="B320" i="13"/>
  <c r="D320" i="13"/>
  <c r="G320" i="13" s="1"/>
  <c r="B321" i="13"/>
  <c r="D321" i="13"/>
  <c r="B322" i="13"/>
  <c r="D322" i="13"/>
  <c r="B323" i="13"/>
  <c r="D323" i="13"/>
  <c r="G323" i="13" s="1"/>
  <c r="B324" i="13"/>
  <c r="D324" i="13"/>
  <c r="H324" i="13" s="1"/>
  <c r="B325" i="13"/>
  <c r="D325" i="13"/>
  <c r="B326" i="13"/>
  <c r="D326" i="13"/>
  <c r="F326" i="13" s="1"/>
  <c r="B327" i="13"/>
  <c r="D327" i="13"/>
  <c r="F327" i="13" s="1"/>
  <c r="B328" i="13"/>
  <c r="D328" i="13"/>
  <c r="G328" i="13" s="1"/>
  <c r="B329" i="13"/>
  <c r="D329" i="13"/>
  <c r="G329" i="13" s="1"/>
  <c r="B330" i="13"/>
  <c r="D330" i="13"/>
  <c r="E330" i="13" s="1"/>
  <c r="B331" i="13"/>
  <c r="D331" i="13"/>
  <c r="E331" i="13" s="1"/>
  <c r="B332" i="13"/>
  <c r="D332" i="13"/>
  <c r="G332" i="13" s="1"/>
  <c r="B333" i="13"/>
  <c r="D333" i="13"/>
  <c r="B334" i="13"/>
  <c r="D334" i="13"/>
  <c r="B335" i="13"/>
  <c r="D335" i="13"/>
  <c r="G335" i="13" s="1"/>
  <c r="B336" i="13"/>
  <c r="D336" i="13"/>
  <c r="E336" i="13" s="1"/>
  <c r="B337" i="13"/>
  <c r="D337" i="13"/>
  <c r="B338" i="13"/>
  <c r="D338" i="13"/>
  <c r="G338" i="13" s="1"/>
  <c r="B339" i="13"/>
  <c r="D339" i="13"/>
  <c r="E339" i="13" s="1"/>
  <c r="B340" i="13"/>
  <c r="D340" i="13"/>
  <c r="G340" i="13" s="1"/>
  <c r="B341" i="13"/>
  <c r="D341" i="13"/>
  <c r="B342" i="13"/>
  <c r="D342" i="13"/>
  <c r="H342" i="13" s="1"/>
  <c r="B343" i="13"/>
  <c r="D343" i="13"/>
  <c r="G343" i="13" s="1"/>
  <c r="B344" i="13"/>
  <c r="D344" i="13"/>
  <c r="G344" i="13" s="1"/>
  <c r="B345" i="13"/>
  <c r="D345" i="13"/>
  <c r="G345" i="13" s="1"/>
  <c r="B346" i="13"/>
  <c r="D346" i="13"/>
  <c r="G346" i="13" s="1"/>
  <c r="B347" i="13"/>
  <c r="D347" i="13"/>
  <c r="B348" i="13"/>
  <c r="D348" i="13"/>
  <c r="F348" i="13" s="1"/>
  <c r="B349" i="13"/>
  <c r="D349" i="13"/>
  <c r="B350" i="13"/>
  <c r="D350" i="13"/>
  <c r="G350" i="13" s="1"/>
  <c r="B351" i="13"/>
  <c r="D351" i="13"/>
  <c r="E351" i="13" s="1"/>
  <c r="B352" i="13"/>
  <c r="D352" i="13"/>
  <c r="G352" i="13" s="1"/>
  <c r="B353" i="13"/>
  <c r="D353" i="13"/>
  <c r="F353" i="13" s="1"/>
  <c r="B354" i="13"/>
  <c r="D354" i="13"/>
  <c r="H354" i="13" s="1"/>
  <c r="B355" i="13"/>
  <c r="D355" i="13"/>
  <c r="E355" i="13" s="1"/>
  <c r="B356" i="13"/>
  <c r="D356" i="13"/>
  <c r="G356" i="13" s="1"/>
  <c r="B357" i="13"/>
  <c r="D357" i="13"/>
  <c r="E357" i="13" s="1"/>
  <c r="B358" i="13"/>
  <c r="D358" i="13"/>
  <c r="G358" i="13" s="1"/>
  <c r="B359" i="13"/>
  <c r="D359" i="13"/>
  <c r="G359" i="13" s="1"/>
  <c r="B360" i="13"/>
  <c r="D360" i="13"/>
  <c r="E360" i="13" s="1"/>
  <c r="B361" i="13"/>
  <c r="D361" i="13"/>
  <c r="B362" i="13"/>
  <c r="D362" i="13"/>
  <c r="G362" i="13" s="1"/>
  <c r="B363" i="13"/>
  <c r="D363" i="13"/>
  <c r="E363" i="13" s="1"/>
  <c r="B364" i="13"/>
  <c r="D364" i="13"/>
  <c r="G364" i="13" s="1"/>
  <c r="B365" i="13"/>
  <c r="D365" i="13"/>
  <c r="B366" i="13"/>
  <c r="D366" i="13"/>
  <c r="G366" i="13" s="1"/>
  <c r="B367" i="13"/>
  <c r="D367" i="13"/>
  <c r="E367" i="13" s="1"/>
  <c r="B368" i="13"/>
  <c r="D368" i="13"/>
  <c r="G368" i="13" s="1"/>
  <c r="B369" i="13"/>
  <c r="D369" i="13"/>
  <c r="H369" i="13" s="1"/>
  <c r="B370" i="13"/>
  <c r="D370" i="13"/>
  <c r="G370" i="13" s="1"/>
  <c r="B371" i="13"/>
  <c r="D371" i="13"/>
  <c r="G371" i="13" s="1"/>
  <c r="B372" i="13"/>
  <c r="D372" i="13"/>
  <c r="F372" i="13" s="1"/>
  <c r="B373" i="13"/>
  <c r="D373" i="13"/>
  <c r="B374" i="13"/>
  <c r="D374" i="13"/>
  <c r="G374" i="13" s="1"/>
  <c r="B375" i="13"/>
  <c r="D375" i="13"/>
  <c r="F375" i="13" s="1"/>
  <c r="B376" i="13"/>
  <c r="D376" i="13"/>
  <c r="G376" i="13" s="1"/>
  <c r="B377" i="13"/>
  <c r="D377" i="13"/>
  <c r="G377" i="13" s="1"/>
  <c r="B378" i="13"/>
  <c r="D378" i="13"/>
  <c r="B379" i="13"/>
  <c r="D379" i="13"/>
  <c r="B380" i="13"/>
  <c r="D380" i="13"/>
  <c r="G380" i="13" s="1"/>
  <c r="B381" i="13"/>
  <c r="D381" i="13"/>
  <c r="E381" i="13" s="1"/>
  <c r="B382" i="13"/>
  <c r="D382" i="13"/>
  <c r="G382" i="13" s="1"/>
  <c r="B383" i="13"/>
  <c r="D383" i="13"/>
  <c r="G383" i="13" s="1"/>
  <c r="B384" i="13"/>
  <c r="D384" i="13"/>
  <c r="E384" i="13" s="1"/>
  <c r="B385" i="13"/>
  <c r="D385" i="13"/>
  <c r="B386" i="13"/>
  <c r="D386" i="13"/>
  <c r="G386" i="13" s="1"/>
  <c r="B387" i="13"/>
  <c r="D387" i="13"/>
  <c r="H387" i="13" s="1"/>
  <c r="B388" i="13"/>
  <c r="D388" i="13"/>
  <c r="G388" i="13" s="1"/>
  <c r="B389" i="13"/>
  <c r="D389" i="13"/>
  <c r="B390" i="13"/>
  <c r="D390" i="13"/>
  <c r="G390" i="13" s="1"/>
  <c r="B391" i="13"/>
  <c r="D391" i="13"/>
  <c r="E391" i="13" s="1"/>
  <c r="B392" i="13"/>
  <c r="D392" i="13"/>
  <c r="G392" i="13" s="1"/>
  <c r="B393" i="13"/>
  <c r="D393" i="13"/>
  <c r="H393" i="13" s="1"/>
  <c r="B394" i="13"/>
  <c r="D394" i="13"/>
  <c r="G394" i="13" s="1"/>
  <c r="B395" i="13"/>
  <c r="D395" i="13"/>
  <c r="G395" i="13" s="1"/>
  <c r="B396" i="13"/>
  <c r="D396" i="13"/>
  <c r="F396" i="13" s="1"/>
  <c r="B397" i="13"/>
  <c r="D397" i="13"/>
  <c r="B398" i="13"/>
  <c r="D398" i="13"/>
  <c r="G398" i="13" s="1"/>
  <c r="B399" i="13"/>
  <c r="D399" i="13"/>
  <c r="E399" i="13" s="1"/>
  <c r="B400" i="13"/>
  <c r="D400" i="13"/>
  <c r="G400" i="13" s="1"/>
  <c r="B401" i="13"/>
  <c r="D401" i="13"/>
  <c r="G401" i="13" s="1"/>
  <c r="B402" i="13"/>
  <c r="D402" i="13"/>
  <c r="E402" i="13" s="1"/>
  <c r="B403" i="13"/>
  <c r="D403" i="13"/>
  <c r="E403" i="13" s="1"/>
  <c r="B404" i="13"/>
  <c r="D404" i="13"/>
  <c r="G404" i="13" s="1"/>
  <c r="B405" i="13"/>
  <c r="D405" i="13"/>
  <c r="B406" i="13"/>
  <c r="D406" i="13"/>
  <c r="B407" i="13"/>
  <c r="D407" i="13"/>
  <c r="G407" i="13" s="1"/>
  <c r="B408" i="13"/>
  <c r="D408" i="13"/>
  <c r="B409" i="13"/>
  <c r="D409" i="13"/>
  <c r="B410" i="13"/>
  <c r="D410" i="13"/>
  <c r="G410" i="13" s="1"/>
  <c r="B411" i="13"/>
  <c r="C411" i="13"/>
  <c r="D411" i="13"/>
  <c r="E411" i="13" s="1"/>
  <c r="B412" i="13"/>
  <c r="C412" i="13"/>
  <c r="D412" i="13"/>
  <c r="G412" i="13" s="1"/>
  <c r="B413" i="13"/>
  <c r="C413" i="13"/>
  <c r="D413" i="13"/>
  <c r="G413" i="13" s="1"/>
  <c r="B414" i="13"/>
  <c r="C414" i="13"/>
  <c r="D414" i="13"/>
  <c r="E414" i="13" s="1"/>
  <c r="B415" i="13"/>
  <c r="C415" i="13"/>
  <c r="D415" i="13"/>
  <c r="H415" i="13" s="1"/>
  <c r="B416" i="13"/>
  <c r="C416" i="13"/>
  <c r="D416" i="13"/>
  <c r="H416" i="13" s="1"/>
  <c r="B417" i="13"/>
  <c r="C417" i="13"/>
  <c r="D417" i="13"/>
  <c r="H417" i="13" s="1"/>
  <c r="B418" i="13"/>
  <c r="C418" i="13"/>
  <c r="D418" i="13"/>
  <c r="H418" i="13" s="1"/>
  <c r="B419" i="13"/>
  <c r="C419" i="13"/>
  <c r="D419" i="13"/>
  <c r="F419" i="13" s="1"/>
  <c r="B420" i="13"/>
  <c r="C420" i="13"/>
  <c r="D420" i="13"/>
  <c r="H420" i="13" s="1"/>
  <c r="B421" i="13"/>
  <c r="C421" i="13"/>
  <c r="D421" i="13"/>
  <c r="H421" i="13" s="1"/>
  <c r="B422" i="13"/>
  <c r="C422" i="13"/>
  <c r="D422" i="13"/>
  <c r="G422" i="13" s="1"/>
  <c r="B423" i="13"/>
  <c r="C423" i="13"/>
  <c r="D423" i="13"/>
  <c r="F423" i="13" s="1"/>
  <c r="B424" i="13"/>
  <c r="C424" i="13"/>
  <c r="D424" i="13"/>
  <c r="H424" i="13" s="1"/>
  <c r="B425" i="13"/>
  <c r="C425" i="13"/>
  <c r="D425" i="13"/>
  <c r="G425" i="13" s="1"/>
  <c r="B426" i="13"/>
  <c r="C426" i="13"/>
  <c r="D426" i="13"/>
  <c r="E426" i="13" s="1"/>
  <c r="B427" i="13"/>
  <c r="C427" i="13"/>
  <c r="D427" i="13"/>
  <c r="H427" i="13" s="1"/>
  <c r="B428" i="13"/>
  <c r="C428" i="13"/>
  <c r="D428" i="13"/>
  <c r="G428" i="13" s="1"/>
  <c r="B429" i="13"/>
  <c r="C429" i="13"/>
  <c r="D429" i="13"/>
  <c r="H429" i="13" s="1"/>
  <c r="B430" i="13"/>
  <c r="C430" i="13"/>
  <c r="D430" i="13"/>
  <c r="H430" i="13" s="1"/>
  <c r="B431" i="13"/>
  <c r="C431" i="13"/>
  <c r="D431" i="13"/>
  <c r="G431" i="13" s="1"/>
  <c r="B432" i="13"/>
  <c r="C432" i="13"/>
  <c r="D432" i="13"/>
  <c r="H432" i="13" s="1"/>
  <c r="B433" i="13"/>
  <c r="C433" i="13"/>
  <c r="D433" i="13"/>
  <c r="H433" i="13" s="1"/>
  <c r="B434" i="13"/>
  <c r="C434" i="13"/>
  <c r="D434" i="13"/>
  <c r="G434" i="13" s="1"/>
  <c r="B435" i="13"/>
  <c r="C435" i="13"/>
  <c r="D435" i="13"/>
  <c r="F435" i="13" s="1"/>
  <c r="B436" i="13"/>
  <c r="C436" i="13"/>
  <c r="D436" i="13"/>
  <c r="H436" i="13" s="1"/>
  <c r="B437" i="13"/>
  <c r="C437" i="13"/>
  <c r="D437" i="13"/>
  <c r="G437" i="13" s="1"/>
  <c r="B438" i="13"/>
  <c r="C438" i="13"/>
  <c r="D438" i="13"/>
  <c r="E438" i="13" s="1"/>
  <c r="B439" i="13"/>
  <c r="C439" i="13"/>
  <c r="D439" i="13"/>
  <c r="H439" i="13" s="1"/>
  <c r="B440" i="13"/>
  <c r="C440" i="13"/>
  <c r="D440" i="13"/>
  <c r="G440" i="13" s="1"/>
  <c r="B441" i="13"/>
  <c r="C441" i="13"/>
  <c r="D441" i="13"/>
  <c r="H441" i="13" s="1"/>
  <c r="B442" i="13"/>
  <c r="C442" i="13"/>
  <c r="D442" i="13"/>
  <c r="H442" i="13" s="1"/>
  <c r="B443" i="13"/>
  <c r="C443" i="13"/>
  <c r="D443" i="13"/>
  <c r="G443" i="13" s="1"/>
  <c r="B444" i="13"/>
  <c r="C444" i="13"/>
  <c r="D444" i="13"/>
  <c r="H444" i="13" s="1"/>
  <c r="B445" i="13"/>
  <c r="C445" i="13"/>
  <c r="D445" i="13"/>
  <c r="H445" i="13" s="1"/>
  <c r="B446" i="13"/>
  <c r="C446" i="13"/>
  <c r="D446" i="13"/>
  <c r="B447" i="13"/>
  <c r="C447" i="13"/>
  <c r="D447" i="13"/>
  <c r="G447" i="13" s="1"/>
  <c r="B448" i="13"/>
  <c r="C448" i="13"/>
  <c r="D448" i="13"/>
  <c r="H448" i="13" s="1"/>
  <c r="B449" i="13"/>
  <c r="C449" i="13"/>
  <c r="D449" i="13"/>
  <c r="G449" i="13" s="1"/>
  <c r="B450" i="13"/>
  <c r="C450" i="13"/>
  <c r="D450" i="13"/>
  <c r="E450" i="13" s="1"/>
  <c r="B451" i="13"/>
  <c r="C451" i="13"/>
  <c r="D451" i="13"/>
  <c r="H451" i="13" s="1"/>
  <c r="B452" i="13"/>
  <c r="C452" i="13"/>
  <c r="D452" i="13"/>
  <c r="B453" i="13"/>
  <c r="C453" i="13"/>
  <c r="D453" i="13"/>
  <c r="H453" i="13" s="1"/>
  <c r="B454" i="13"/>
  <c r="C454" i="13"/>
  <c r="D454" i="13"/>
  <c r="H454" i="13" s="1"/>
  <c r="B455" i="13"/>
  <c r="C455" i="13"/>
  <c r="D455" i="13"/>
  <c r="F455" i="13" s="1"/>
  <c r="B456" i="13"/>
  <c r="C456" i="13"/>
  <c r="D456" i="13"/>
  <c r="H456" i="13" s="1"/>
  <c r="B457" i="13"/>
  <c r="C457" i="13"/>
  <c r="D457" i="13"/>
  <c r="H457" i="13" s="1"/>
  <c r="B458" i="13"/>
  <c r="C458" i="13"/>
  <c r="D458" i="13"/>
  <c r="G458" i="13" s="1"/>
  <c r="B459" i="13"/>
  <c r="C459" i="13"/>
  <c r="D459" i="13"/>
  <c r="B460" i="13"/>
  <c r="C460" i="13"/>
  <c r="D460" i="13"/>
  <c r="H460" i="13" s="1"/>
  <c r="B461" i="13"/>
  <c r="C461" i="13"/>
  <c r="D461" i="13"/>
  <c r="G461" i="13" s="1"/>
  <c r="B462" i="13"/>
  <c r="C462" i="13"/>
  <c r="D462" i="13"/>
  <c r="E462" i="13" s="1"/>
  <c r="B463" i="13"/>
  <c r="C463" i="13"/>
  <c r="D463" i="13"/>
  <c r="H463" i="13" s="1"/>
  <c r="B464" i="13"/>
  <c r="C464" i="13"/>
  <c r="D464" i="13"/>
  <c r="G464" i="13" s="1"/>
  <c r="B465" i="13"/>
  <c r="C465" i="13"/>
  <c r="D465" i="13"/>
  <c r="G465" i="13" s="1"/>
  <c r="B466" i="13"/>
  <c r="C466" i="13"/>
  <c r="D466" i="13"/>
  <c r="H466" i="13" s="1"/>
  <c r="B467" i="13"/>
  <c r="C467" i="13"/>
  <c r="D467" i="13"/>
  <c r="G467" i="13" s="1"/>
  <c r="B468" i="13"/>
  <c r="C468" i="13"/>
  <c r="D468" i="13"/>
  <c r="B469" i="13"/>
  <c r="C469" i="13"/>
  <c r="D469" i="13"/>
  <c r="B470" i="13"/>
  <c r="C470" i="13"/>
  <c r="D470" i="13"/>
  <c r="G470" i="13" s="1"/>
  <c r="B471" i="13"/>
  <c r="C471" i="13"/>
  <c r="D471" i="13"/>
  <c r="B472" i="13"/>
  <c r="C472" i="13"/>
  <c r="D472" i="13"/>
  <c r="H472" i="13" s="1"/>
  <c r="B473" i="13"/>
  <c r="C473" i="13"/>
  <c r="D473" i="13"/>
  <c r="G473" i="13" s="1"/>
  <c r="B474" i="13"/>
  <c r="C474" i="13"/>
  <c r="D474" i="13"/>
  <c r="E474" i="13" s="1"/>
  <c r="B475" i="13"/>
  <c r="C475" i="13"/>
  <c r="D475" i="13"/>
  <c r="H475" i="13" s="1"/>
  <c r="B476" i="13"/>
  <c r="C476" i="13"/>
  <c r="D476" i="13"/>
  <c r="B477" i="13"/>
  <c r="C477" i="13"/>
  <c r="D477" i="13"/>
  <c r="H477" i="13" s="1"/>
  <c r="B478" i="13"/>
  <c r="C478" i="13"/>
  <c r="D478" i="13"/>
  <c r="H478" i="13" s="1"/>
  <c r="B479" i="13"/>
  <c r="C479" i="13"/>
  <c r="D479" i="13"/>
  <c r="G479" i="13" s="1"/>
  <c r="B480" i="13"/>
  <c r="C480" i="13"/>
  <c r="D480" i="13"/>
  <c r="E480" i="13" s="1"/>
  <c r="B481" i="13"/>
  <c r="C481" i="13"/>
  <c r="D481" i="13"/>
  <c r="H481" i="13" s="1"/>
  <c r="B482" i="13"/>
  <c r="C482" i="13"/>
  <c r="D482" i="13"/>
  <c r="G482" i="13" s="1"/>
  <c r="B483" i="13"/>
  <c r="C483" i="13"/>
  <c r="D483" i="13"/>
  <c r="E483" i="13" s="1"/>
  <c r="B484" i="13"/>
  <c r="C484" i="13"/>
  <c r="D484" i="13"/>
  <c r="H484" i="13" s="1"/>
  <c r="B485" i="13"/>
  <c r="C485" i="13"/>
  <c r="D485" i="13"/>
  <c r="G485" i="13" s="1"/>
  <c r="B486" i="13"/>
  <c r="C486" i="13"/>
  <c r="D486" i="13"/>
  <c r="H486" i="13" s="1"/>
  <c r="B487" i="13"/>
  <c r="C487" i="13"/>
  <c r="D487" i="13"/>
  <c r="H487" i="13" s="1"/>
  <c r="B488" i="13"/>
  <c r="C488" i="13"/>
  <c r="D488" i="13"/>
  <c r="B489" i="13"/>
  <c r="C489" i="13"/>
  <c r="D489" i="13"/>
  <c r="H489" i="13" s="1"/>
  <c r="B490" i="13"/>
  <c r="C490" i="13"/>
  <c r="D490" i="13"/>
  <c r="H490" i="13" s="1"/>
  <c r="B491" i="13"/>
  <c r="C491" i="13"/>
  <c r="D491" i="13"/>
  <c r="B492" i="13"/>
  <c r="C492" i="13"/>
  <c r="D492" i="13"/>
  <c r="G492" i="13" s="1"/>
  <c r="B493" i="13"/>
  <c r="C493" i="13"/>
  <c r="D493" i="13"/>
  <c r="G493" i="13" s="1"/>
  <c r="B494" i="13"/>
  <c r="C494" i="13"/>
  <c r="D494" i="13"/>
  <c r="G494" i="13" s="1"/>
  <c r="B495" i="13"/>
  <c r="C495" i="13"/>
  <c r="D495" i="13"/>
  <c r="B496" i="13"/>
  <c r="C496" i="13"/>
  <c r="D496" i="13"/>
  <c r="G496" i="13" s="1"/>
  <c r="B497" i="13"/>
  <c r="C497" i="13"/>
  <c r="D497" i="13"/>
  <c r="G497" i="13" s="1"/>
  <c r="B498" i="13"/>
  <c r="C498" i="13"/>
  <c r="D498" i="13"/>
  <c r="H498" i="13" s="1"/>
  <c r="B499" i="13"/>
  <c r="C499" i="13"/>
  <c r="D499" i="13"/>
  <c r="G499" i="13" s="1"/>
  <c r="B500" i="13"/>
  <c r="C500" i="13"/>
  <c r="D500" i="13"/>
  <c r="G500" i="13" s="1"/>
  <c r="B501" i="13"/>
  <c r="C501" i="13"/>
  <c r="D501" i="13"/>
  <c r="E501" i="13" s="1"/>
  <c r="B502" i="13"/>
  <c r="C502" i="13"/>
  <c r="D502" i="13"/>
  <c r="G502" i="13" s="1"/>
  <c r="B503" i="13"/>
  <c r="C503" i="13"/>
  <c r="D503" i="13"/>
  <c r="G503" i="13" s="1"/>
  <c r="B504" i="13"/>
  <c r="C504" i="13"/>
  <c r="D504" i="13"/>
  <c r="E504" i="13" s="1"/>
  <c r="B505" i="13"/>
  <c r="C505" i="13"/>
  <c r="D505" i="13"/>
  <c r="G505" i="13" s="1"/>
  <c r="B506" i="13"/>
  <c r="C506" i="13"/>
  <c r="D506" i="13"/>
  <c r="G506" i="13" s="1"/>
  <c r="B507" i="13"/>
  <c r="C507" i="13"/>
  <c r="D507" i="13"/>
  <c r="E507" i="13" s="1"/>
  <c r="B508" i="13"/>
  <c r="C508" i="13"/>
  <c r="D508" i="13"/>
  <c r="B509" i="13"/>
  <c r="C509" i="13"/>
  <c r="D509" i="13"/>
  <c r="G509" i="13" s="1"/>
  <c r="B510" i="13"/>
  <c r="C510" i="13"/>
  <c r="D510" i="13"/>
  <c r="E510" i="13" s="1"/>
  <c r="B511" i="13"/>
  <c r="C511" i="13"/>
  <c r="D511" i="13"/>
  <c r="G511" i="13" s="1"/>
  <c r="B512" i="13"/>
  <c r="C512" i="13"/>
  <c r="D512" i="13"/>
  <c r="G512" i="13" s="1"/>
  <c r="B513" i="13"/>
  <c r="C513" i="13"/>
  <c r="D513" i="13"/>
  <c r="E513" i="13" s="1"/>
  <c r="B514" i="13"/>
  <c r="C514" i="13"/>
  <c r="D514" i="13"/>
  <c r="F514" i="13" s="1"/>
  <c r="B515" i="13"/>
  <c r="C515" i="13"/>
  <c r="D515" i="13"/>
  <c r="G515" i="13" s="1"/>
  <c r="B516" i="13"/>
  <c r="C516" i="13"/>
  <c r="D516" i="13"/>
  <c r="B517" i="13"/>
  <c r="C517" i="13"/>
  <c r="D517" i="13"/>
  <c r="G517" i="13" s="1"/>
  <c r="B518" i="13"/>
  <c r="C518" i="13"/>
  <c r="D518" i="13"/>
  <c r="G518" i="13" s="1"/>
  <c r="B519" i="13"/>
  <c r="C519" i="13"/>
  <c r="D519" i="13"/>
  <c r="E519" i="13" s="1"/>
  <c r="B520" i="13"/>
  <c r="C520" i="13"/>
  <c r="D520" i="13"/>
  <c r="G520" i="13" s="1"/>
  <c r="B521" i="13"/>
  <c r="C521" i="13"/>
  <c r="D521" i="13"/>
  <c r="G521" i="13" s="1"/>
  <c r="B522" i="13"/>
  <c r="C522" i="13"/>
  <c r="D522" i="13"/>
  <c r="H522" i="13" s="1"/>
  <c r="B523" i="13"/>
  <c r="C523" i="13"/>
  <c r="D523" i="13"/>
  <c r="G523" i="13" s="1"/>
  <c r="B524" i="13"/>
  <c r="C524" i="13"/>
  <c r="D524" i="13"/>
  <c r="G524" i="13" s="1"/>
  <c r="B525" i="13"/>
  <c r="C525" i="13"/>
  <c r="D525" i="13"/>
  <c r="F525" i="13" s="1"/>
  <c r="B526" i="13"/>
  <c r="C526" i="13"/>
  <c r="D526" i="13"/>
  <c r="G526" i="13" s="1"/>
  <c r="B527" i="13"/>
  <c r="C527" i="13"/>
  <c r="D527" i="13"/>
  <c r="G527" i="13" s="1"/>
  <c r="B528" i="13"/>
  <c r="C528" i="13"/>
  <c r="D528" i="13"/>
  <c r="F528" i="13" s="1"/>
  <c r="B529" i="13"/>
  <c r="C529" i="13"/>
  <c r="D529" i="13"/>
  <c r="G529" i="13" s="1"/>
  <c r="B530" i="13"/>
  <c r="C530" i="13"/>
  <c r="D530" i="13"/>
  <c r="G530" i="13" s="1"/>
  <c r="B531" i="13"/>
  <c r="C531" i="13"/>
  <c r="D531" i="13"/>
  <c r="F531" i="13" s="1"/>
  <c r="B532" i="13"/>
  <c r="C532" i="13"/>
  <c r="D532" i="13"/>
  <c r="G532" i="13" s="1"/>
  <c r="B533" i="13"/>
  <c r="C533" i="13"/>
  <c r="D533" i="13"/>
  <c r="G533" i="13" s="1"/>
  <c r="C534" i="13"/>
  <c r="D534" i="13"/>
  <c r="G534" i="13" s="1"/>
  <c r="C535" i="13"/>
  <c r="D535" i="13"/>
  <c r="H535" i="13" s="1"/>
  <c r="C536" i="13"/>
  <c r="D536" i="13"/>
  <c r="H536" i="13" s="1"/>
  <c r="AN23" i="9" l="1"/>
  <c r="H357" i="13"/>
  <c r="E20" i="13"/>
  <c r="F447" i="13"/>
  <c r="E447" i="13"/>
  <c r="F218" i="13"/>
  <c r="H496" i="13"/>
  <c r="F308" i="13"/>
  <c r="F384" i="13"/>
  <c r="F342" i="13"/>
  <c r="E170" i="13"/>
  <c r="H290" i="13"/>
  <c r="H336" i="13"/>
  <c r="E19" i="13"/>
  <c r="F493" i="13"/>
  <c r="E232" i="13"/>
  <c r="G84" i="13"/>
  <c r="E464" i="13"/>
  <c r="G474" i="13"/>
  <c r="F356" i="13"/>
  <c r="H351" i="13"/>
  <c r="F42" i="13"/>
  <c r="G31" i="13"/>
  <c r="G26" i="13"/>
  <c r="H426" i="13"/>
  <c r="H348" i="13"/>
  <c r="G504" i="13"/>
  <c r="F466" i="13"/>
  <c r="G536" i="13"/>
  <c r="H458" i="13"/>
  <c r="H443" i="13"/>
  <c r="H493" i="13"/>
  <c r="F475" i="13"/>
  <c r="H356" i="13"/>
  <c r="G417" i="13"/>
  <c r="G402" i="13"/>
  <c r="H531" i="13"/>
  <c r="H447" i="13"/>
  <c r="E417" i="13"/>
  <c r="F402" i="13"/>
  <c r="E376" i="13"/>
  <c r="G249" i="13"/>
  <c r="H66" i="13"/>
  <c r="E496" i="13"/>
  <c r="E240" i="13"/>
  <c r="H144" i="13"/>
  <c r="F486" i="13"/>
  <c r="H33" i="13"/>
  <c r="H402" i="13"/>
  <c r="E531" i="13"/>
  <c r="H526" i="13"/>
  <c r="E492" i="13"/>
  <c r="G487" i="13"/>
  <c r="E485" i="13"/>
  <c r="F474" i="13"/>
  <c r="E435" i="13"/>
  <c r="G367" i="13"/>
  <c r="F350" i="13"/>
  <c r="E348" i="13"/>
  <c r="E201" i="13"/>
  <c r="F191" i="13"/>
  <c r="G34" i="13"/>
  <c r="F27" i="13"/>
  <c r="H482" i="13"/>
  <c r="F345" i="13"/>
  <c r="G312" i="13"/>
  <c r="H294" i="13"/>
  <c r="H279" i="13"/>
  <c r="H183" i="13"/>
  <c r="G179" i="13"/>
  <c r="E159" i="13"/>
  <c r="F95" i="13"/>
  <c r="E520" i="13"/>
  <c r="F482" i="13"/>
  <c r="G477" i="13"/>
  <c r="G327" i="13"/>
  <c r="F281" i="13"/>
  <c r="G183" i="13"/>
  <c r="F179" i="13"/>
  <c r="H499" i="13"/>
  <c r="F183" i="13"/>
  <c r="F499" i="13"/>
  <c r="H470" i="13"/>
  <c r="F453" i="13"/>
  <c r="E401" i="13"/>
  <c r="G257" i="13"/>
  <c r="H252" i="13"/>
  <c r="E235" i="13"/>
  <c r="E187" i="13"/>
  <c r="E117" i="13"/>
  <c r="G112" i="13"/>
  <c r="E107" i="13"/>
  <c r="G61" i="13"/>
  <c r="E534" i="13"/>
  <c r="E499" i="13"/>
  <c r="H474" i="13"/>
  <c r="E375" i="13"/>
  <c r="E370" i="13"/>
  <c r="E237" i="13"/>
  <c r="G140" i="13"/>
  <c r="H135" i="13"/>
  <c r="G73" i="13"/>
  <c r="H63" i="13"/>
  <c r="E486" i="13"/>
  <c r="E393" i="13"/>
  <c r="E383" i="13"/>
  <c r="G369" i="13"/>
  <c r="F315" i="13"/>
  <c r="F252" i="13"/>
  <c r="E250" i="13"/>
  <c r="E231" i="13"/>
  <c r="G49" i="13"/>
  <c r="E252" i="13"/>
  <c r="E78" i="13"/>
  <c r="G76" i="13"/>
  <c r="E458" i="13"/>
  <c r="G190" i="13"/>
  <c r="E377" i="13"/>
  <c r="E532" i="13"/>
  <c r="G444" i="13"/>
  <c r="H504" i="13"/>
  <c r="H502" i="13"/>
  <c r="H464" i="13"/>
  <c r="H450" i="13"/>
  <c r="E444" i="13"/>
  <c r="G268" i="13"/>
  <c r="E163" i="13"/>
  <c r="F128" i="13"/>
  <c r="F77" i="13"/>
  <c r="H75" i="13"/>
  <c r="H438" i="13"/>
  <c r="H332" i="13"/>
  <c r="E526" i="13"/>
  <c r="F417" i="13"/>
  <c r="H363" i="13"/>
  <c r="G348" i="13"/>
  <c r="F338" i="13"/>
  <c r="F332" i="13"/>
  <c r="F254" i="13"/>
  <c r="F246" i="13"/>
  <c r="H231" i="13"/>
  <c r="G227" i="13"/>
  <c r="G171" i="13"/>
  <c r="G147" i="13"/>
  <c r="H141" i="13"/>
  <c r="G85" i="13"/>
  <c r="G81" i="13"/>
  <c r="H381" i="13"/>
  <c r="F363" i="13"/>
  <c r="E346" i="13"/>
  <c r="G342" i="13"/>
  <c r="E340" i="13"/>
  <c r="E338" i="13"/>
  <c r="E332" i="13"/>
  <c r="H327" i="13"/>
  <c r="F323" i="13"/>
  <c r="G318" i="13"/>
  <c r="H273" i="13"/>
  <c r="E271" i="13"/>
  <c r="E254" i="13"/>
  <c r="E246" i="13"/>
  <c r="G231" i="13"/>
  <c r="G215" i="13"/>
  <c r="H213" i="13"/>
  <c r="G211" i="13"/>
  <c r="G184" i="13"/>
  <c r="F171" i="13"/>
  <c r="G149" i="13"/>
  <c r="F147" i="13"/>
  <c r="G141" i="13"/>
  <c r="G89" i="13"/>
  <c r="E85" i="13"/>
  <c r="E81" i="13"/>
  <c r="G70" i="13"/>
  <c r="G280" i="13"/>
  <c r="F219" i="13"/>
  <c r="F215" i="13"/>
  <c r="F186" i="13"/>
  <c r="F180" i="13"/>
  <c r="E171" i="13"/>
  <c r="E147" i="13"/>
  <c r="G145" i="13"/>
  <c r="E141" i="13"/>
  <c r="F101" i="13"/>
  <c r="F89" i="13"/>
  <c r="H72" i="13"/>
  <c r="G53" i="13"/>
  <c r="H529" i="13"/>
  <c r="H473" i="13"/>
  <c r="G432" i="13"/>
  <c r="F430" i="13"/>
  <c r="G387" i="13"/>
  <c r="H360" i="13"/>
  <c r="H303" i="13"/>
  <c r="H234" i="13"/>
  <c r="H159" i="13"/>
  <c r="H60" i="13"/>
  <c r="F529" i="13"/>
  <c r="H525" i="13"/>
  <c r="F473" i="13"/>
  <c r="E432" i="13"/>
  <c r="E430" i="13"/>
  <c r="E423" i="13"/>
  <c r="F387" i="13"/>
  <c r="E369" i="13"/>
  <c r="G360" i="13"/>
  <c r="H335" i="13"/>
  <c r="F303" i="13"/>
  <c r="F234" i="13"/>
  <c r="G159" i="13"/>
  <c r="E60" i="13"/>
  <c r="E529" i="13"/>
  <c r="E525" i="13"/>
  <c r="F520" i="13"/>
  <c r="F492" i="13"/>
  <c r="E473" i="13"/>
  <c r="F425" i="13"/>
  <c r="H411" i="13"/>
  <c r="F360" i="13"/>
  <c r="H345" i="13"/>
  <c r="E343" i="13"/>
  <c r="F335" i="13"/>
  <c r="G324" i="13"/>
  <c r="H312" i="13"/>
  <c r="E303" i="13"/>
  <c r="G298" i="13"/>
  <c r="G286" i="13"/>
  <c r="H272" i="13"/>
  <c r="E253" i="13"/>
  <c r="E234" i="13"/>
  <c r="E212" i="13"/>
  <c r="F155" i="13"/>
  <c r="F110" i="13"/>
  <c r="G95" i="13"/>
  <c r="H84" i="13"/>
  <c r="G42" i="13"/>
  <c r="F502" i="13"/>
  <c r="G462" i="13"/>
  <c r="F362" i="13"/>
  <c r="E312" i="13"/>
  <c r="G196" i="13"/>
  <c r="F194" i="13"/>
  <c r="E190" i="13"/>
  <c r="G176" i="13"/>
  <c r="G172" i="13"/>
  <c r="G135" i="13"/>
  <c r="E124" i="13"/>
  <c r="H120" i="13"/>
  <c r="F104" i="13"/>
  <c r="G72" i="13"/>
  <c r="G66" i="13"/>
  <c r="G60" i="13"/>
  <c r="H51" i="13"/>
  <c r="E49" i="13"/>
  <c r="E42" i="13"/>
  <c r="F33" i="13"/>
  <c r="G403" i="13"/>
  <c r="G393" i="13"/>
  <c r="G391" i="13"/>
  <c r="H276" i="13"/>
  <c r="E222" i="13"/>
  <c r="G207" i="13"/>
  <c r="G188" i="13"/>
  <c r="E172" i="13"/>
  <c r="G167" i="13"/>
  <c r="F135" i="13"/>
  <c r="H126" i="13"/>
  <c r="F120" i="13"/>
  <c r="G108" i="13"/>
  <c r="E72" i="13"/>
  <c r="H480" i="13"/>
  <c r="H399" i="13"/>
  <c r="G363" i="13"/>
  <c r="H287" i="13"/>
  <c r="E276" i="13"/>
  <c r="G267" i="13"/>
  <c r="E207" i="13"/>
  <c r="H186" i="13"/>
  <c r="E167" i="13"/>
  <c r="E165" i="13"/>
  <c r="H111" i="13"/>
  <c r="F108" i="13"/>
  <c r="H523" i="13"/>
  <c r="G480" i="13"/>
  <c r="F437" i="13"/>
  <c r="H435" i="13"/>
  <c r="H423" i="13"/>
  <c r="G399" i="13"/>
  <c r="H375" i="13"/>
  <c r="H168" i="13"/>
  <c r="G111" i="13"/>
  <c r="G75" i="13"/>
  <c r="G63" i="13"/>
  <c r="E34" i="13"/>
  <c r="H534" i="13"/>
  <c r="H532" i="13"/>
  <c r="F523" i="13"/>
  <c r="H519" i="13"/>
  <c r="H517" i="13"/>
  <c r="H507" i="13"/>
  <c r="F480" i="13"/>
  <c r="F461" i="13"/>
  <c r="E437" i="13"/>
  <c r="G435" i="13"/>
  <c r="E425" i="13"/>
  <c r="G423" i="13"/>
  <c r="F399" i="13"/>
  <c r="E388" i="13"/>
  <c r="G375" i="13"/>
  <c r="G355" i="13"/>
  <c r="G319" i="13"/>
  <c r="H311" i="13"/>
  <c r="G309" i="13"/>
  <c r="H264" i="13"/>
  <c r="E215" i="13"/>
  <c r="E211" i="13"/>
  <c r="F197" i="13"/>
  <c r="G195" i="13"/>
  <c r="H189" i="13"/>
  <c r="E186" i="13"/>
  <c r="E184" i="13"/>
  <c r="E179" i="13"/>
  <c r="H177" i="13"/>
  <c r="G168" i="13"/>
  <c r="G160" i="13"/>
  <c r="G152" i="13"/>
  <c r="G132" i="13"/>
  <c r="G123" i="13"/>
  <c r="G121" i="13"/>
  <c r="H117" i="13"/>
  <c r="F111" i="13"/>
  <c r="G103" i="13"/>
  <c r="H78" i="13"/>
  <c r="E75" i="13"/>
  <c r="E63" i="13"/>
  <c r="G54" i="13"/>
  <c r="H27" i="13"/>
  <c r="F534" i="13"/>
  <c r="F532" i="13"/>
  <c r="E523" i="13"/>
  <c r="G519" i="13"/>
  <c r="E517" i="13"/>
  <c r="G507" i="13"/>
  <c r="E461" i="13"/>
  <c r="G429" i="13"/>
  <c r="E421" i="13"/>
  <c r="E394" i="13"/>
  <c r="H390" i="13"/>
  <c r="E364" i="13"/>
  <c r="H350" i="13"/>
  <c r="F317" i="13"/>
  <c r="E309" i="13"/>
  <c r="G295" i="13"/>
  <c r="F293" i="13"/>
  <c r="G264" i="13"/>
  <c r="G235" i="13"/>
  <c r="F189" i="13"/>
  <c r="G187" i="13"/>
  <c r="H180" i="13"/>
  <c r="E175" i="13"/>
  <c r="F168" i="13"/>
  <c r="H162" i="13"/>
  <c r="F152" i="13"/>
  <c r="H150" i="13"/>
  <c r="G148" i="13"/>
  <c r="F134" i="13"/>
  <c r="G127" i="13"/>
  <c r="F123" i="13"/>
  <c r="E119" i="13"/>
  <c r="G117" i="13"/>
  <c r="G109" i="13"/>
  <c r="G78" i="13"/>
  <c r="F71" i="13"/>
  <c r="F54" i="13"/>
  <c r="G38" i="13"/>
  <c r="G27" i="13"/>
  <c r="F20" i="13"/>
  <c r="H511" i="13"/>
  <c r="G501" i="13"/>
  <c r="E493" i="13"/>
  <c r="E466" i="13"/>
  <c r="E457" i="13"/>
  <c r="G453" i="13"/>
  <c r="E449" i="13"/>
  <c r="E407" i="13"/>
  <c r="G354" i="13"/>
  <c r="E345" i="13"/>
  <c r="E342" i="13"/>
  <c r="E327" i="13"/>
  <c r="G294" i="13"/>
  <c r="H210" i="13"/>
  <c r="F207" i="13"/>
  <c r="E205" i="13"/>
  <c r="F195" i="13"/>
  <c r="G191" i="13"/>
  <c r="E182" i="13"/>
  <c r="G180" i="13"/>
  <c r="F167" i="13"/>
  <c r="F162" i="13"/>
  <c r="E160" i="13"/>
  <c r="E155" i="13"/>
  <c r="E149" i="13"/>
  <c r="F144" i="13"/>
  <c r="F126" i="13"/>
  <c r="E123" i="13"/>
  <c r="G119" i="13"/>
  <c r="G116" i="13"/>
  <c r="E112" i="13"/>
  <c r="G107" i="13"/>
  <c r="F84" i="13"/>
  <c r="F65" i="13"/>
  <c r="F53" i="13"/>
  <c r="H45" i="13"/>
  <c r="G43" i="13"/>
  <c r="F38" i="13"/>
  <c r="H36" i="13"/>
  <c r="E33" i="13"/>
  <c r="E31" i="13"/>
  <c r="F26" i="13"/>
  <c r="F511" i="13"/>
  <c r="G489" i="13"/>
  <c r="F428" i="13"/>
  <c r="E354" i="13"/>
  <c r="H315" i="13"/>
  <c r="E310" i="13"/>
  <c r="E294" i="13"/>
  <c r="E278" i="13"/>
  <c r="G276" i="13"/>
  <c r="E272" i="13"/>
  <c r="E270" i="13"/>
  <c r="E264" i="13"/>
  <c r="F210" i="13"/>
  <c r="G208" i="13"/>
  <c r="G124" i="13"/>
  <c r="F119" i="13"/>
  <c r="F107" i="13"/>
  <c r="G101" i="13"/>
  <c r="G97" i="13"/>
  <c r="G91" i="13"/>
  <c r="G82" i="13"/>
  <c r="E65" i="13"/>
  <c r="G56" i="13"/>
  <c r="E53" i="13"/>
  <c r="E45" i="13"/>
  <c r="E43" i="13"/>
  <c r="E38" i="13"/>
  <c r="E29" i="13"/>
  <c r="E26" i="13"/>
  <c r="H21" i="13"/>
  <c r="E511" i="13"/>
  <c r="E489" i="13"/>
  <c r="H483" i="13"/>
  <c r="F470" i="13"/>
  <c r="H462" i="13"/>
  <c r="E453" i="13"/>
  <c r="E440" i="13"/>
  <c r="G433" i="13"/>
  <c r="E428" i="13"/>
  <c r="E413" i="13"/>
  <c r="E387" i="13"/>
  <c r="E328" i="13"/>
  <c r="G315" i="13"/>
  <c r="F213" i="13"/>
  <c r="E210" i="13"/>
  <c r="E208" i="13"/>
  <c r="E191" i="13"/>
  <c r="E188" i="13"/>
  <c r="G163" i="13"/>
  <c r="E142" i="13"/>
  <c r="H366" i="13"/>
  <c r="H339" i="13"/>
  <c r="G131" i="13"/>
  <c r="H57" i="13"/>
  <c r="G535" i="13"/>
  <c r="H492" i="13"/>
  <c r="E477" i="13"/>
  <c r="H465" i="13"/>
  <c r="F462" i="13"/>
  <c r="G456" i="13"/>
  <c r="F448" i="13"/>
  <c r="F443" i="13"/>
  <c r="G441" i="13"/>
  <c r="F429" i="13"/>
  <c r="E400" i="13"/>
  <c r="F390" i="13"/>
  <c r="F366" i="13"/>
  <c r="E359" i="13"/>
  <c r="H344" i="13"/>
  <c r="G339" i="13"/>
  <c r="F324" i="13"/>
  <c r="F318" i="13"/>
  <c r="F297" i="13"/>
  <c r="G289" i="13"/>
  <c r="F279" i="13"/>
  <c r="E218" i="13"/>
  <c r="H204" i="13"/>
  <c r="G143" i="13"/>
  <c r="H138" i="13"/>
  <c r="G136" i="13"/>
  <c r="F131" i="13"/>
  <c r="G125" i="13"/>
  <c r="H102" i="13"/>
  <c r="H69" i="13"/>
  <c r="E66" i="13"/>
  <c r="E59" i="13"/>
  <c r="G57" i="13"/>
  <c r="G50" i="13"/>
  <c r="E46" i="13"/>
  <c r="F41" i="13"/>
  <c r="G35" i="13"/>
  <c r="F30" i="13"/>
  <c r="H528" i="13"/>
  <c r="G486" i="13"/>
  <c r="F465" i="13"/>
  <c r="E456" i="13"/>
  <c r="E448" i="13"/>
  <c r="E443" i="13"/>
  <c r="F441" i="13"/>
  <c r="H437" i="13"/>
  <c r="H434" i="13"/>
  <c r="E429" i="13"/>
  <c r="H425" i="13"/>
  <c r="E422" i="13"/>
  <c r="G420" i="13"/>
  <c r="H410" i="13"/>
  <c r="E390" i="13"/>
  <c r="H384" i="13"/>
  <c r="E366" i="13"/>
  <c r="E344" i="13"/>
  <c r="F339" i="13"/>
  <c r="H329" i="13"/>
  <c r="E324" i="13"/>
  <c r="E318" i="13"/>
  <c r="E316" i="13"/>
  <c r="H305" i="13"/>
  <c r="H282" i="13"/>
  <c r="E279" i="13"/>
  <c r="H263" i="13"/>
  <c r="H246" i="13"/>
  <c r="G214" i="13"/>
  <c r="G204" i="13"/>
  <c r="E194" i="13"/>
  <c r="E189" i="13"/>
  <c r="H174" i="13"/>
  <c r="G164" i="13"/>
  <c r="E148" i="13"/>
  <c r="F143" i="13"/>
  <c r="E136" i="13"/>
  <c r="E131" i="13"/>
  <c r="E125" i="13"/>
  <c r="E102" i="13"/>
  <c r="F98" i="13"/>
  <c r="H96" i="13"/>
  <c r="F92" i="13"/>
  <c r="H90" i="13"/>
  <c r="F83" i="13"/>
  <c r="H81" i="13"/>
  <c r="G69" i="13"/>
  <c r="G64" i="13"/>
  <c r="E57" i="13"/>
  <c r="G55" i="13"/>
  <c r="F50" i="13"/>
  <c r="E41" i="13"/>
  <c r="F35" i="13"/>
  <c r="E30" i="13"/>
  <c r="G28" i="13"/>
  <c r="G20" i="13"/>
  <c r="F535" i="13"/>
  <c r="E535" i="13"/>
  <c r="E528" i="13"/>
  <c r="F526" i="13"/>
  <c r="H510" i="13"/>
  <c r="E465" i="13"/>
  <c r="E441" i="13"/>
  <c r="F434" i="13"/>
  <c r="E420" i="13"/>
  <c r="H414" i="13"/>
  <c r="F410" i="13"/>
  <c r="F386" i="13"/>
  <c r="G384" i="13"/>
  <c r="F329" i="13"/>
  <c r="F309" i="13"/>
  <c r="G301" i="13"/>
  <c r="E282" i="13"/>
  <c r="F258" i="13"/>
  <c r="G212" i="13"/>
  <c r="E204" i="13"/>
  <c r="F174" i="13"/>
  <c r="G155" i="13"/>
  <c r="E143" i="13"/>
  <c r="E118" i="13"/>
  <c r="E96" i="13"/>
  <c r="E90" i="13"/>
  <c r="G79" i="13"/>
  <c r="E69" i="13"/>
  <c r="G67" i="13"/>
  <c r="E55" i="13"/>
  <c r="G468" i="13"/>
  <c r="H468" i="13"/>
  <c r="E468" i="13"/>
  <c r="G341" i="13"/>
  <c r="E341" i="13"/>
  <c r="F341" i="13"/>
  <c r="H341" i="13"/>
  <c r="G455" i="13"/>
  <c r="H455" i="13"/>
  <c r="E455" i="13"/>
  <c r="E378" i="13"/>
  <c r="F378" i="13"/>
  <c r="G378" i="13"/>
  <c r="H378" i="13"/>
  <c r="G372" i="13"/>
  <c r="H372" i="13"/>
  <c r="E372" i="13"/>
  <c r="G322" i="13"/>
  <c r="E322" i="13"/>
  <c r="G452" i="13"/>
  <c r="F452" i="13"/>
  <c r="G365" i="13"/>
  <c r="E365" i="13"/>
  <c r="G353" i="13"/>
  <c r="H353" i="13"/>
  <c r="E353" i="13"/>
  <c r="G389" i="13"/>
  <c r="E389" i="13"/>
  <c r="G508" i="13"/>
  <c r="E508" i="13"/>
  <c r="F508" i="13"/>
  <c r="H508" i="13"/>
  <c r="G491" i="13"/>
  <c r="E491" i="13"/>
  <c r="F491" i="13"/>
  <c r="H491" i="13"/>
  <c r="H469" i="13"/>
  <c r="G469" i="13"/>
  <c r="G406" i="13"/>
  <c r="E406" i="13"/>
  <c r="G347" i="13"/>
  <c r="E347" i="13"/>
  <c r="F347" i="13"/>
  <c r="H347" i="13"/>
  <c r="G334" i="13"/>
  <c r="E334" i="13"/>
  <c r="G476" i="13"/>
  <c r="E476" i="13"/>
  <c r="H476" i="13"/>
  <c r="G416" i="13"/>
  <c r="F416" i="13"/>
  <c r="E408" i="13"/>
  <c r="F408" i="13"/>
  <c r="G408" i="13"/>
  <c r="H408" i="13"/>
  <c r="G333" i="13"/>
  <c r="H333" i="13"/>
  <c r="E333" i="13"/>
  <c r="E471" i="13"/>
  <c r="F471" i="13"/>
  <c r="G471" i="13"/>
  <c r="H471" i="13"/>
  <c r="G446" i="13"/>
  <c r="E446" i="13"/>
  <c r="F446" i="13"/>
  <c r="H446" i="13"/>
  <c r="G396" i="13"/>
  <c r="H396" i="13"/>
  <c r="E396" i="13"/>
  <c r="E321" i="13"/>
  <c r="F321" i="13"/>
  <c r="G321" i="13"/>
  <c r="H321" i="13"/>
  <c r="E495" i="13"/>
  <c r="G495" i="13"/>
  <c r="H495" i="13"/>
  <c r="G326" i="13"/>
  <c r="H326" i="13"/>
  <c r="E326" i="13"/>
  <c r="G314" i="13"/>
  <c r="E314" i="13"/>
  <c r="F314" i="13"/>
  <c r="H314" i="13"/>
  <c r="E522" i="13"/>
  <c r="G522" i="13"/>
  <c r="G514" i="13"/>
  <c r="H514" i="13"/>
  <c r="E514" i="13"/>
  <c r="E498" i="13"/>
  <c r="G498" i="13"/>
  <c r="E516" i="13"/>
  <c r="G516" i="13"/>
  <c r="H516" i="13"/>
  <c r="G488" i="13"/>
  <c r="F488" i="13"/>
  <c r="H488" i="13"/>
  <c r="F468" i="13"/>
  <c r="E459" i="13"/>
  <c r="F459" i="13"/>
  <c r="G459" i="13"/>
  <c r="H459" i="13"/>
  <c r="H452" i="13"/>
  <c r="G419" i="13"/>
  <c r="H419" i="13"/>
  <c r="E419" i="13"/>
  <c r="E405" i="13"/>
  <c r="F405" i="13"/>
  <c r="G405" i="13"/>
  <c r="H405" i="13"/>
  <c r="E379" i="13"/>
  <c r="G379" i="13"/>
  <c r="F333" i="13"/>
  <c r="G300" i="13"/>
  <c r="G299" i="13"/>
  <c r="E299" i="13"/>
  <c r="H296" i="13"/>
  <c r="F285" i="13"/>
  <c r="G284" i="13"/>
  <c r="F284" i="13"/>
  <c r="H275" i="13"/>
  <c r="E262" i="13"/>
  <c r="E255" i="13"/>
  <c r="H255" i="13"/>
  <c r="F245" i="13"/>
  <c r="G245" i="13"/>
  <c r="E243" i="13"/>
  <c r="F243" i="13"/>
  <c r="H243" i="13"/>
  <c r="H230" i="13"/>
  <c r="F230" i="13"/>
  <c r="G216" i="13"/>
  <c r="H216" i="13"/>
  <c r="E216" i="13"/>
  <c r="F181" i="13"/>
  <c r="E181" i="13"/>
  <c r="G531" i="13"/>
  <c r="G528" i="13"/>
  <c r="G525" i="13"/>
  <c r="H520" i="13"/>
  <c r="F517" i="13"/>
  <c r="H501" i="13"/>
  <c r="F496" i="13"/>
  <c r="F489" i="13"/>
  <c r="F477" i="13"/>
  <c r="F464" i="13"/>
  <c r="H461" i="13"/>
  <c r="F457" i="13"/>
  <c r="F456" i="13"/>
  <c r="F444" i="13"/>
  <c r="F432" i="13"/>
  <c r="H428" i="13"/>
  <c r="F421" i="13"/>
  <c r="F420" i="13"/>
  <c r="F393" i="13"/>
  <c r="H386" i="13"/>
  <c r="H383" i="13"/>
  <c r="F369" i="13"/>
  <c r="H362" i="13"/>
  <c r="H359" i="13"/>
  <c r="F354" i="13"/>
  <c r="F344" i="13"/>
  <c r="H338" i="13"/>
  <c r="H323" i="13"/>
  <c r="H317" i="13"/>
  <c r="G311" i="13"/>
  <c r="F311" i="13"/>
  <c r="H308" i="13"/>
  <c r="G304" i="13"/>
  <c r="E300" i="13"/>
  <c r="H297" i="13"/>
  <c r="E285" i="13"/>
  <c r="G282" i="13"/>
  <c r="G281" i="13"/>
  <c r="E281" i="13"/>
  <c r="E267" i="13"/>
  <c r="H267" i="13"/>
  <c r="E248" i="13"/>
  <c r="G248" i="13"/>
  <c r="H237" i="13"/>
  <c r="F237" i="13"/>
  <c r="E228" i="13"/>
  <c r="F228" i="13"/>
  <c r="H228" i="13"/>
  <c r="F226" i="13"/>
  <c r="E226" i="13"/>
  <c r="E219" i="13"/>
  <c r="H219" i="13"/>
  <c r="H201" i="13"/>
  <c r="F201" i="13"/>
  <c r="F199" i="13"/>
  <c r="E199" i="13"/>
  <c r="G199" i="13"/>
  <c r="H173" i="13"/>
  <c r="F173" i="13"/>
  <c r="G173" i="13"/>
  <c r="H330" i="13"/>
  <c r="E323" i="13"/>
  <c r="E317" i="13"/>
  <c r="E308" i="13"/>
  <c r="E297" i="13"/>
  <c r="G293" i="13"/>
  <c r="E293" i="13"/>
  <c r="G283" i="13"/>
  <c r="G278" i="13"/>
  <c r="F278" i="13"/>
  <c r="H270" i="13"/>
  <c r="F270" i="13"/>
  <c r="E258" i="13"/>
  <c r="H258" i="13"/>
  <c r="E244" i="13"/>
  <c r="G244" i="13"/>
  <c r="H222" i="13"/>
  <c r="F222" i="13"/>
  <c r="F220" i="13"/>
  <c r="E220" i="13"/>
  <c r="F217" i="13"/>
  <c r="E217" i="13"/>
  <c r="G192" i="13"/>
  <c r="H192" i="13"/>
  <c r="E192" i="13"/>
  <c r="F165" i="13"/>
  <c r="G165" i="13"/>
  <c r="F157" i="13"/>
  <c r="E157" i="13"/>
  <c r="F133" i="13"/>
  <c r="E133" i="13"/>
  <c r="G133" i="13"/>
  <c r="G275" i="13"/>
  <c r="E275" i="13"/>
  <c r="F536" i="13"/>
  <c r="H505" i="13"/>
  <c r="G483" i="13"/>
  <c r="H479" i="13"/>
  <c r="G450" i="13"/>
  <c r="G438" i="13"/>
  <c r="G426" i="13"/>
  <c r="G414" i="13"/>
  <c r="G411" i="13"/>
  <c r="G381" i="13"/>
  <c r="G357" i="13"/>
  <c r="G351" i="13"/>
  <c r="G336" i="13"/>
  <c r="G330" i="13"/>
  <c r="H320" i="13"/>
  <c r="H306" i="13"/>
  <c r="H291" i="13"/>
  <c r="E273" i="13"/>
  <c r="G273" i="13"/>
  <c r="F263" i="13"/>
  <c r="E263" i="13"/>
  <c r="F229" i="13"/>
  <c r="E229" i="13"/>
  <c r="G229" i="13"/>
  <c r="F202" i="13"/>
  <c r="G202" i="13"/>
  <c r="F94" i="13"/>
  <c r="G94" i="13"/>
  <c r="G296" i="13"/>
  <c r="F296" i="13"/>
  <c r="E536" i="13"/>
  <c r="H513" i="13"/>
  <c r="G510" i="13"/>
  <c r="F505" i="13"/>
  <c r="E502" i="13"/>
  <c r="F484" i="13"/>
  <c r="F483" i="13"/>
  <c r="E482" i="13"/>
  <c r="F479" i="13"/>
  <c r="E475" i="13"/>
  <c r="E467" i="13"/>
  <c r="F450" i="13"/>
  <c r="F439" i="13"/>
  <c r="F438" i="13"/>
  <c r="F426" i="13"/>
  <c r="F414" i="13"/>
  <c r="F411" i="13"/>
  <c r="H398" i="13"/>
  <c r="H395" i="13"/>
  <c r="F381" i="13"/>
  <c r="H374" i="13"/>
  <c r="H371" i="13"/>
  <c r="F357" i="13"/>
  <c r="E356" i="13"/>
  <c r="F351" i="13"/>
  <c r="E350" i="13"/>
  <c r="F336" i="13"/>
  <c r="E335" i="13"/>
  <c r="G331" i="13"/>
  <c r="F330" i="13"/>
  <c r="E329" i="13"/>
  <c r="F320" i="13"/>
  <c r="G306" i="13"/>
  <c r="G305" i="13"/>
  <c r="E305" i="13"/>
  <c r="H302" i="13"/>
  <c r="F291" i="13"/>
  <c r="G290" i="13"/>
  <c r="F290" i="13"/>
  <c r="H288" i="13"/>
  <c r="E266" i="13"/>
  <c r="G266" i="13"/>
  <c r="G261" i="13"/>
  <c r="H261" i="13"/>
  <c r="E261" i="13"/>
  <c r="E242" i="13"/>
  <c r="F242" i="13"/>
  <c r="H242" i="13"/>
  <c r="H240" i="13"/>
  <c r="F240" i="13"/>
  <c r="G209" i="13"/>
  <c r="G203" i="13"/>
  <c r="H200" i="13"/>
  <c r="G200" i="13"/>
  <c r="E200" i="13"/>
  <c r="E198" i="13"/>
  <c r="F198" i="13"/>
  <c r="G198" i="13"/>
  <c r="H198" i="13"/>
  <c r="F169" i="13"/>
  <c r="E169" i="13"/>
  <c r="E105" i="13"/>
  <c r="F105" i="13"/>
  <c r="G105" i="13"/>
  <c r="H105" i="13"/>
  <c r="H74" i="13"/>
  <c r="F74" i="13"/>
  <c r="G74" i="13"/>
  <c r="H32" i="13"/>
  <c r="F32" i="13"/>
  <c r="G32" i="13"/>
  <c r="E32" i="13"/>
  <c r="G260" i="13"/>
  <c r="H260" i="13"/>
  <c r="E260" i="13"/>
  <c r="H233" i="13"/>
  <c r="G233" i="13"/>
  <c r="H185" i="13"/>
  <c r="F185" i="13"/>
  <c r="E185" i="13"/>
  <c r="G513" i="13"/>
  <c r="E505" i="13"/>
  <c r="E484" i="13"/>
  <c r="E479" i="13"/>
  <c r="G451" i="13"/>
  <c r="E439" i="13"/>
  <c r="E431" i="13"/>
  <c r="G415" i="13"/>
  <c r="E412" i="13"/>
  <c r="F398" i="13"/>
  <c r="E395" i="13"/>
  <c r="E382" i="13"/>
  <c r="F374" i="13"/>
  <c r="E371" i="13"/>
  <c r="E358" i="13"/>
  <c r="E352" i="13"/>
  <c r="E320" i="13"/>
  <c r="E306" i="13"/>
  <c r="H299" i="13"/>
  <c r="E291" i="13"/>
  <c r="G288" i="13"/>
  <c r="G287" i="13"/>
  <c r="E287" i="13"/>
  <c r="H284" i="13"/>
  <c r="G277" i="13"/>
  <c r="E274" i="13"/>
  <c r="G274" i="13"/>
  <c r="G255" i="13"/>
  <c r="H249" i="13"/>
  <c r="F249" i="13"/>
  <c r="H245" i="13"/>
  <c r="G225" i="13"/>
  <c r="H225" i="13"/>
  <c r="E225" i="13"/>
  <c r="F223" i="13"/>
  <c r="G223" i="13"/>
  <c r="F177" i="13"/>
  <c r="G177" i="13"/>
  <c r="H156" i="13"/>
  <c r="E156" i="13"/>
  <c r="F156" i="13"/>
  <c r="G156" i="13"/>
  <c r="H137" i="13"/>
  <c r="E137" i="13"/>
  <c r="F137" i="13"/>
  <c r="G137" i="13"/>
  <c r="H113" i="13"/>
  <c r="E113" i="13"/>
  <c r="F113" i="13"/>
  <c r="G113" i="13"/>
  <c r="G302" i="13"/>
  <c r="F302" i="13"/>
  <c r="H300" i="13"/>
  <c r="F299" i="13"/>
  <c r="G292" i="13"/>
  <c r="E288" i="13"/>
  <c r="H285" i="13"/>
  <c r="E284" i="13"/>
  <c r="G262" i="13"/>
  <c r="F255" i="13"/>
  <c r="E245" i="13"/>
  <c r="G243" i="13"/>
  <c r="F216" i="13"/>
  <c r="H209" i="13"/>
  <c r="F209" i="13"/>
  <c r="H206" i="13"/>
  <c r="E206" i="13"/>
  <c r="F206" i="13"/>
  <c r="H203" i="13"/>
  <c r="E203" i="13"/>
  <c r="F193" i="13"/>
  <c r="E193" i="13"/>
  <c r="G181" i="13"/>
  <c r="H161" i="13"/>
  <c r="F161" i="13"/>
  <c r="G161" i="13"/>
  <c r="F154" i="13"/>
  <c r="E154" i="13"/>
  <c r="G154" i="13"/>
  <c r="F115" i="13"/>
  <c r="G115" i="13"/>
  <c r="F58" i="13"/>
  <c r="E58" i="13"/>
  <c r="F130" i="13"/>
  <c r="E130" i="13"/>
  <c r="G130" i="13"/>
  <c r="H122" i="13"/>
  <c r="F122" i="13"/>
  <c r="G122" i="13"/>
  <c r="H62" i="13"/>
  <c r="F62" i="13"/>
  <c r="G62" i="13"/>
  <c r="H254" i="13"/>
  <c r="G218" i="13"/>
  <c r="H195" i="13"/>
  <c r="G194" i="13"/>
  <c r="H176" i="13"/>
  <c r="E176" i="13"/>
  <c r="H164" i="13"/>
  <c r="E164" i="13"/>
  <c r="F151" i="13"/>
  <c r="E151" i="13"/>
  <c r="F139" i="13"/>
  <c r="G139" i="13"/>
  <c r="F100" i="13"/>
  <c r="G100" i="13"/>
  <c r="F87" i="13"/>
  <c r="G87" i="13"/>
  <c r="H87" i="13"/>
  <c r="H68" i="13"/>
  <c r="F68" i="13"/>
  <c r="G68" i="13"/>
  <c r="F272" i="13"/>
  <c r="G232" i="13"/>
  <c r="G213" i="13"/>
  <c r="F212" i="13"/>
  <c r="G205" i="13"/>
  <c r="G197" i="13"/>
  <c r="E196" i="13"/>
  <c r="F188" i="13"/>
  <c r="F178" i="13"/>
  <c r="G178" i="13"/>
  <c r="G175" i="13"/>
  <c r="E174" i="13"/>
  <c r="F166" i="13"/>
  <c r="G166" i="13"/>
  <c r="E162" i="13"/>
  <c r="E129" i="13"/>
  <c r="F129" i="13"/>
  <c r="G129" i="13"/>
  <c r="H129" i="13"/>
  <c r="F99" i="13"/>
  <c r="E99" i="13"/>
  <c r="G99" i="13"/>
  <c r="H99" i="13"/>
  <c r="H86" i="13"/>
  <c r="E86" i="13"/>
  <c r="F86" i="13"/>
  <c r="G86" i="13"/>
  <c r="H140" i="13"/>
  <c r="E140" i="13"/>
  <c r="F88" i="13"/>
  <c r="G88" i="13"/>
  <c r="H80" i="13"/>
  <c r="F80" i="13"/>
  <c r="G80" i="13"/>
  <c r="G239" i="13"/>
  <c r="G221" i="13"/>
  <c r="E214" i="13"/>
  <c r="E197" i="13"/>
  <c r="H182" i="13"/>
  <c r="G182" i="13"/>
  <c r="H170" i="13"/>
  <c r="G170" i="13"/>
  <c r="H158" i="13"/>
  <c r="E158" i="13"/>
  <c r="G158" i="13"/>
  <c r="H146" i="13"/>
  <c r="F146" i="13"/>
  <c r="G146" i="13"/>
  <c r="F138" i="13"/>
  <c r="G138" i="13"/>
  <c r="F93" i="13"/>
  <c r="E93" i="13"/>
  <c r="G93" i="13"/>
  <c r="H93" i="13"/>
  <c r="E153" i="13"/>
  <c r="F153" i="13"/>
  <c r="H153" i="13"/>
  <c r="E150" i="13"/>
  <c r="G150" i="13"/>
  <c r="H132" i="13"/>
  <c r="E132" i="13"/>
  <c r="E122" i="13"/>
  <c r="H116" i="13"/>
  <c r="E116" i="13"/>
  <c r="F114" i="13"/>
  <c r="G114" i="13"/>
  <c r="H114" i="13"/>
  <c r="F106" i="13"/>
  <c r="E106" i="13"/>
  <c r="G106" i="13"/>
  <c r="E62" i="13"/>
  <c r="F149" i="13"/>
  <c r="G142" i="13"/>
  <c r="G134" i="13"/>
  <c r="G126" i="13"/>
  <c r="F125" i="13"/>
  <c r="G118" i="13"/>
  <c r="G110" i="13"/>
  <c r="E109" i="13"/>
  <c r="E108" i="13"/>
  <c r="G102" i="13"/>
  <c r="E101" i="13"/>
  <c r="G96" i="13"/>
  <c r="E95" i="13"/>
  <c r="G90" i="13"/>
  <c r="E89" i="13"/>
  <c r="G83" i="13"/>
  <c r="E82" i="13"/>
  <c r="G77" i="13"/>
  <c r="E76" i="13"/>
  <c r="G71" i="13"/>
  <c r="E70" i="13"/>
  <c r="G65" i="13"/>
  <c r="E64" i="13"/>
  <c r="E54" i="13"/>
  <c r="F40" i="13"/>
  <c r="E40" i="13"/>
  <c r="G40" i="13"/>
  <c r="H23" i="13"/>
  <c r="E23" i="13"/>
  <c r="F23" i="13"/>
  <c r="G23" i="13"/>
  <c r="E51" i="13"/>
  <c r="F51" i="13"/>
  <c r="F48" i="13"/>
  <c r="G48" i="13"/>
  <c r="H48" i="13"/>
  <c r="F25" i="13"/>
  <c r="G25" i="13"/>
  <c r="G144" i="13"/>
  <c r="E134" i="13"/>
  <c r="G128" i="13"/>
  <c r="E127" i="13"/>
  <c r="G120" i="13"/>
  <c r="E110" i="13"/>
  <c r="G104" i="13"/>
  <c r="E103" i="13"/>
  <c r="G98" i="13"/>
  <c r="E97" i="13"/>
  <c r="G92" i="13"/>
  <c r="E91" i="13"/>
  <c r="E83" i="13"/>
  <c r="E77" i="13"/>
  <c r="E71" i="13"/>
  <c r="H59" i="13"/>
  <c r="G59" i="13"/>
  <c r="F56" i="13"/>
  <c r="F52" i="13"/>
  <c r="E52" i="13"/>
  <c r="G52" i="13"/>
  <c r="E39" i="13"/>
  <c r="F39" i="13"/>
  <c r="G39" i="13"/>
  <c r="H39" i="13"/>
  <c r="E152" i="13"/>
  <c r="E145" i="13"/>
  <c r="E128" i="13"/>
  <c r="E121" i="13"/>
  <c r="E104" i="13"/>
  <c r="E98" i="13"/>
  <c r="E92" i="13"/>
  <c r="E79" i="13"/>
  <c r="E73" i="13"/>
  <c r="E67" i="13"/>
  <c r="E61" i="13"/>
  <c r="E56" i="13"/>
  <c r="H47" i="13"/>
  <c r="E47" i="13"/>
  <c r="F47" i="13"/>
  <c r="F24" i="13"/>
  <c r="G24" i="13"/>
  <c r="H24" i="13"/>
  <c r="G44" i="13"/>
  <c r="G36" i="13"/>
  <c r="G21" i="13"/>
  <c r="E50" i="13"/>
  <c r="G45" i="13"/>
  <c r="F44" i="13"/>
  <c r="G37" i="13"/>
  <c r="F36" i="13"/>
  <c r="E35" i="13"/>
  <c r="H30" i="13"/>
  <c r="G29" i="13"/>
  <c r="E28" i="13"/>
  <c r="F21" i="13"/>
  <c r="G46" i="13"/>
  <c r="E44" i="13"/>
  <c r="E37" i="13"/>
  <c r="F29" i="13"/>
  <c r="E22" i="13"/>
  <c r="G41" i="13"/>
  <c r="F533" i="13"/>
  <c r="F524" i="13"/>
  <c r="F521" i="13"/>
  <c r="F515" i="13"/>
  <c r="F512" i="13"/>
  <c r="F503" i="13"/>
  <c r="F494" i="13"/>
  <c r="F481" i="13"/>
  <c r="F445" i="13"/>
  <c r="H440" i="13"/>
  <c r="F409" i="13"/>
  <c r="H409" i="13"/>
  <c r="H407" i="13"/>
  <c r="F373" i="13"/>
  <c r="H373" i="13"/>
  <c r="F361" i="13"/>
  <c r="H361" i="13"/>
  <c r="F349" i="13"/>
  <c r="H349" i="13"/>
  <c r="F337" i="13"/>
  <c r="H337" i="13"/>
  <c r="F325" i="13"/>
  <c r="H325" i="13"/>
  <c r="F313" i="13"/>
  <c r="H313" i="13"/>
  <c r="H236" i="13"/>
  <c r="E236" i="13"/>
  <c r="F236" i="13"/>
  <c r="G236" i="13"/>
  <c r="F530" i="13"/>
  <c r="F527" i="13"/>
  <c r="F518" i="13"/>
  <c r="F509" i="13"/>
  <c r="F506" i="13"/>
  <c r="F500" i="13"/>
  <c r="F497" i="13"/>
  <c r="F463" i="13"/>
  <c r="F427" i="13"/>
  <c r="H422" i="13"/>
  <c r="F397" i="13"/>
  <c r="H397" i="13"/>
  <c r="F385" i="13"/>
  <c r="H385" i="13"/>
  <c r="E533" i="13"/>
  <c r="E530" i="13"/>
  <c r="E527" i="13"/>
  <c r="E524" i="13"/>
  <c r="E521" i="13"/>
  <c r="E518" i="13"/>
  <c r="E515" i="13"/>
  <c r="E512" i="13"/>
  <c r="E509" i="13"/>
  <c r="E506" i="13"/>
  <c r="E503" i="13"/>
  <c r="E500" i="13"/>
  <c r="E497" i="13"/>
  <c r="E494" i="13"/>
  <c r="G484" i="13"/>
  <c r="E481" i="13"/>
  <c r="F476" i="13"/>
  <c r="G466" i="13"/>
  <c r="E463" i="13"/>
  <c r="F458" i="13"/>
  <c r="G448" i="13"/>
  <c r="E445" i="13"/>
  <c r="F440" i="13"/>
  <c r="G430" i="13"/>
  <c r="E427" i="13"/>
  <c r="F422" i="13"/>
  <c r="F407" i="13"/>
  <c r="F395" i="13"/>
  <c r="F383" i="13"/>
  <c r="F371" i="13"/>
  <c r="F359" i="13"/>
  <c r="F388" i="13"/>
  <c r="H388" i="13"/>
  <c r="F376" i="13"/>
  <c r="H376" i="13"/>
  <c r="F364" i="13"/>
  <c r="H364" i="13"/>
  <c r="F352" i="13"/>
  <c r="H352" i="13"/>
  <c r="F340" i="13"/>
  <c r="H340" i="13"/>
  <c r="F328" i="13"/>
  <c r="H328" i="13"/>
  <c r="F316" i="13"/>
  <c r="H316" i="13"/>
  <c r="F412" i="13"/>
  <c r="H412" i="13"/>
  <c r="F400" i="13"/>
  <c r="H400" i="13"/>
  <c r="F522" i="13"/>
  <c r="F519" i="13"/>
  <c r="F516" i="13"/>
  <c r="F513" i="13"/>
  <c r="F510" i="13"/>
  <c r="F507" i="13"/>
  <c r="F504" i="13"/>
  <c r="F501" i="13"/>
  <c r="F498" i="13"/>
  <c r="F495" i="13"/>
  <c r="F487" i="13"/>
  <c r="F469" i="13"/>
  <c r="F451" i="13"/>
  <c r="F433" i="13"/>
  <c r="F415" i="13"/>
  <c r="G490" i="13"/>
  <c r="E487" i="13"/>
  <c r="G472" i="13"/>
  <c r="E469" i="13"/>
  <c r="G454" i="13"/>
  <c r="E451" i="13"/>
  <c r="G436" i="13"/>
  <c r="E433" i="13"/>
  <c r="G418" i="13"/>
  <c r="E415" i="13"/>
  <c r="E410" i="13"/>
  <c r="E398" i="13"/>
  <c r="E386" i="13"/>
  <c r="E374" i="13"/>
  <c r="E362" i="13"/>
  <c r="E307" i="13"/>
  <c r="F307" i="13"/>
  <c r="H307" i="13"/>
  <c r="H485" i="13"/>
  <c r="F472" i="13"/>
  <c r="H467" i="13"/>
  <c r="F454" i="13"/>
  <c r="H449" i="13"/>
  <c r="F436" i="13"/>
  <c r="H431" i="13"/>
  <c r="F418" i="13"/>
  <c r="H413" i="13"/>
  <c r="F403" i="13"/>
  <c r="H403" i="13"/>
  <c r="H401" i="13"/>
  <c r="F391" i="13"/>
  <c r="H391" i="13"/>
  <c r="H389" i="13"/>
  <c r="F379" i="13"/>
  <c r="H379" i="13"/>
  <c r="H377" i="13"/>
  <c r="F367" i="13"/>
  <c r="H367" i="13"/>
  <c r="H365" i="13"/>
  <c r="F355" i="13"/>
  <c r="H355" i="13"/>
  <c r="F343" i="13"/>
  <c r="H343" i="13"/>
  <c r="F331" i="13"/>
  <c r="H331" i="13"/>
  <c r="F319" i="13"/>
  <c r="H319" i="13"/>
  <c r="F490" i="13"/>
  <c r="E490" i="13"/>
  <c r="F485" i="13"/>
  <c r="G475" i="13"/>
  <c r="E472" i="13"/>
  <c r="F467" i="13"/>
  <c r="G457" i="13"/>
  <c r="E454" i="13"/>
  <c r="F449" i="13"/>
  <c r="G439" i="13"/>
  <c r="E436" i="13"/>
  <c r="F431" i="13"/>
  <c r="G421" i="13"/>
  <c r="E418" i="13"/>
  <c r="F413" i="13"/>
  <c r="F401" i="13"/>
  <c r="F389" i="13"/>
  <c r="F377" i="13"/>
  <c r="F365" i="13"/>
  <c r="G424" i="13"/>
  <c r="F406" i="13"/>
  <c r="H406" i="13"/>
  <c r="H404" i="13"/>
  <c r="F394" i="13"/>
  <c r="H394" i="13"/>
  <c r="H392" i="13"/>
  <c r="F382" i="13"/>
  <c r="H382" i="13"/>
  <c r="H380" i="13"/>
  <c r="F370" i="13"/>
  <c r="H370" i="13"/>
  <c r="H368" i="13"/>
  <c r="F358" i="13"/>
  <c r="H358" i="13"/>
  <c r="F346" i="13"/>
  <c r="H346" i="13"/>
  <c r="F334" i="13"/>
  <c r="H334" i="13"/>
  <c r="F322" i="13"/>
  <c r="H322" i="13"/>
  <c r="F310" i="13"/>
  <c r="H310" i="13"/>
  <c r="G478" i="13"/>
  <c r="G460" i="13"/>
  <c r="G442" i="13"/>
  <c r="H533" i="13"/>
  <c r="H530" i="13"/>
  <c r="H527" i="13"/>
  <c r="H524" i="13"/>
  <c r="H521" i="13"/>
  <c r="H518" i="13"/>
  <c r="H515" i="13"/>
  <c r="H512" i="13"/>
  <c r="H509" i="13"/>
  <c r="H506" i="13"/>
  <c r="H503" i="13"/>
  <c r="H500" i="13"/>
  <c r="H497" i="13"/>
  <c r="H494" i="13"/>
  <c r="E488" i="13"/>
  <c r="F478" i="13"/>
  <c r="E470" i="13"/>
  <c r="F460" i="13"/>
  <c r="E452" i="13"/>
  <c r="F442" i="13"/>
  <c r="E434" i="13"/>
  <c r="F424" i="13"/>
  <c r="E416" i="13"/>
  <c r="G409" i="13"/>
  <c r="F404" i="13"/>
  <c r="G397" i="13"/>
  <c r="F392" i="13"/>
  <c r="G385" i="13"/>
  <c r="F380" i="13"/>
  <c r="G373" i="13"/>
  <c r="F368" i="13"/>
  <c r="G361" i="13"/>
  <c r="G349" i="13"/>
  <c r="G337" i="13"/>
  <c r="G325" i="13"/>
  <c r="G313" i="13"/>
  <c r="G481" i="13"/>
  <c r="E478" i="13"/>
  <c r="G463" i="13"/>
  <c r="E460" i="13"/>
  <c r="G445" i="13"/>
  <c r="E442" i="13"/>
  <c r="G427" i="13"/>
  <c r="E424" i="13"/>
  <c r="E409" i="13"/>
  <c r="E404" i="13"/>
  <c r="E397" i="13"/>
  <c r="E392" i="13"/>
  <c r="E385" i="13"/>
  <c r="E380" i="13"/>
  <c r="E373" i="13"/>
  <c r="E368" i="13"/>
  <c r="E361" i="13"/>
  <c r="E349" i="13"/>
  <c r="E337" i="13"/>
  <c r="E325" i="13"/>
  <c r="E313" i="13"/>
  <c r="H224" i="13"/>
  <c r="E224" i="13"/>
  <c r="F224" i="13"/>
  <c r="G224" i="13"/>
  <c r="H304" i="13"/>
  <c r="H301" i="13"/>
  <c r="H298" i="13"/>
  <c r="H295" i="13"/>
  <c r="H292" i="13"/>
  <c r="H289" i="13"/>
  <c r="H286" i="13"/>
  <c r="H283" i="13"/>
  <c r="H280" i="13"/>
  <c r="H277" i="13"/>
  <c r="H274" i="13"/>
  <c r="F268" i="13"/>
  <c r="H268" i="13"/>
  <c r="H266" i="13"/>
  <c r="F250" i="13"/>
  <c r="H250" i="13"/>
  <c r="H248" i="13"/>
  <c r="E230" i="13"/>
  <c r="F304" i="13"/>
  <c r="F301" i="13"/>
  <c r="F298" i="13"/>
  <c r="F295" i="13"/>
  <c r="F292" i="13"/>
  <c r="F289" i="13"/>
  <c r="F286" i="13"/>
  <c r="F283" i="13"/>
  <c r="F280" i="13"/>
  <c r="F277" i="13"/>
  <c r="F274" i="13"/>
  <c r="F271" i="13"/>
  <c r="H271" i="13"/>
  <c r="H269" i="13"/>
  <c r="F266" i="13"/>
  <c r="G256" i="13"/>
  <c r="F253" i="13"/>
  <c r="H253" i="13"/>
  <c r="H251" i="13"/>
  <c r="F248" i="13"/>
  <c r="G238" i="13"/>
  <c r="F233" i="13"/>
  <c r="F221" i="13"/>
  <c r="G269" i="13"/>
  <c r="G251" i="13"/>
  <c r="E233" i="13"/>
  <c r="E221" i="13"/>
  <c r="F269" i="13"/>
  <c r="G259" i="13"/>
  <c r="F256" i="13"/>
  <c r="H256" i="13"/>
  <c r="F251" i="13"/>
  <c r="G241" i="13"/>
  <c r="F238" i="13"/>
  <c r="H238" i="13"/>
  <c r="F259" i="13"/>
  <c r="H259" i="13"/>
  <c r="H257" i="13"/>
  <c r="F241" i="13"/>
  <c r="H241" i="13"/>
  <c r="H239" i="13"/>
  <c r="G265" i="13"/>
  <c r="F262" i="13"/>
  <c r="H262" i="13"/>
  <c r="F257" i="13"/>
  <c r="G247" i="13"/>
  <c r="F244" i="13"/>
  <c r="H244" i="13"/>
  <c r="F239" i="13"/>
  <c r="F227" i="13"/>
  <c r="E227" i="13"/>
  <c r="F265" i="13"/>
  <c r="H265" i="13"/>
  <c r="F247" i="13"/>
  <c r="H247" i="13"/>
  <c r="G230" i="13"/>
  <c r="H235" i="13"/>
  <c r="H232" i="13"/>
  <c r="H229" i="13"/>
  <c r="H226" i="13"/>
  <c r="H223" i="13"/>
  <c r="H220" i="13"/>
  <c r="H217" i="13"/>
  <c r="H214" i="13"/>
  <c r="H211" i="13"/>
  <c r="H208" i="13"/>
  <c r="H205" i="13"/>
  <c r="H202" i="13"/>
  <c r="H199" i="13"/>
  <c r="H196" i="13"/>
  <c r="H193" i="13"/>
  <c r="H190" i="13"/>
  <c r="H187" i="13"/>
  <c r="H184" i="13"/>
  <c r="H181" i="13"/>
  <c r="H178" i="13"/>
  <c r="H175" i="13"/>
  <c r="H172" i="13"/>
  <c r="H169" i="13"/>
  <c r="H166" i="13"/>
  <c r="H163" i="13"/>
  <c r="H160" i="13"/>
  <c r="H157" i="13"/>
  <c r="H154" i="13"/>
  <c r="H151" i="13"/>
  <c r="H148" i="13"/>
  <c r="H145" i="13"/>
  <c r="H142" i="13"/>
  <c r="H139" i="13"/>
  <c r="H136" i="13"/>
  <c r="H133" i="13"/>
  <c r="H130" i="13"/>
  <c r="H127" i="13"/>
  <c r="H124" i="13"/>
  <c r="H121" i="13"/>
  <c r="H118" i="13"/>
  <c r="H115" i="13"/>
  <c r="H112" i="13"/>
  <c r="H109" i="13"/>
  <c r="H106" i="13"/>
  <c r="H103" i="13"/>
  <c r="H100" i="13"/>
  <c r="H97" i="13"/>
  <c r="H94" i="13"/>
  <c r="H91" i="13"/>
  <c r="H88" i="13"/>
  <c r="H85" i="13"/>
  <c r="H82" i="13"/>
  <c r="H79" i="13"/>
  <c r="H76" i="13"/>
  <c r="H73" i="13"/>
  <c r="H70" i="13"/>
  <c r="H67" i="13"/>
  <c r="H64" i="13"/>
  <c r="H61" i="13"/>
  <c r="H58" i="13"/>
  <c r="H55" i="13"/>
  <c r="H52" i="13"/>
  <c r="H49" i="13"/>
  <c r="H46" i="13"/>
  <c r="H43" i="13"/>
  <c r="H40" i="13"/>
  <c r="H37" i="13"/>
  <c r="H34" i="13"/>
  <c r="H31" i="13"/>
  <c r="H28" i="13"/>
  <c r="H25" i="13"/>
  <c r="H22" i="13"/>
  <c r="H19" i="13"/>
  <c r="G22" i="13"/>
  <c r="G19" i="13"/>
  <c r="AA673" i="9"/>
  <c r="AA672" i="9"/>
  <c r="I460" i="13" l="1"/>
  <c r="I459" i="13"/>
  <c r="I458" i="13"/>
  <c r="I457" i="13"/>
  <c r="I456" i="13"/>
  <c r="I455" i="13"/>
  <c r="I454" i="13"/>
  <c r="I453" i="13"/>
  <c r="I452" i="13"/>
  <c r="I451" i="13"/>
  <c r="I450" i="13"/>
  <c r="G505" i="9"/>
  <c r="I511" i="13" s="1"/>
  <c r="G504" i="9"/>
  <c r="I510" i="13" s="1"/>
  <c r="G503" i="9"/>
  <c r="I509" i="13" s="1"/>
  <c r="I461" i="13"/>
  <c r="I462" i="13"/>
  <c r="I463" i="13"/>
  <c r="I464" i="13"/>
  <c r="I465" i="13"/>
  <c r="I414" i="13"/>
  <c r="I413" i="13"/>
  <c r="I412" i="13"/>
  <c r="I411" i="13"/>
  <c r="I410" i="13"/>
  <c r="I409" i="13"/>
  <c r="I416" i="13"/>
  <c r="I417" i="13"/>
  <c r="I418" i="13"/>
  <c r="I419" i="13"/>
  <c r="I420" i="13"/>
  <c r="I421" i="13"/>
  <c r="I422" i="13"/>
  <c r="I423" i="13"/>
  <c r="I424" i="13"/>
  <c r="I425" i="13"/>
  <c r="I426" i="13"/>
  <c r="I427" i="13"/>
  <c r="I428" i="13"/>
  <c r="I429" i="13"/>
  <c r="I430" i="13"/>
  <c r="I431" i="13"/>
  <c r="I432" i="13"/>
  <c r="I433" i="13"/>
  <c r="I434" i="13"/>
  <c r="I435" i="13"/>
  <c r="I436" i="13"/>
  <c r="I437" i="13"/>
  <c r="I438" i="13"/>
  <c r="I439" i="13"/>
  <c r="I440" i="13"/>
  <c r="I441" i="13"/>
  <c r="I442" i="13"/>
  <c r="I443" i="13"/>
  <c r="I444" i="13"/>
  <c r="I445" i="13"/>
  <c r="I446" i="13"/>
  <c r="I447" i="13"/>
  <c r="I448" i="13"/>
  <c r="I449" i="13"/>
  <c r="I466" i="13"/>
  <c r="I467" i="13"/>
  <c r="I468" i="13"/>
  <c r="I469" i="13"/>
  <c r="I470" i="13"/>
  <c r="I471" i="13"/>
  <c r="I472" i="13"/>
  <c r="I473" i="13"/>
  <c r="I474" i="13"/>
  <c r="I475" i="13"/>
  <c r="I476" i="13"/>
  <c r="I477" i="13"/>
  <c r="I478" i="13"/>
  <c r="I479" i="13"/>
  <c r="I480" i="13"/>
  <c r="I481" i="13"/>
  <c r="I482" i="13"/>
  <c r="I483" i="13"/>
  <c r="I484" i="13"/>
  <c r="I485" i="13"/>
  <c r="I486" i="13"/>
  <c r="I487" i="13"/>
  <c r="I488" i="13"/>
  <c r="I489" i="13"/>
  <c r="I490" i="13"/>
  <c r="I491" i="13"/>
  <c r="I492" i="13"/>
  <c r="G487" i="9"/>
  <c r="I493" i="13" s="1"/>
  <c r="G488" i="9"/>
  <c r="I494" i="13" s="1"/>
  <c r="G489" i="9"/>
  <c r="I495" i="13" s="1"/>
  <c r="G490" i="9"/>
  <c r="I496" i="13" s="1"/>
  <c r="G491" i="9"/>
  <c r="I497" i="13" s="1"/>
  <c r="G492" i="9"/>
  <c r="I498" i="13" s="1"/>
  <c r="G493" i="9"/>
  <c r="I499" i="13" s="1"/>
  <c r="G494" i="9"/>
  <c r="I500" i="13" s="1"/>
  <c r="G495" i="9"/>
  <c r="I501" i="13" s="1"/>
  <c r="G496" i="9"/>
  <c r="I502" i="13" s="1"/>
  <c r="G497" i="9"/>
  <c r="I503" i="13" s="1"/>
  <c r="G498" i="9"/>
  <c r="I504" i="13" s="1"/>
  <c r="G499" i="9"/>
  <c r="I505" i="13" s="1"/>
  <c r="G500" i="9"/>
  <c r="I506" i="13" s="1"/>
  <c r="G501" i="9"/>
  <c r="I507" i="13" s="1"/>
  <c r="G502" i="9"/>
  <c r="I508" i="13" s="1"/>
  <c r="G506" i="9"/>
  <c r="I512" i="13" s="1"/>
  <c r="G507" i="9"/>
  <c r="I513" i="13" s="1"/>
  <c r="G508" i="9"/>
  <c r="I514" i="13" s="1"/>
  <c r="G509" i="9"/>
  <c r="I515" i="13" s="1"/>
  <c r="G510" i="9"/>
  <c r="I516" i="13" s="1"/>
  <c r="G511" i="9"/>
  <c r="I517" i="13" s="1"/>
  <c r="G512" i="9"/>
  <c r="I518" i="13" s="1"/>
  <c r="G513" i="9"/>
  <c r="I519" i="13" s="1"/>
  <c r="G514" i="9"/>
  <c r="I520" i="13" s="1"/>
  <c r="G515" i="9"/>
  <c r="I521" i="13" s="1"/>
  <c r="G516" i="9"/>
  <c r="I522" i="13" s="1"/>
  <c r="G517" i="9"/>
  <c r="I523" i="13" s="1"/>
  <c r="G518" i="9"/>
  <c r="I524" i="13" s="1"/>
  <c r="G519" i="9"/>
  <c r="I525" i="13" s="1"/>
  <c r="G520" i="9"/>
  <c r="I526" i="13" s="1"/>
  <c r="G521" i="9"/>
  <c r="I527" i="13" s="1"/>
  <c r="G522" i="9"/>
  <c r="I528" i="13" s="1"/>
  <c r="G523" i="9"/>
  <c r="I529" i="13" s="1"/>
  <c r="G524" i="9"/>
  <c r="I530" i="13" s="1"/>
  <c r="G525" i="9"/>
  <c r="I531" i="13" s="1"/>
  <c r="G526" i="9"/>
  <c r="I532" i="13" s="1"/>
  <c r="G527" i="9"/>
  <c r="I533" i="13" s="1"/>
  <c r="G543" i="9"/>
  <c r="G542" i="9"/>
  <c r="G541" i="9"/>
  <c r="G540" i="9"/>
  <c r="G539" i="9"/>
  <c r="G538" i="9"/>
  <c r="G537" i="9"/>
  <c r="G536" i="9"/>
  <c r="I377" i="13"/>
  <c r="I376" i="13"/>
  <c r="I375" i="13"/>
  <c r="I374" i="13"/>
  <c r="I373" i="13"/>
  <c r="I372" i="13"/>
  <c r="I371" i="13"/>
  <c r="I370" i="13"/>
  <c r="I369" i="13"/>
  <c r="I383" i="13"/>
  <c r="I384" i="13"/>
  <c r="I385" i="13"/>
  <c r="I386" i="13"/>
  <c r="I387" i="13"/>
  <c r="I388" i="13"/>
  <c r="I389" i="13"/>
  <c r="I390" i="13"/>
  <c r="I391" i="13"/>
  <c r="I392" i="13"/>
  <c r="I393" i="13"/>
  <c r="I394" i="13"/>
  <c r="I395" i="13"/>
  <c r="I396" i="13"/>
  <c r="I397" i="13"/>
  <c r="I398" i="13"/>
  <c r="I399" i="13"/>
  <c r="I400" i="13"/>
  <c r="I401" i="13"/>
  <c r="I402" i="13"/>
  <c r="I403" i="13"/>
  <c r="I404" i="13"/>
  <c r="I405" i="13"/>
  <c r="I406" i="13"/>
  <c r="I407" i="13"/>
  <c r="I408" i="13"/>
  <c r="I415" i="13"/>
  <c r="G528" i="9"/>
  <c r="I534" i="13" s="1"/>
  <c r="G529" i="9"/>
  <c r="I535" i="13" s="1"/>
  <c r="G530" i="9"/>
  <c r="I536" i="13" s="1"/>
  <c r="G531" i="9"/>
  <c r="G532" i="9"/>
  <c r="G533" i="9"/>
  <c r="G534" i="9"/>
  <c r="G535" i="9"/>
  <c r="G544" i="9"/>
  <c r="G545" i="9"/>
  <c r="I360" i="13"/>
  <c r="I359" i="13"/>
  <c r="I356" i="13"/>
  <c r="I353" i="13"/>
  <c r="I349" i="13"/>
  <c r="I348" i="13"/>
  <c r="I347" i="13"/>
  <c r="I346" i="13"/>
  <c r="I345" i="13"/>
  <c r="I344" i="13"/>
  <c r="I343" i="13"/>
  <c r="I342" i="13"/>
  <c r="I341" i="13"/>
  <c r="I340" i="13"/>
  <c r="I339" i="13"/>
  <c r="I338" i="13"/>
  <c r="I337" i="13"/>
  <c r="I336" i="13"/>
  <c r="I335" i="13"/>
  <c r="I334" i="13"/>
  <c r="I333" i="13"/>
  <c r="I332" i="13"/>
  <c r="I331" i="13"/>
  <c r="I330" i="13"/>
  <c r="I329" i="13"/>
  <c r="I328" i="13"/>
  <c r="I327" i="13"/>
  <c r="I325" i="13"/>
  <c r="I324" i="13"/>
  <c r="I322" i="13"/>
  <c r="I321" i="13"/>
  <c r="I323" i="13"/>
  <c r="I326" i="13"/>
  <c r="I189" i="13"/>
  <c r="I188" i="13"/>
  <c r="I187" i="13"/>
  <c r="I190" i="13"/>
  <c r="I191" i="13"/>
  <c r="I192" i="13"/>
  <c r="I193" i="13"/>
  <c r="I194" i="13"/>
  <c r="I195" i="13"/>
  <c r="I196" i="13"/>
  <c r="I197" i="13"/>
  <c r="I186" i="13"/>
  <c r="I31" i="13" l="1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30" i="13"/>
  <c r="I27" i="13"/>
  <c r="I382" i="13" l="1"/>
  <c r="I378" i="13"/>
  <c r="I367" i="13"/>
  <c r="I366" i="13"/>
  <c r="I362" i="13"/>
  <c r="I361" i="13"/>
  <c r="I358" i="13"/>
  <c r="I355" i="13"/>
  <c r="I354" i="13"/>
  <c r="I352" i="13"/>
  <c r="AA321" i="9"/>
  <c r="K327" i="13" s="1"/>
  <c r="I318" i="13"/>
  <c r="I317" i="13"/>
  <c r="I316" i="13"/>
  <c r="I315" i="13"/>
  <c r="I313" i="13"/>
  <c r="I311" i="13"/>
  <c r="I307" i="13"/>
  <c r="I300" i="13"/>
  <c r="I293" i="13"/>
  <c r="I292" i="13"/>
  <c r="I291" i="13"/>
  <c r="I290" i="13"/>
  <c r="I282" i="13"/>
  <c r="I281" i="13"/>
  <c r="I280" i="13"/>
  <c r="I278" i="13"/>
  <c r="I277" i="13"/>
  <c r="I276" i="13"/>
  <c r="I275" i="13"/>
  <c r="I274" i="13"/>
  <c r="I270" i="13"/>
  <c r="I269" i="13"/>
  <c r="I268" i="13"/>
  <c r="I267" i="13"/>
  <c r="I264" i="13"/>
  <c r="I262" i="13"/>
  <c r="I252" i="13"/>
  <c r="I251" i="13"/>
  <c r="I250" i="13"/>
  <c r="I249" i="13"/>
  <c r="I245" i="13"/>
  <c r="I244" i="13"/>
  <c r="I243" i="13"/>
  <c r="I242" i="13"/>
  <c r="I241" i="13"/>
  <c r="I240" i="13"/>
  <c r="I239" i="13"/>
  <c r="I235" i="13"/>
  <c r="I224" i="13"/>
  <c r="I227" i="13"/>
  <c r="I226" i="13"/>
  <c r="I225" i="13"/>
  <c r="I223" i="13"/>
  <c r="I220" i="13"/>
  <c r="I219" i="13"/>
  <c r="I218" i="13"/>
  <c r="I217" i="13"/>
  <c r="I216" i="13"/>
  <c r="I215" i="13"/>
  <c r="I213" i="13"/>
  <c r="I212" i="13"/>
  <c r="I211" i="13"/>
  <c r="I210" i="13"/>
  <c r="I209" i="13"/>
  <c r="I208" i="13"/>
  <c r="I202" i="13"/>
  <c r="I203" i="13"/>
  <c r="I200" i="13"/>
  <c r="I184" i="13"/>
  <c r="I181" i="13"/>
  <c r="I180" i="13"/>
  <c r="I179" i="13"/>
  <c r="I172" i="13" l="1"/>
  <c r="I171" i="13"/>
  <c r="I170" i="13"/>
  <c r="I169" i="13"/>
  <c r="I164" i="13"/>
  <c r="I165" i="13"/>
  <c r="I160" i="13"/>
  <c r="I153" i="13"/>
  <c r="I152" i="13"/>
  <c r="I151" i="13"/>
  <c r="I150" i="13"/>
  <c r="I147" i="13"/>
  <c r="I146" i="13"/>
  <c r="I140" i="13"/>
  <c r="I136" i="13"/>
  <c r="I135" i="13"/>
  <c r="I134" i="13"/>
  <c r="I133" i="13"/>
  <c r="I132" i="13"/>
  <c r="I131" i="13"/>
  <c r="I129" i="13"/>
  <c r="I128" i="13"/>
  <c r="I127" i="13"/>
  <c r="I125" i="13"/>
  <c r="I124" i="13"/>
  <c r="I122" i="13"/>
  <c r="I115" i="13"/>
  <c r="I116" i="13"/>
  <c r="I113" i="13"/>
  <c r="I109" i="13"/>
  <c r="I108" i="13"/>
  <c r="I107" i="13"/>
  <c r="I106" i="13"/>
  <c r="I96" i="13"/>
  <c r="I88" i="13"/>
  <c r="I97" i="13" l="1"/>
  <c r="I95" i="13"/>
  <c r="I79" i="13" l="1"/>
  <c r="I78" i="13"/>
  <c r="I77" i="13"/>
  <c r="I76" i="13"/>
  <c r="I75" i="13"/>
  <c r="I71" i="13"/>
  <c r="I51" i="13" l="1"/>
  <c r="AA531" i="9" l="1"/>
  <c r="AA529" i="9"/>
  <c r="K535" i="13" s="1"/>
  <c r="AA527" i="9"/>
  <c r="K533" i="13" s="1"/>
  <c r="AA525" i="9"/>
  <c r="K531" i="13" s="1"/>
  <c r="AA523" i="9"/>
  <c r="K529" i="13" s="1"/>
  <c r="AA521" i="9"/>
  <c r="K527" i="13" s="1"/>
  <c r="AA519" i="9"/>
  <c r="K525" i="13" s="1"/>
  <c r="AA517" i="9"/>
  <c r="K523" i="13" s="1"/>
  <c r="AA515" i="9"/>
  <c r="K521" i="13" s="1"/>
  <c r="AA513" i="9"/>
  <c r="K519" i="13" s="1"/>
  <c r="AA511" i="9"/>
  <c r="K517" i="13" s="1"/>
  <c r="AA509" i="9"/>
  <c r="K515" i="13" s="1"/>
  <c r="AA507" i="9"/>
  <c r="K513" i="13" s="1"/>
  <c r="AA505" i="9"/>
  <c r="K511" i="13" s="1"/>
  <c r="AA503" i="9"/>
  <c r="K509" i="13" s="1"/>
  <c r="AA501" i="9"/>
  <c r="K507" i="13" s="1"/>
  <c r="AA287" i="9"/>
  <c r="K293" i="13" s="1"/>
  <c r="AA272" i="9"/>
  <c r="K278" i="13" s="1"/>
  <c r="AA269" i="9"/>
  <c r="K275" i="13" s="1"/>
  <c r="AA261" i="9"/>
  <c r="K267" i="13" s="1"/>
  <c r="AA256" i="9"/>
  <c r="K262" i="13" s="1"/>
  <c r="I260" i="13"/>
  <c r="I256" i="13"/>
  <c r="AA245" i="9"/>
  <c r="K251" i="13" s="1"/>
  <c r="I248" i="13"/>
  <c r="AA237" i="9"/>
  <c r="K243" i="13" s="1"/>
  <c r="AA236" i="9"/>
  <c r="K242" i="13" s="1"/>
  <c r="I236" i="13"/>
  <c r="AA229" i="9"/>
  <c r="K235" i="13" s="1"/>
  <c r="I232" i="13"/>
  <c r="I228" i="13"/>
  <c r="AA221" i="9"/>
  <c r="K227" i="13" s="1"/>
  <c r="AA213" i="9"/>
  <c r="K219" i="13" s="1"/>
  <c r="AA209" i="9"/>
  <c r="K215" i="13" s="1"/>
  <c r="AA205" i="9"/>
  <c r="K211" i="13" s="1"/>
  <c r="AA402" i="9"/>
  <c r="K408" i="13" s="1"/>
  <c r="AA401" i="9"/>
  <c r="K407" i="13" s="1"/>
  <c r="AA398" i="9"/>
  <c r="K404" i="13" s="1"/>
  <c r="AA397" i="9"/>
  <c r="K403" i="13" s="1"/>
  <c r="AA395" i="9"/>
  <c r="K401" i="13" s="1"/>
  <c r="AA393" i="9"/>
  <c r="K399" i="13" s="1"/>
  <c r="AA390" i="9"/>
  <c r="K396" i="13" s="1"/>
  <c r="AA387" i="9"/>
  <c r="K393" i="13" s="1"/>
  <c r="AA386" i="9"/>
  <c r="K392" i="13" s="1"/>
  <c r="AA378" i="9"/>
  <c r="K384" i="13" s="1"/>
  <c r="AA371" i="9"/>
  <c r="K377" i="13" s="1"/>
  <c r="AA370" i="9"/>
  <c r="K376" i="13" s="1"/>
  <c r="AA366" i="9"/>
  <c r="K372" i="13" s="1"/>
  <c r="AA355" i="9"/>
  <c r="K361" i="13" s="1"/>
  <c r="AA354" i="9"/>
  <c r="K360" i="13" s="1"/>
  <c r="AA346" i="9"/>
  <c r="K352" i="13" s="1"/>
  <c r="AA342" i="9"/>
  <c r="K348" i="13" s="1"/>
  <c r="AA339" i="9"/>
  <c r="K345" i="13" s="1"/>
  <c r="AA338" i="9"/>
  <c r="K344" i="13" s="1"/>
  <c r="AA323" i="9"/>
  <c r="K329" i="13" s="1"/>
  <c r="AA322" i="9"/>
  <c r="K328" i="13" s="1"/>
  <c r="AA309" i="9"/>
  <c r="K315" i="13" s="1"/>
  <c r="AA307" i="9"/>
  <c r="K313" i="13" s="1"/>
  <c r="AA306" i="9" l="1"/>
  <c r="K312" i="13" s="1"/>
  <c r="I312" i="13"/>
  <c r="I233" i="13"/>
  <c r="I265" i="13"/>
  <c r="I286" i="13"/>
  <c r="I294" i="13"/>
  <c r="I302" i="13"/>
  <c r="I310" i="13"/>
  <c r="I255" i="13"/>
  <c r="I273" i="13"/>
  <c r="AA283" i="9"/>
  <c r="K289" i="13" s="1"/>
  <c r="I289" i="13"/>
  <c r="AA291" i="9"/>
  <c r="K297" i="13" s="1"/>
  <c r="I297" i="13"/>
  <c r="AA299" i="9"/>
  <c r="K305" i="13" s="1"/>
  <c r="I305" i="13"/>
  <c r="I350" i="13"/>
  <c r="I365" i="13"/>
  <c r="I381" i="13"/>
  <c r="AA208" i="9"/>
  <c r="K214" i="13" s="1"/>
  <c r="I214" i="13"/>
  <c r="I231" i="13"/>
  <c r="AA241" i="9"/>
  <c r="K247" i="13" s="1"/>
  <c r="I247" i="13"/>
  <c r="I258" i="13"/>
  <c r="I263" i="13"/>
  <c r="I284" i="13"/>
  <c r="AA358" i="9"/>
  <c r="K364" i="13" s="1"/>
  <c r="I364" i="13"/>
  <c r="I308" i="13"/>
  <c r="AA362" i="9"/>
  <c r="K368" i="13" s="1"/>
  <c r="I368" i="13"/>
  <c r="AA228" i="9"/>
  <c r="K234" i="13" s="1"/>
  <c r="I234" i="13"/>
  <c r="I253" i="13"/>
  <c r="I261" i="13"/>
  <c r="AA260" i="9"/>
  <c r="K266" i="13" s="1"/>
  <c r="I266" i="13"/>
  <c r="I271" i="13"/>
  <c r="AA273" i="9"/>
  <c r="K279" i="13" s="1"/>
  <c r="I279" i="13"/>
  <c r="I287" i="13"/>
  <c r="I295" i="13"/>
  <c r="AA297" i="9"/>
  <c r="K303" i="13" s="1"/>
  <c r="I303" i="13"/>
  <c r="I230" i="13"/>
  <c r="AA232" i="9"/>
  <c r="K238" i="13" s="1"/>
  <c r="I238" i="13"/>
  <c r="AA240" i="9"/>
  <c r="K246" i="13" s="1"/>
  <c r="I246" i="13"/>
  <c r="I257" i="13"/>
  <c r="AA293" i="9"/>
  <c r="K299" i="13" s="1"/>
  <c r="I299" i="13"/>
  <c r="I237" i="13"/>
  <c r="I298" i="13"/>
  <c r="I306" i="13"/>
  <c r="I320" i="13"/>
  <c r="I222" i="13"/>
  <c r="I363" i="13"/>
  <c r="I379" i="13"/>
  <c r="I229" i="13"/>
  <c r="I314" i="13"/>
  <c r="I319" i="13"/>
  <c r="I351" i="13"/>
  <c r="I221" i="13"/>
  <c r="AA253" i="9"/>
  <c r="K259" i="13" s="1"/>
  <c r="I259" i="13"/>
  <c r="AA279" i="9"/>
  <c r="K285" i="13" s="1"/>
  <c r="I285" i="13"/>
  <c r="AA295" i="9"/>
  <c r="K301" i="13" s="1"/>
  <c r="I301" i="13"/>
  <c r="AA374" i="9"/>
  <c r="K380" i="13" s="1"/>
  <c r="I380" i="13"/>
  <c r="I283" i="13"/>
  <c r="I357" i="13"/>
  <c r="I309" i="13"/>
  <c r="I207" i="13"/>
  <c r="I254" i="13"/>
  <c r="I272" i="13"/>
  <c r="I288" i="13"/>
  <c r="I296" i="13"/>
  <c r="I304" i="13"/>
  <c r="AA359" i="9"/>
  <c r="K365" i="13" s="1"/>
  <c r="AA350" i="9"/>
  <c r="K356" i="13" s="1"/>
  <c r="AA337" i="9"/>
  <c r="K343" i="13" s="1"/>
  <c r="AA327" i="9"/>
  <c r="K333" i="13" s="1"/>
  <c r="AA217" i="9"/>
  <c r="K223" i="13" s="1"/>
  <c r="AA372" i="9"/>
  <c r="K378" i="13" s="1"/>
  <c r="AA392" i="9"/>
  <c r="K398" i="13" s="1"/>
  <c r="AA348" i="9"/>
  <c r="K354" i="13" s="1"/>
  <c r="AA382" i="9"/>
  <c r="K388" i="13" s="1"/>
  <c r="AA204" i="9"/>
  <c r="K210" i="13" s="1"/>
  <c r="AA264" i="9"/>
  <c r="K270" i="13" s="1"/>
  <c r="AA285" i="9"/>
  <c r="K291" i="13" s="1"/>
  <c r="AA349" i="9"/>
  <c r="K355" i="13" s="1"/>
  <c r="AA360" i="9"/>
  <c r="K366" i="13" s="1"/>
  <c r="AA341" i="9"/>
  <c r="K347" i="13" s="1"/>
  <c r="AA224" i="9"/>
  <c r="K230" i="13" s="1"/>
  <c r="AA380" i="9"/>
  <c r="K386" i="13" s="1"/>
  <c r="AA263" i="9"/>
  <c r="K269" i="13" s="1"/>
  <c r="AA317" i="9"/>
  <c r="K323" i="13" s="1"/>
  <c r="AA305" i="9"/>
  <c r="K311" i="13" s="1"/>
  <c r="AA340" i="9"/>
  <c r="K346" i="13" s="1"/>
  <c r="AA239" i="9"/>
  <c r="K245" i="13" s="1"/>
  <c r="AA249" i="9"/>
  <c r="K255" i="13" s="1"/>
  <c r="AA311" i="9"/>
  <c r="K317" i="13" s="1"/>
  <c r="AA356" i="9"/>
  <c r="K362" i="13" s="1"/>
  <c r="AA364" i="9"/>
  <c r="K370" i="13" s="1"/>
  <c r="AA376" i="9"/>
  <c r="K382" i="13" s="1"/>
  <c r="AA215" i="9"/>
  <c r="K221" i="13" s="1"/>
  <c r="AA219" i="9"/>
  <c r="K225" i="13" s="1"/>
  <c r="AA281" i="9"/>
  <c r="K287" i="13" s="1"/>
  <c r="AA389" i="9"/>
  <c r="K395" i="13" s="1"/>
  <c r="AA248" i="9"/>
  <c r="K254" i="13" s="1"/>
  <c r="AA268" i="9"/>
  <c r="K274" i="13" s="1"/>
  <c r="AA289" i="9"/>
  <c r="K295" i="13" s="1"/>
  <c r="AA324" i="9"/>
  <c r="K330" i="13" s="1"/>
  <c r="AA330" i="9"/>
  <c r="K336" i="13" s="1"/>
  <c r="AA344" i="9"/>
  <c r="K350" i="13" s="1"/>
  <c r="AA310" i="9"/>
  <c r="K316" i="13" s="1"/>
  <c r="AA318" i="9"/>
  <c r="K324" i="13" s="1"/>
  <c r="AA328" i="9"/>
  <c r="K334" i="13" s="1"/>
  <c r="AA369" i="9"/>
  <c r="K375" i="13" s="1"/>
  <c r="AA373" i="9"/>
  <c r="K379" i="13" s="1"/>
  <c r="AA381" i="9"/>
  <c r="K387" i="13" s="1"/>
  <c r="AA391" i="9"/>
  <c r="K397" i="13" s="1"/>
  <c r="AA400" i="9"/>
  <c r="K406" i="13" s="1"/>
  <c r="AA207" i="9"/>
  <c r="K213" i="13" s="1"/>
  <c r="AA231" i="9"/>
  <c r="K237" i="13" s="1"/>
  <c r="AA277" i="9"/>
  <c r="K283" i="13" s="1"/>
  <c r="AA326" i="9"/>
  <c r="K332" i="13" s="1"/>
  <c r="AA332" i="9"/>
  <c r="K338" i="13" s="1"/>
  <c r="AA334" i="9"/>
  <c r="K340" i="13" s="1"/>
  <c r="AA385" i="9"/>
  <c r="K391" i="13" s="1"/>
  <c r="AA308" i="9"/>
  <c r="K314" i="13" s="1"/>
  <c r="AA314" i="9"/>
  <c r="K320" i="13" s="1"/>
  <c r="AA316" i="9"/>
  <c r="K322" i="13" s="1"/>
  <c r="AA302" i="9"/>
  <c r="K308" i="13" s="1"/>
  <c r="AA312" i="9"/>
  <c r="K318" i="13" s="1"/>
  <c r="AA353" i="9"/>
  <c r="K359" i="13" s="1"/>
  <c r="AA357" i="9"/>
  <c r="K363" i="13" s="1"/>
  <c r="AA365" i="9"/>
  <c r="K371" i="13" s="1"/>
  <c r="AA375" i="9"/>
  <c r="K381" i="13" s="1"/>
  <c r="AA216" i="9"/>
  <c r="K222" i="13" s="1"/>
  <c r="AA301" i="9"/>
  <c r="K307" i="13" s="1"/>
  <c r="AA325" i="9"/>
  <c r="K331" i="13" s="1"/>
  <c r="AA333" i="9"/>
  <c r="K339" i="13" s="1"/>
  <c r="AA343" i="9"/>
  <c r="K349" i="13" s="1"/>
  <c r="AA388" i="9"/>
  <c r="K394" i="13" s="1"/>
  <c r="AA247" i="9"/>
  <c r="K253" i="13" s="1"/>
  <c r="AA251" i="9"/>
  <c r="K257" i="13" s="1"/>
  <c r="AA271" i="9"/>
  <c r="K277" i="13" s="1"/>
  <c r="AA304" i="9"/>
  <c r="K310" i="13" s="1"/>
  <c r="AA352" i="9"/>
  <c r="K358" i="13" s="1"/>
  <c r="AA361" i="9"/>
  <c r="K367" i="13" s="1"/>
  <c r="AA315" i="9"/>
  <c r="K321" i="13" s="1"/>
  <c r="AA331" i="9"/>
  <c r="K337" i="13" s="1"/>
  <c r="AA347" i="9"/>
  <c r="K353" i="13" s="1"/>
  <c r="AA363" i="9"/>
  <c r="K369" i="13" s="1"/>
  <c r="AA379" i="9"/>
  <c r="K385" i="13" s="1"/>
  <c r="AA399" i="9"/>
  <c r="K405" i="13" s="1"/>
  <c r="AA212" i="9"/>
  <c r="K218" i="13" s="1"/>
  <c r="AA225" i="9"/>
  <c r="K231" i="13" s="1"/>
  <c r="AA227" i="9"/>
  <c r="K233" i="13" s="1"/>
  <c r="AA244" i="9"/>
  <c r="K250" i="13" s="1"/>
  <c r="AA257" i="9"/>
  <c r="K263" i="13" s="1"/>
  <c r="AA259" i="9"/>
  <c r="K265" i="13" s="1"/>
  <c r="AA276" i="9"/>
  <c r="K282" i="13" s="1"/>
  <c r="AA280" i="9"/>
  <c r="K286" i="13" s="1"/>
  <c r="AA284" i="9"/>
  <c r="K290" i="13" s="1"/>
  <c r="AA288" i="9"/>
  <c r="K294" i="13" s="1"/>
  <c r="AA292" i="9"/>
  <c r="K298" i="13" s="1"/>
  <c r="AA296" i="9"/>
  <c r="K302" i="13" s="1"/>
  <c r="AA300" i="9"/>
  <c r="K306" i="13" s="1"/>
  <c r="AA303" i="9"/>
  <c r="K309" i="13" s="1"/>
  <c r="AA319" i="9"/>
  <c r="K325" i="13" s="1"/>
  <c r="AA335" i="9"/>
  <c r="K341" i="13" s="1"/>
  <c r="AA351" i="9"/>
  <c r="K357" i="13" s="1"/>
  <c r="AA367" i="9"/>
  <c r="K373" i="13" s="1"/>
  <c r="AA383" i="9"/>
  <c r="K389" i="13" s="1"/>
  <c r="AA394" i="9"/>
  <c r="K400" i="13" s="1"/>
  <c r="AA201" i="9"/>
  <c r="K207" i="13" s="1"/>
  <c r="AA203" i="9"/>
  <c r="K209" i="13" s="1"/>
  <c r="AA220" i="9"/>
  <c r="K226" i="13" s="1"/>
  <c r="AA233" i="9"/>
  <c r="K239" i="13" s="1"/>
  <c r="AA235" i="9"/>
  <c r="K241" i="13" s="1"/>
  <c r="AA252" i="9"/>
  <c r="K258" i="13" s="1"/>
  <c r="AA265" i="9"/>
  <c r="K271" i="13" s="1"/>
  <c r="AA267" i="9"/>
  <c r="K273" i="13" s="1"/>
  <c r="AA502" i="9"/>
  <c r="K508" i="13" s="1"/>
  <c r="AA506" i="9"/>
  <c r="K512" i="13" s="1"/>
  <c r="AA510" i="9"/>
  <c r="K516" i="13" s="1"/>
  <c r="AA514" i="9"/>
  <c r="K520" i="13" s="1"/>
  <c r="AA518" i="9"/>
  <c r="K524" i="13" s="1"/>
  <c r="AA522" i="9"/>
  <c r="K528" i="13" s="1"/>
  <c r="AA526" i="9"/>
  <c r="K532" i="13" s="1"/>
  <c r="AA530" i="9"/>
  <c r="K536" i="13" s="1"/>
  <c r="J524" i="13"/>
  <c r="AA396" i="9"/>
  <c r="K402" i="13" s="1"/>
  <c r="AA211" i="9"/>
  <c r="K217" i="13" s="1"/>
  <c r="AA243" i="9"/>
  <c r="K249" i="13" s="1"/>
  <c r="AA275" i="9"/>
  <c r="K281" i="13" s="1"/>
  <c r="AA313" i="9"/>
  <c r="K319" i="13" s="1"/>
  <c r="AA320" i="9"/>
  <c r="K326" i="13" s="1"/>
  <c r="AA329" i="9"/>
  <c r="K335" i="13" s="1"/>
  <c r="AA336" i="9"/>
  <c r="K342" i="13" s="1"/>
  <c r="AA345" i="9"/>
  <c r="K351" i="13" s="1"/>
  <c r="AA368" i="9"/>
  <c r="K374" i="13" s="1"/>
  <c r="AA377" i="9"/>
  <c r="K383" i="13" s="1"/>
  <c r="AA384" i="9"/>
  <c r="K390" i="13" s="1"/>
  <c r="AA223" i="9"/>
  <c r="K229" i="13" s="1"/>
  <c r="AA255" i="9"/>
  <c r="K261" i="13" s="1"/>
  <c r="AA504" i="9"/>
  <c r="K510" i="13" s="1"/>
  <c r="AA508" i="9"/>
  <c r="K514" i="13" s="1"/>
  <c r="AA512" i="9"/>
  <c r="K518" i="13" s="1"/>
  <c r="AA516" i="9"/>
  <c r="K522" i="13" s="1"/>
  <c r="AA520" i="9"/>
  <c r="K526" i="13" s="1"/>
  <c r="AA524" i="9"/>
  <c r="K530" i="13" s="1"/>
  <c r="AA528" i="9"/>
  <c r="K534" i="13" s="1"/>
  <c r="J278" i="13"/>
  <c r="L278" i="13" s="1"/>
  <c r="J216" i="13"/>
  <c r="AA218" i="9"/>
  <c r="K224" i="13" s="1"/>
  <c r="AA250" i="9"/>
  <c r="K256" i="13" s="1"/>
  <c r="AA206" i="9"/>
  <c r="K212" i="13" s="1"/>
  <c r="AA222" i="9"/>
  <c r="K228" i="13" s="1"/>
  <c r="AA238" i="9"/>
  <c r="K244" i="13" s="1"/>
  <c r="AA254" i="9"/>
  <c r="K260" i="13" s="1"/>
  <c r="AA210" i="9"/>
  <c r="K216" i="13" s="1"/>
  <c r="AA226" i="9"/>
  <c r="K232" i="13" s="1"/>
  <c r="AA242" i="9"/>
  <c r="K248" i="13" s="1"/>
  <c r="AA202" i="9"/>
  <c r="K208" i="13" s="1"/>
  <c r="AA214" i="9"/>
  <c r="K220" i="13" s="1"/>
  <c r="AA230" i="9"/>
  <c r="K236" i="13" s="1"/>
  <c r="AA246" i="9"/>
  <c r="K252" i="13" s="1"/>
  <c r="AA234" i="9"/>
  <c r="K240" i="13" s="1"/>
  <c r="AA258" i="9"/>
  <c r="K264" i="13" s="1"/>
  <c r="AA262" i="9"/>
  <c r="K268" i="13" s="1"/>
  <c r="K272" i="13"/>
  <c r="AA270" i="9"/>
  <c r="K276" i="13" s="1"/>
  <c r="AA274" i="9"/>
  <c r="K280" i="13" s="1"/>
  <c r="AA278" i="9"/>
  <c r="K284" i="13" s="1"/>
  <c r="AA282" i="9"/>
  <c r="K288" i="13" s="1"/>
  <c r="AA286" i="9"/>
  <c r="K292" i="13" s="1"/>
  <c r="AA290" i="9"/>
  <c r="K296" i="13" s="1"/>
  <c r="AA294" i="9"/>
  <c r="K300" i="13" s="1"/>
  <c r="AA298" i="9"/>
  <c r="K304" i="13" s="1"/>
  <c r="I101" i="13"/>
  <c r="I206" i="13"/>
  <c r="I205" i="13"/>
  <c r="I204" i="13"/>
  <c r="I199" i="13"/>
  <c r="I198" i="13"/>
  <c r="I182" i="13"/>
  <c r="I178" i="13"/>
  <c r="I177" i="13"/>
  <c r="I176" i="13"/>
  <c r="I175" i="13"/>
  <c r="I174" i="13"/>
  <c r="I173" i="13"/>
  <c r="I149" i="13"/>
  <c r="I148" i="13"/>
  <c r="I143" i="13"/>
  <c r="I142" i="13"/>
  <c r="I139" i="13"/>
  <c r="I130" i="13"/>
  <c r="I123" i="13"/>
  <c r="I120" i="13"/>
  <c r="I114" i="13"/>
  <c r="J316" i="13" l="1"/>
  <c r="L316" i="13" s="1"/>
  <c r="L524" i="13"/>
  <c r="J337" i="13"/>
  <c r="L337" i="13" s="1"/>
  <c r="J522" i="13"/>
  <c r="L522" i="13" s="1"/>
  <c r="J385" i="13"/>
  <c r="L385" i="13" s="1"/>
  <c r="J283" i="13"/>
  <c r="L283" i="13" s="1"/>
  <c r="J232" i="13"/>
  <c r="L232" i="13" s="1"/>
  <c r="J239" i="13"/>
  <c r="L239" i="13" s="1"/>
  <c r="J527" i="13"/>
  <c r="L527" i="13" s="1"/>
  <c r="J366" i="13"/>
  <c r="L366" i="13" s="1"/>
  <c r="J359" i="13"/>
  <c r="L359" i="13" s="1"/>
  <c r="J263" i="13"/>
  <c r="L263" i="13" s="1"/>
  <c r="J247" i="13"/>
  <c r="L247" i="13" s="1"/>
  <c r="J219" i="13"/>
  <c r="L219" i="13" s="1"/>
  <c r="J220" i="13"/>
  <c r="L220" i="13" s="1"/>
  <c r="J212" i="13"/>
  <c r="L212" i="13" s="1"/>
  <c r="J320" i="13"/>
  <c r="L320" i="13" s="1"/>
  <c r="J236" i="13"/>
  <c r="L236" i="13" s="1"/>
  <c r="J514" i="13"/>
  <c r="L514" i="13" s="1"/>
  <c r="J297" i="13"/>
  <c r="L297" i="13" s="1"/>
  <c r="J268" i="13"/>
  <c r="L268" i="13" s="1"/>
  <c r="J372" i="13"/>
  <c r="L372" i="13" s="1"/>
  <c r="J209" i="13"/>
  <c r="L209" i="13" s="1"/>
  <c r="J230" i="13"/>
  <c r="L230" i="13" s="1"/>
  <c r="J257" i="13"/>
  <c r="L257" i="13" s="1"/>
  <c r="J227" i="13"/>
  <c r="L227" i="13" s="1"/>
  <c r="J523" i="13"/>
  <c r="L523" i="13" s="1"/>
  <c r="J252" i="13"/>
  <c r="L252" i="13" s="1"/>
  <c r="J512" i="13"/>
  <c r="L512" i="13" s="1"/>
  <c r="J214" i="13"/>
  <c r="L214" i="13" s="1"/>
  <c r="J530" i="13"/>
  <c r="L530" i="13" s="1"/>
  <c r="J305" i="13"/>
  <c r="J204" i="13"/>
  <c r="J518" i="13"/>
  <c r="L518" i="13" s="1"/>
  <c r="J281" i="13"/>
  <c r="L281" i="13" s="1"/>
  <c r="J509" i="13"/>
  <c r="L509" i="13" s="1"/>
  <c r="J511" i="13"/>
  <c r="L511" i="13" s="1"/>
  <c r="J531" i="13"/>
  <c r="L531" i="13" s="1"/>
  <c r="J260" i="13"/>
  <c r="L260" i="13" s="1"/>
  <c r="J307" i="13"/>
  <c r="J271" i="13"/>
  <c r="L271" i="13" s="1"/>
  <c r="J238" i="13"/>
  <c r="L238" i="13" s="1"/>
  <c r="J519" i="13"/>
  <c r="L519" i="13" s="1"/>
  <c r="J364" i="13"/>
  <c r="L364" i="13" s="1"/>
  <c r="J228" i="13"/>
  <c r="L228" i="13" s="1"/>
  <c r="J529" i="13"/>
  <c r="L529" i="13" s="1"/>
  <c r="J299" i="13"/>
  <c r="L299" i="13" s="1"/>
  <c r="J235" i="13"/>
  <c r="L235" i="13" s="1"/>
  <c r="J525" i="13"/>
  <c r="L525" i="13" s="1"/>
  <c r="J306" i="13"/>
  <c r="J275" i="13"/>
  <c r="L275" i="13" s="1"/>
  <c r="J241" i="13"/>
  <c r="L241" i="13" s="1"/>
  <c r="J205" i="13"/>
  <c r="J244" i="13"/>
  <c r="L244" i="13" s="1"/>
  <c r="J513" i="13"/>
  <c r="L513" i="13" s="1"/>
  <c r="J516" i="13"/>
  <c r="L516" i="13" s="1"/>
  <c r="J249" i="13"/>
  <c r="L249" i="13" s="1"/>
  <c r="J265" i="13"/>
  <c r="L265" i="13" s="1"/>
  <c r="J224" i="13"/>
  <c r="L224" i="13" s="1"/>
  <c r="J517" i="13"/>
  <c r="L517" i="13" s="1"/>
  <c r="J393" i="13"/>
  <c r="L393" i="13" s="1"/>
  <c r="J390" i="13"/>
  <c r="L390" i="13" s="1"/>
  <c r="J356" i="13"/>
  <c r="L356" i="13" s="1"/>
  <c r="J369" i="13"/>
  <c r="L369" i="13" s="1"/>
  <c r="J321" i="13"/>
  <c r="L321" i="13" s="1"/>
  <c r="J251" i="13"/>
  <c r="L251" i="13" s="1"/>
  <c r="J254" i="13"/>
  <c r="L254" i="13" s="1"/>
  <c r="J528" i="13"/>
  <c r="L528" i="13" s="1"/>
  <c r="J340" i="13"/>
  <c r="L340" i="13" s="1"/>
  <c r="J255" i="13"/>
  <c r="L255" i="13" s="1"/>
  <c r="J401" i="13"/>
  <c r="L401" i="13" s="1"/>
  <c r="J211" i="13"/>
  <c r="L211" i="13" s="1"/>
  <c r="J291" i="13"/>
  <c r="L291" i="13" s="1"/>
  <c r="J259" i="13"/>
  <c r="L259" i="13" s="1"/>
  <c r="J507" i="13"/>
  <c r="L507" i="13" s="1"/>
  <c r="J339" i="13"/>
  <c r="L339" i="13" s="1"/>
  <c r="J287" i="13"/>
  <c r="L287" i="13" s="1"/>
  <c r="J279" i="13"/>
  <c r="L279" i="13" s="1"/>
  <c r="J363" i="13"/>
  <c r="L363" i="13" s="1"/>
  <c r="J243" i="13"/>
  <c r="L243" i="13" s="1"/>
  <c r="J273" i="13"/>
  <c r="L273" i="13" s="1"/>
  <c r="J206" i="13"/>
  <c r="J521" i="13"/>
  <c r="L521" i="13" s="1"/>
  <c r="J225" i="13"/>
  <c r="L225" i="13" s="1"/>
  <c r="J343" i="13"/>
  <c r="L343" i="13" s="1"/>
  <c r="J234" i="13"/>
  <c r="L234" i="13" s="1"/>
  <c r="L216" i="13"/>
  <c r="J398" i="13"/>
  <c r="L398" i="13" s="1"/>
  <c r="J267" i="13"/>
  <c r="L267" i="13" s="1"/>
  <c r="J520" i="13"/>
  <c r="L520" i="13" s="1"/>
  <c r="J295" i="13"/>
  <c r="L295" i="13" s="1"/>
  <c r="J218" i="13"/>
  <c r="L218" i="13" s="1"/>
  <c r="J355" i="13"/>
  <c r="L355" i="13" s="1"/>
  <c r="J318" i="13"/>
  <c r="L318" i="13" s="1"/>
  <c r="J510" i="13"/>
  <c r="L510" i="13" s="1"/>
  <c r="J508" i="13"/>
  <c r="L508" i="13" s="1"/>
  <c r="J515" i="13"/>
  <c r="L515" i="13" s="1"/>
  <c r="J380" i="13"/>
  <c r="L380" i="13" s="1"/>
  <c r="J285" i="13"/>
  <c r="L285" i="13" s="1"/>
  <c r="J217" i="13"/>
  <c r="L217" i="13" s="1"/>
  <c r="J262" i="13"/>
  <c r="L262" i="13" s="1"/>
  <c r="J276" i="13"/>
  <c r="L276" i="13" s="1"/>
  <c r="J222" i="13"/>
  <c r="L222" i="13" s="1"/>
  <c r="J231" i="13"/>
  <c r="L231" i="13" s="1"/>
  <c r="J210" i="13"/>
  <c r="L210" i="13" s="1"/>
  <c r="J286" i="13"/>
  <c r="L286" i="13" s="1"/>
  <c r="J223" i="13"/>
  <c r="L223" i="13" s="1"/>
  <c r="J294" i="13"/>
  <c r="L294" i="13" s="1"/>
  <c r="J377" i="13"/>
  <c r="L377" i="13" s="1"/>
  <c r="J342" i="13"/>
  <c r="L342" i="13" s="1"/>
  <c r="J526" i="13"/>
  <c r="L526" i="13" s="1"/>
  <c r="J345" i="13"/>
  <c r="L345" i="13" s="1"/>
  <c r="J270" i="13"/>
  <c r="L270" i="13" s="1"/>
  <c r="J284" i="13"/>
  <c r="L284" i="13" s="1"/>
  <c r="J326" i="13"/>
  <c r="L326" i="13" s="1"/>
  <c r="J292" i="13"/>
  <c r="L292" i="13" s="1"/>
  <c r="J335" i="13"/>
  <c r="L335" i="13" s="1"/>
  <c r="J208" i="13"/>
  <c r="L208" i="13" s="1"/>
  <c r="J246" i="13"/>
  <c r="L246" i="13" s="1"/>
  <c r="J289" i="13"/>
  <c r="L289" i="13" s="1"/>
  <c r="J358" i="13"/>
  <c r="L358" i="13" s="1"/>
  <c r="J353" i="13"/>
  <c r="L353" i="13" s="1"/>
  <c r="J348" i="13"/>
  <c r="L348" i="13" s="1"/>
  <c r="J310" i="13"/>
  <c r="L310" i="13" s="1"/>
  <c r="J207" i="13"/>
  <c r="L207" i="13" s="1"/>
  <c r="J361" i="13"/>
  <c r="L361" i="13" s="1"/>
  <c r="J261" i="13"/>
  <c r="L261" i="13" s="1"/>
  <c r="J229" i="13"/>
  <c r="L229" i="13" s="1"/>
  <c r="J300" i="13"/>
  <c r="L300" i="13" s="1"/>
  <c r="J233" i="13"/>
  <c r="L233" i="13" s="1"/>
  <c r="J375" i="13"/>
  <c r="L375" i="13" s="1"/>
  <c r="J329" i="13"/>
  <c r="L329" i="13" s="1"/>
  <c r="J334" i="13"/>
  <c r="L334" i="13" s="1"/>
  <c r="J215" i="13"/>
  <c r="L215" i="13" s="1"/>
  <c r="J282" i="13"/>
  <c r="L282" i="13" s="1"/>
  <c r="J226" i="13"/>
  <c r="L226" i="13" s="1"/>
  <c r="J296" i="13"/>
  <c r="L296" i="13" s="1"/>
  <c r="J362" i="13"/>
  <c r="L362" i="13" s="1"/>
  <c r="J266" i="13"/>
  <c r="L266" i="13" s="1"/>
  <c r="J221" i="13"/>
  <c r="L221" i="13" s="1"/>
  <c r="J288" i="13"/>
  <c r="L288" i="13" s="1"/>
  <c r="J242" i="13"/>
  <c r="L242" i="13" s="1"/>
  <c r="J272" i="13"/>
  <c r="L272" i="13" s="1"/>
  <c r="J327" i="13"/>
  <c r="L327" i="13" s="1"/>
  <c r="J402" i="13"/>
  <c r="L402" i="13" s="1"/>
  <c r="J351" i="13"/>
  <c r="L351" i="13" s="1"/>
  <c r="J258" i="13"/>
  <c r="L258" i="13" s="1"/>
  <c r="J240" i="13"/>
  <c r="L240" i="13" s="1"/>
  <c r="J237" i="13"/>
  <c r="L237" i="13" s="1"/>
  <c r="J399" i="13"/>
  <c r="L399" i="13" s="1"/>
  <c r="J387" i="13"/>
  <c r="L387" i="13" s="1"/>
  <c r="J301" i="13"/>
  <c r="L301" i="13" s="1"/>
  <c r="J277" i="13"/>
  <c r="L277" i="13" s="1"/>
  <c r="J298" i="13"/>
  <c r="L298" i="13" s="1"/>
  <c r="J253" i="13"/>
  <c r="L253" i="13" s="1"/>
  <c r="J280" i="13"/>
  <c r="L280" i="13" s="1"/>
  <c r="J331" i="13"/>
  <c r="L331" i="13" s="1"/>
  <c r="J395" i="13"/>
  <c r="L395" i="13" s="1"/>
  <c r="J274" i="13"/>
  <c r="L274" i="13" s="1"/>
  <c r="J250" i="13"/>
  <c r="L250" i="13" s="1"/>
  <c r="J256" i="13"/>
  <c r="L256" i="13" s="1"/>
  <c r="J248" i="13"/>
  <c r="L248" i="13" s="1"/>
  <c r="J245" i="13"/>
  <c r="L245" i="13" s="1"/>
  <c r="J371" i="13"/>
  <c r="L371" i="13" s="1"/>
  <c r="J315" i="13"/>
  <c r="L315" i="13" s="1"/>
  <c r="J269" i="13"/>
  <c r="L269" i="13" s="1"/>
  <c r="J324" i="13"/>
  <c r="L324" i="13" s="1"/>
  <c r="J293" i="13"/>
  <c r="L293" i="13" s="1"/>
  <c r="J290" i="13"/>
  <c r="L290" i="13" s="1"/>
  <c r="J213" i="13"/>
  <c r="L213" i="13" s="1"/>
  <c r="J264" i="13"/>
  <c r="L264" i="13" s="1"/>
  <c r="J317" i="13"/>
  <c r="L317" i="13" s="1"/>
  <c r="J373" i="13"/>
  <c r="L373" i="13" s="1"/>
  <c r="J325" i="13"/>
  <c r="L325" i="13" s="1"/>
  <c r="J379" i="13"/>
  <c r="L379" i="13" s="1"/>
  <c r="J383" i="13"/>
  <c r="L383" i="13" s="1"/>
  <c r="J391" i="13"/>
  <c r="L391" i="13" s="1"/>
  <c r="J374" i="13"/>
  <c r="L374" i="13" s="1"/>
  <c r="J388" i="13"/>
  <c r="L388" i="13" s="1"/>
  <c r="J332" i="13"/>
  <c r="L332" i="13" s="1"/>
  <c r="J389" i="13"/>
  <c r="L389" i="13" s="1"/>
  <c r="J347" i="13"/>
  <c r="L347" i="13" s="1"/>
  <c r="J350" i="13"/>
  <c r="L350" i="13" s="1"/>
  <c r="J396" i="13"/>
  <c r="L396" i="13" s="1"/>
  <c r="J367" i="13"/>
  <c r="L367" i="13" s="1"/>
  <c r="J311" i="13"/>
  <c r="L311" i="13" s="1"/>
  <c r="J319" i="13"/>
  <c r="L319" i="13" s="1"/>
  <c r="J328" i="13"/>
  <c r="L328" i="13" s="1"/>
  <c r="J308" i="13"/>
  <c r="L308" i="13" s="1"/>
  <c r="J376" i="13"/>
  <c r="L376" i="13" s="1"/>
  <c r="J344" i="13"/>
  <c r="L344" i="13" s="1"/>
  <c r="J397" i="13"/>
  <c r="L397" i="13" s="1"/>
  <c r="J341" i="13"/>
  <c r="L341" i="13" s="1"/>
  <c r="J382" i="13"/>
  <c r="L382" i="13" s="1"/>
  <c r="J323" i="13"/>
  <c r="L323" i="13" s="1"/>
  <c r="J378" i="13"/>
  <c r="L378" i="13" s="1"/>
  <c r="J333" i="13"/>
  <c r="L333" i="13" s="1"/>
  <c r="J349" i="13"/>
  <c r="L349" i="13" s="1"/>
  <c r="J394" i="13"/>
  <c r="L394" i="13" s="1"/>
  <c r="J370" i="13"/>
  <c r="L370" i="13" s="1"/>
  <c r="J314" i="13"/>
  <c r="L314" i="13" s="1"/>
  <c r="J392" i="13"/>
  <c r="L392" i="13" s="1"/>
  <c r="J322" i="13"/>
  <c r="L322" i="13" s="1"/>
  <c r="J400" i="13"/>
  <c r="L400" i="13" s="1"/>
  <c r="J368" i="13"/>
  <c r="L368" i="13" s="1"/>
  <c r="J384" i="13"/>
  <c r="L384" i="13" s="1"/>
  <c r="J313" i="13"/>
  <c r="L313" i="13" s="1"/>
  <c r="J346" i="13"/>
  <c r="L346" i="13" s="1"/>
  <c r="J312" i="13"/>
  <c r="L312" i="13" s="1"/>
  <c r="J386" i="13"/>
  <c r="L386" i="13" s="1"/>
  <c r="J338" i="13"/>
  <c r="L338" i="13" s="1"/>
  <c r="J357" i="13"/>
  <c r="L357" i="13" s="1"/>
  <c r="J360" i="13"/>
  <c r="L360" i="13" s="1"/>
  <c r="J365" i="13"/>
  <c r="L365" i="13" s="1"/>
  <c r="J352" i="13"/>
  <c r="L352" i="13" s="1"/>
  <c r="J354" i="13"/>
  <c r="L354" i="13" s="1"/>
  <c r="J330" i="13"/>
  <c r="L330" i="13" s="1"/>
  <c r="J381" i="13"/>
  <c r="L381" i="13" s="1"/>
  <c r="J309" i="13"/>
  <c r="L309" i="13" s="1"/>
  <c r="J336" i="13"/>
  <c r="L336" i="13" s="1"/>
  <c r="I112" i="13"/>
  <c r="I100" i="13" l="1"/>
  <c r="I92" i="13"/>
  <c r="I89" i="13"/>
  <c r="I85" i="13" l="1"/>
  <c r="I82" i="13"/>
  <c r="I74" i="13"/>
  <c r="I70" i="13"/>
  <c r="I60" i="13" l="1"/>
  <c r="I57" i="13"/>
  <c r="I163" i="13" l="1"/>
  <c r="I162" i="13"/>
  <c r="I161" i="13"/>
  <c r="I159" i="13"/>
  <c r="I158" i="13"/>
  <c r="I157" i="13"/>
  <c r="I156" i="13"/>
  <c r="I155" i="13"/>
  <c r="AC582" i="9" l="1"/>
  <c r="AA678" i="9" l="1"/>
  <c r="K671" i="13" s="1"/>
  <c r="L671" i="13" s="1"/>
  <c r="AA675" i="9"/>
  <c r="AA674" i="9"/>
  <c r="I118" i="13"/>
  <c r="AA676" i="9" l="1"/>
  <c r="AA684" i="9" l="1"/>
  <c r="AA683" i="9" l="1"/>
  <c r="AA682" i="9"/>
  <c r="AA685" i="9"/>
  <c r="I154" i="13" l="1"/>
  <c r="AA689" i="9" l="1"/>
  <c r="AA670" i="9" l="1"/>
  <c r="AA679" i="9"/>
  <c r="AA681" i="9"/>
  <c r="AA686" i="9"/>
  <c r="AA688" i="9"/>
  <c r="AA677" i="9"/>
  <c r="AA680" i="9"/>
  <c r="AA687" i="9"/>
  <c r="I185" i="13" l="1"/>
  <c r="I183" i="13"/>
  <c r="I167" i="13"/>
  <c r="I144" i="13"/>
  <c r="I145" i="13"/>
  <c r="I138" i="13" l="1"/>
  <c r="I137" i="13"/>
  <c r="I126" i="13"/>
  <c r="I121" i="13"/>
  <c r="I110" i="13"/>
  <c r="I105" i="13"/>
  <c r="I104" i="13"/>
  <c r="I91" i="13"/>
  <c r="I93" i="13"/>
  <c r="I94" i="13"/>
  <c r="I90" i="13"/>
  <c r="I65" i="13"/>
  <c r="I61" i="13"/>
  <c r="I56" i="13"/>
  <c r="I55" i="13"/>
  <c r="D18" i="13" l="1"/>
  <c r="H18" i="13" s="1"/>
  <c r="B18" i="13"/>
  <c r="D17" i="13"/>
  <c r="H17" i="13" s="1"/>
  <c r="B17" i="13"/>
  <c r="D16" i="13"/>
  <c r="H16" i="13" s="1"/>
  <c r="B16" i="13"/>
  <c r="D15" i="13"/>
  <c r="H15" i="13" s="1"/>
  <c r="C15" i="13"/>
  <c r="B15" i="13"/>
  <c r="E15" i="13" l="1"/>
  <c r="F15" i="13"/>
  <c r="G15" i="13"/>
  <c r="E16" i="13"/>
  <c r="F16" i="13"/>
  <c r="G17" i="13"/>
  <c r="G16" i="13"/>
  <c r="E17" i="13"/>
  <c r="F18" i="13"/>
  <c r="E18" i="13"/>
  <c r="F17" i="13"/>
  <c r="G18" i="13"/>
  <c r="D636" i="13"/>
  <c r="G636" i="13" s="1"/>
  <c r="D635" i="13"/>
  <c r="H635" i="13" s="1"/>
  <c r="D634" i="13"/>
  <c r="G634" i="13" s="1"/>
  <c r="D633" i="13"/>
  <c r="F633" i="13" s="1"/>
  <c r="D632" i="13"/>
  <c r="G632" i="13" s="1"/>
  <c r="D631" i="13"/>
  <c r="H631" i="13" s="1"/>
  <c r="D630" i="13"/>
  <c r="G630" i="13" s="1"/>
  <c r="D629" i="13"/>
  <c r="F629" i="13" s="1"/>
  <c r="D628" i="13"/>
  <c r="G628" i="13" s="1"/>
  <c r="D627" i="13"/>
  <c r="H627" i="13" s="1"/>
  <c r="D626" i="13"/>
  <c r="G626" i="13" s="1"/>
  <c r="D625" i="13"/>
  <c r="H625" i="13" s="1"/>
  <c r="D624" i="13"/>
  <c r="F624" i="13" s="1"/>
  <c r="D623" i="13"/>
  <c r="G623" i="13" s="1"/>
  <c r="D622" i="13"/>
  <c r="H622" i="13" s="1"/>
  <c r="D621" i="13"/>
  <c r="D620" i="13"/>
  <c r="F620" i="13" s="1"/>
  <c r="D619" i="13"/>
  <c r="G619" i="13" s="1"/>
  <c r="D618" i="13"/>
  <c r="H618" i="13" s="1"/>
  <c r="D617" i="13"/>
  <c r="D616" i="13"/>
  <c r="F616" i="13" s="1"/>
  <c r="D615" i="13"/>
  <c r="G615" i="13" s="1"/>
  <c r="D614" i="13"/>
  <c r="H614" i="13" s="1"/>
  <c r="D613" i="13"/>
  <c r="D612" i="13"/>
  <c r="G612" i="13" s="1"/>
  <c r="D611" i="13"/>
  <c r="G611" i="13" s="1"/>
  <c r="D609" i="13"/>
  <c r="D608" i="13"/>
  <c r="G608" i="13" s="1"/>
  <c r="D607" i="13"/>
  <c r="H607" i="13" s="1"/>
  <c r="D605" i="13"/>
  <c r="G605" i="13" s="1"/>
  <c r="D604" i="13"/>
  <c r="H604" i="13" s="1"/>
  <c r="D603" i="13"/>
  <c r="D600" i="13"/>
  <c r="H600" i="13" s="1"/>
  <c r="D599" i="13"/>
  <c r="F599" i="13" s="1"/>
  <c r="D598" i="13"/>
  <c r="G598" i="13" s="1"/>
  <c r="D597" i="13"/>
  <c r="H597" i="13" s="1"/>
  <c r="D596" i="13"/>
  <c r="G596" i="13" s="1"/>
  <c r="D601" i="13"/>
  <c r="F601" i="13" s="1"/>
  <c r="D595" i="13"/>
  <c r="F595" i="13" s="1"/>
  <c r="C634" i="13"/>
  <c r="C633" i="13"/>
  <c r="C632" i="13"/>
  <c r="C631" i="13"/>
  <c r="C630" i="13"/>
  <c r="C629" i="13"/>
  <c r="C628" i="13"/>
  <c r="C627" i="13"/>
  <c r="C626" i="13"/>
  <c r="C625" i="13"/>
  <c r="C624" i="13"/>
  <c r="C623" i="13"/>
  <c r="C622" i="13"/>
  <c r="C621" i="13"/>
  <c r="C620" i="13"/>
  <c r="C619" i="13"/>
  <c r="C618" i="13"/>
  <c r="C617" i="13"/>
  <c r="C616" i="13"/>
  <c r="C615" i="13"/>
  <c r="C614" i="13"/>
  <c r="C613" i="13"/>
  <c r="C612" i="13"/>
  <c r="C611" i="13"/>
  <c r="C609" i="13"/>
  <c r="C608" i="13"/>
  <c r="C607" i="13"/>
  <c r="C606" i="13"/>
  <c r="C605" i="13"/>
  <c r="C604" i="13"/>
  <c r="C603" i="13"/>
  <c r="C602" i="13"/>
  <c r="C601" i="13"/>
  <c r="C600" i="13"/>
  <c r="C599" i="13"/>
  <c r="C598" i="13"/>
  <c r="C597" i="13"/>
  <c r="C596" i="13"/>
  <c r="C595" i="13"/>
  <c r="C594" i="13"/>
  <c r="D593" i="13"/>
  <c r="E593" i="13" s="1"/>
  <c r="C593" i="13"/>
  <c r="G587" i="9"/>
  <c r="AQ587" i="9" s="1"/>
  <c r="AV587" i="9" s="1"/>
  <c r="G608" i="9"/>
  <c r="G609" i="9"/>
  <c r="AQ609" i="9" s="1"/>
  <c r="G606" i="9"/>
  <c r="AA608" i="9" l="1"/>
  <c r="K614" i="13" s="1"/>
  <c r="AQ608" i="9"/>
  <c r="AO609" i="9"/>
  <c r="AN609" i="9" s="1"/>
  <c r="AV609" i="9"/>
  <c r="AA606" i="9"/>
  <c r="K612" i="13" s="1"/>
  <c r="AQ606" i="9"/>
  <c r="F607" i="13"/>
  <c r="H624" i="13"/>
  <c r="E608" i="13"/>
  <c r="F635" i="13"/>
  <c r="E607" i="13"/>
  <c r="E619" i="13"/>
  <c r="E605" i="13"/>
  <c r="E612" i="13"/>
  <c r="E598" i="13"/>
  <c r="F612" i="13"/>
  <c r="E615" i="13"/>
  <c r="H620" i="13"/>
  <c r="F631" i="13"/>
  <c r="E636" i="13"/>
  <c r="H599" i="13"/>
  <c r="F614" i="13"/>
  <c r="H612" i="13"/>
  <c r="H616" i="13"/>
  <c r="F622" i="13"/>
  <c r="F627" i="13"/>
  <c r="E632" i="13"/>
  <c r="H595" i="13"/>
  <c r="H601" i="13"/>
  <c r="E611" i="13"/>
  <c r="I612" i="13"/>
  <c r="F618" i="13"/>
  <c r="E623" i="13"/>
  <c r="E628" i="13"/>
  <c r="F604" i="13"/>
  <c r="I615" i="13"/>
  <c r="H608" i="13"/>
  <c r="H611" i="13"/>
  <c r="F613" i="13"/>
  <c r="E614" i="13"/>
  <c r="I614" i="13"/>
  <c r="H615" i="13"/>
  <c r="G616" i="13"/>
  <c r="F617" i="13"/>
  <c r="E618" i="13"/>
  <c r="H619" i="13"/>
  <c r="G620" i="13"/>
  <c r="F621" i="13"/>
  <c r="E622" i="13"/>
  <c r="H623" i="13"/>
  <c r="G624" i="13"/>
  <c r="F625" i="13"/>
  <c r="F626" i="13"/>
  <c r="E627" i="13"/>
  <c r="H628" i="13"/>
  <c r="G629" i="13"/>
  <c r="F630" i="13"/>
  <c r="E631" i="13"/>
  <c r="H632" i="13"/>
  <c r="G633" i="13"/>
  <c r="F634" i="13"/>
  <c r="E635" i="13"/>
  <c r="H636" i="13"/>
  <c r="G595" i="13"/>
  <c r="F596" i="13"/>
  <c r="E597" i="13"/>
  <c r="H598" i="13"/>
  <c r="G599" i="13"/>
  <c r="G600" i="13"/>
  <c r="G601" i="13"/>
  <c r="F603" i="13"/>
  <c r="E604" i="13"/>
  <c r="H605" i="13"/>
  <c r="G613" i="13"/>
  <c r="F597" i="13"/>
  <c r="G603" i="13"/>
  <c r="G625" i="13"/>
  <c r="F608" i="13"/>
  <c r="F611" i="13"/>
  <c r="H613" i="13"/>
  <c r="G614" i="13"/>
  <c r="F615" i="13"/>
  <c r="E616" i="13"/>
  <c r="H617" i="13"/>
  <c r="G618" i="13"/>
  <c r="F619" i="13"/>
  <c r="E620" i="13"/>
  <c r="H621" i="13"/>
  <c r="G622" i="13"/>
  <c r="F623" i="13"/>
  <c r="E624" i="13"/>
  <c r="H626" i="13"/>
  <c r="G627" i="13"/>
  <c r="F628" i="13"/>
  <c r="E629" i="13"/>
  <c r="H630" i="13"/>
  <c r="G631" i="13"/>
  <c r="F632" i="13"/>
  <c r="E633" i="13"/>
  <c r="H634" i="13"/>
  <c r="G635" i="13"/>
  <c r="F636" i="13"/>
  <c r="E595" i="13"/>
  <c r="H596" i="13"/>
  <c r="G597" i="13"/>
  <c r="F598" i="13"/>
  <c r="E599" i="13"/>
  <c r="E601" i="13"/>
  <c r="H603" i="13"/>
  <c r="G604" i="13"/>
  <c r="F605" i="13"/>
  <c r="G617" i="13"/>
  <c r="G621" i="13"/>
  <c r="H629" i="13"/>
  <c r="H633" i="13"/>
  <c r="E613" i="13"/>
  <c r="E617" i="13"/>
  <c r="E621" i="13"/>
  <c r="E625" i="13"/>
  <c r="E626" i="13"/>
  <c r="E630" i="13"/>
  <c r="E634" i="13"/>
  <c r="E596" i="13"/>
  <c r="E600" i="13"/>
  <c r="E603" i="13"/>
  <c r="F600" i="13"/>
  <c r="E609" i="13"/>
  <c r="G609" i="13"/>
  <c r="F609" i="13"/>
  <c r="H609" i="13"/>
  <c r="G607" i="13"/>
  <c r="AA587" i="9"/>
  <c r="K593" i="13" s="1"/>
  <c r="G593" i="13"/>
  <c r="J593" i="13" s="1"/>
  <c r="AA609" i="9"/>
  <c r="K615" i="13" s="1"/>
  <c r="G611" i="9"/>
  <c r="G618" i="9"/>
  <c r="AQ618" i="9" s="1"/>
  <c r="G617" i="9"/>
  <c r="AQ617" i="9" l="1"/>
  <c r="AO617" i="9" s="1"/>
  <c r="AN617" i="9" s="1"/>
  <c r="AA617" i="9"/>
  <c r="K623" i="13" s="1"/>
  <c r="AO618" i="9"/>
  <c r="AN618" i="9" s="1"/>
  <c r="AV618" i="9"/>
  <c r="AO606" i="9"/>
  <c r="AN606" i="9" s="1"/>
  <c r="AV606" i="9"/>
  <c r="AA611" i="9"/>
  <c r="K617" i="13" s="1"/>
  <c r="AQ611" i="9"/>
  <c r="AO608" i="9"/>
  <c r="AN608" i="9" s="1"/>
  <c r="AV608" i="9"/>
  <c r="J615" i="13"/>
  <c r="L615" i="13" s="1"/>
  <c r="J612" i="13"/>
  <c r="L612" i="13" s="1"/>
  <c r="L593" i="13"/>
  <c r="I624" i="13"/>
  <c r="J624" i="13" s="1"/>
  <c r="I617" i="13"/>
  <c r="J617" i="13" s="1"/>
  <c r="I623" i="13"/>
  <c r="J623" i="13" s="1"/>
  <c r="J614" i="13"/>
  <c r="L614" i="13" s="1"/>
  <c r="AA618" i="9"/>
  <c r="K624" i="13" s="1"/>
  <c r="D592" i="13"/>
  <c r="E592" i="13" s="1"/>
  <c r="C592" i="13"/>
  <c r="D591" i="13"/>
  <c r="G591" i="13" s="1"/>
  <c r="J591" i="13" s="1"/>
  <c r="C591" i="13"/>
  <c r="D590" i="13"/>
  <c r="E590" i="13" s="1"/>
  <c r="C590" i="13"/>
  <c r="D589" i="13"/>
  <c r="G589" i="13" s="1"/>
  <c r="J589" i="13" s="1"/>
  <c r="C589" i="13"/>
  <c r="D588" i="13"/>
  <c r="G588" i="13" s="1"/>
  <c r="J588" i="13" s="1"/>
  <c r="C588" i="13"/>
  <c r="J587" i="13"/>
  <c r="C587" i="13"/>
  <c r="D586" i="13"/>
  <c r="E586" i="13" s="1"/>
  <c r="C586" i="13"/>
  <c r="D585" i="13"/>
  <c r="E585" i="13" s="1"/>
  <c r="C585" i="13"/>
  <c r="D584" i="13"/>
  <c r="G584" i="13" s="1"/>
  <c r="J584" i="13" s="1"/>
  <c r="C584" i="13"/>
  <c r="D583" i="13"/>
  <c r="E583" i="13" s="1"/>
  <c r="C583" i="13"/>
  <c r="D582" i="13"/>
  <c r="E582" i="13" s="1"/>
  <c r="C582" i="13"/>
  <c r="C581" i="13"/>
  <c r="D579" i="13"/>
  <c r="G579" i="13" s="1"/>
  <c r="J579" i="13" s="1"/>
  <c r="C579" i="13"/>
  <c r="D577" i="13"/>
  <c r="G577" i="13" s="1"/>
  <c r="J577" i="13" s="1"/>
  <c r="C577" i="13"/>
  <c r="D575" i="13"/>
  <c r="E575" i="13" s="1"/>
  <c r="C575" i="13"/>
  <c r="D573" i="13"/>
  <c r="G573" i="13" s="1"/>
  <c r="J573" i="13" s="1"/>
  <c r="C573" i="13"/>
  <c r="D571" i="13"/>
  <c r="G571" i="13" s="1"/>
  <c r="J571" i="13" s="1"/>
  <c r="C571" i="13"/>
  <c r="D570" i="13"/>
  <c r="G570" i="13" s="1"/>
  <c r="J570" i="13" s="1"/>
  <c r="C570" i="13"/>
  <c r="D568" i="13"/>
  <c r="C568" i="13"/>
  <c r="D566" i="13"/>
  <c r="G566" i="13" s="1"/>
  <c r="J566" i="13" s="1"/>
  <c r="D565" i="13"/>
  <c r="E565" i="13" s="1"/>
  <c r="D564" i="13"/>
  <c r="G564" i="13" s="1"/>
  <c r="D563" i="13"/>
  <c r="G563" i="13" s="1"/>
  <c r="D562" i="13"/>
  <c r="E562" i="13" s="1"/>
  <c r="D561" i="13"/>
  <c r="E561" i="13" s="1"/>
  <c r="D560" i="13"/>
  <c r="G560" i="13" s="1"/>
  <c r="J560" i="13" s="1"/>
  <c r="C561" i="13"/>
  <c r="C562" i="13"/>
  <c r="C563" i="13"/>
  <c r="C564" i="13"/>
  <c r="C565" i="13"/>
  <c r="C566" i="13"/>
  <c r="C560" i="13"/>
  <c r="AV617" i="9" l="1"/>
  <c r="L617" i="13"/>
  <c r="AO611" i="9"/>
  <c r="AN611" i="9" s="1"/>
  <c r="AV611" i="9"/>
  <c r="E568" i="13"/>
  <c r="G568" i="13"/>
  <c r="J568" i="13" s="1"/>
  <c r="L624" i="13"/>
  <c r="L623" i="13"/>
  <c r="G592" i="13"/>
  <c r="J592" i="13" s="1"/>
  <c r="G582" i="13"/>
  <c r="J582" i="13" s="1"/>
  <c r="G583" i="13"/>
  <c r="J583" i="13" s="1"/>
  <c r="E584" i="13"/>
  <c r="G585" i="13"/>
  <c r="J585" i="13" s="1"/>
  <c r="G586" i="13"/>
  <c r="J586" i="13" s="1"/>
  <c r="E589" i="13"/>
  <c r="G590" i="13"/>
  <c r="J590" i="13" s="1"/>
  <c r="E591" i="13"/>
  <c r="E588" i="13"/>
  <c r="J581" i="13"/>
  <c r="E563" i="13"/>
  <c r="G561" i="13"/>
  <c r="J561" i="13" s="1"/>
  <c r="G565" i="13"/>
  <c r="J565" i="13" s="1"/>
  <c r="E573" i="13"/>
  <c r="E560" i="13"/>
  <c r="G575" i="13"/>
  <c r="J575" i="13" s="1"/>
  <c r="E564" i="13"/>
  <c r="E566" i="13"/>
  <c r="G562" i="13"/>
  <c r="J562" i="13" s="1"/>
  <c r="E571" i="13"/>
  <c r="E579" i="13"/>
  <c r="E570" i="13"/>
  <c r="E577" i="13"/>
  <c r="J564" i="13"/>
  <c r="J563" i="13"/>
  <c r="B534" i="13"/>
  <c r="B535" i="13"/>
  <c r="B536" i="13"/>
  <c r="B537" i="13"/>
  <c r="C537" i="13"/>
  <c r="D537" i="13"/>
  <c r="B538" i="13"/>
  <c r="C538" i="13"/>
  <c r="D538" i="13"/>
  <c r="B539" i="13"/>
  <c r="C539" i="13"/>
  <c r="D539" i="13"/>
  <c r="B540" i="13"/>
  <c r="C540" i="13"/>
  <c r="D540" i="13"/>
  <c r="B541" i="13"/>
  <c r="C541" i="13"/>
  <c r="D541" i="13"/>
  <c r="B542" i="13"/>
  <c r="C542" i="13"/>
  <c r="D542" i="13"/>
  <c r="B543" i="13"/>
  <c r="C543" i="13"/>
  <c r="D543" i="13"/>
  <c r="B544" i="13"/>
  <c r="C544" i="13"/>
  <c r="D544" i="13"/>
  <c r="B545" i="13"/>
  <c r="C545" i="13"/>
  <c r="D545" i="13"/>
  <c r="B546" i="13"/>
  <c r="C546" i="13"/>
  <c r="D546" i="13"/>
  <c r="B547" i="13"/>
  <c r="C547" i="13"/>
  <c r="D547" i="13"/>
  <c r="B548" i="13"/>
  <c r="C548" i="13"/>
  <c r="D548" i="13"/>
  <c r="B549" i="13"/>
  <c r="C549" i="13"/>
  <c r="D549" i="13"/>
  <c r="B550" i="13"/>
  <c r="C550" i="13"/>
  <c r="D550" i="13"/>
  <c r="B551" i="13"/>
  <c r="C551" i="13"/>
  <c r="D551" i="13"/>
  <c r="B552" i="13"/>
  <c r="C552" i="13"/>
  <c r="D552" i="13"/>
  <c r="B553" i="13"/>
  <c r="C553" i="13"/>
  <c r="D553" i="13"/>
  <c r="B554" i="13"/>
  <c r="C554" i="13"/>
  <c r="D554" i="13"/>
  <c r="B555" i="13"/>
  <c r="C555" i="13"/>
  <c r="D555" i="13"/>
  <c r="B556" i="13"/>
  <c r="C556" i="13"/>
  <c r="D556" i="13"/>
  <c r="B557" i="13"/>
  <c r="C557" i="13"/>
  <c r="D557" i="13"/>
  <c r="D666" i="13"/>
  <c r="E554" i="13" l="1"/>
  <c r="F554" i="13"/>
  <c r="H554" i="13"/>
  <c r="G554" i="13"/>
  <c r="E550" i="13"/>
  <c r="H550" i="13"/>
  <c r="F550" i="13"/>
  <c r="G550" i="13"/>
  <c r="E546" i="13"/>
  <c r="F546" i="13"/>
  <c r="H546" i="13"/>
  <c r="G546" i="13"/>
  <c r="H542" i="13"/>
  <c r="E542" i="13"/>
  <c r="F542" i="13"/>
  <c r="G542" i="13"/>
  <c r="E538" i="13"/>
  <c r="F538" i="13"/>
  <c r="H538" i="13"/>
  <c r="G538" i="13"/>
  <c r="F551" i="13"/>
  <c r="G551" i="13"/>
  <c r="E551" i="13"/>
  <c r="H551" i="13"/>
  <c r="E547" i="13"/>
  <c r="F547" i="13"/>
  <c r="G547" i="13"/>
  <c r="H547" i="13"/>
  <c r="F555" i="13"/>
  <c r="E555" i="13"/>
  <c r="G555" i="13"/>
  <c r="H555" i="13"/>
  <c r="G543" i="13"/>
  <c r="E543" i="13"/>
  <c r="F543" i="13"/>
  <c r="H543" i="13"/>
  <c r="E539" i="13"/>
  <c r="F539" i="13"/>
  <c r="G539" i="13"/>
  <c r="H539" i="13"/>
  <c r="H556" i="13"/>
  <c r="F556" i="13"/>
  <c r="G556" i="13"/>
  <c r="E556" i="13"/>
  <c r="F552" i="13"/>
  <c r="G552" i="13"/>
  <c r="H552" i="13"/>
  <c r="E552" i="13"/>
  <c r="G548" i="13"/>
  <c r="H548" i="13"/>
  <c r="F548" i="13"/>
  <c r="E548" i="13"/>
  <c r="F544" i="13"/>
  <c r="G544" i="13"/>
  <c r="H544" i="13"/>
  <c r="E544" i="13"/>
  <c r="H540" i="13"/>
  <c r="F540" i="13"/>
  <c r="G540" i="13"/>
  <c r="E540" i="13"/>
  <c r="G557" i="13"/>
  <c r="H557" i="13"/>
  <c r="E557" i="13"/>
  <c r="F557" i="13"/>
  <c r="E553" i="13"/>
  <c r="G553" i="13"/>
  <c r="H553" i="13"/>
  <c r="F553" i="13"/>
  <c r="G549" i="13"/>
  <c r="H549" i="13"/>
  <c r="E549" i="13"/>
  <c r="F549" i="13"/>
  <c r="E545" i="13"/>
  <c r="G545" i="13"/>
  <c r="H545" i="13"/>
  <c r="F545" i="13"/>
  <c r="H541" i="13"/>
  <c r="E541" i="13"/>
  <c r="G541" i="13"/>
  <c r="F541" i="13"/>
  <c r="E537" i="13"/>
  <c r="G537" i="13"/>
  <c r="H537" i="13"/>
  <c r="F537" i="13"/>
  <c r="AC554" i="9"/>
  <c r="AC562" i="9"/>
  <c r="AC576" i="9"/>
  <c r="H660" i="13" l="1"/>
  <c r="G660" i="13"/>
  <c r="AB553" i="9"/>
  <c r="AB561" i="9"/>
  <c r="G579" i="9"/>
  <c r="AQ579" i="9" s="1"/>
  <c r="AV579" i="9" s="1"/>
  <c r="G583" i="9"/>
  <c r="AQ583" i="9" s="1"/>
  <c r="AV583" i="9" s="1"/>
  <c r="G582" i="9"/>
  <c r="AQ582" i="9" s="1"/>
  <c r="AV582" i="9" s="1"/>
  <c r="G580" i="9"/>
  <c r="AQ580" i="9" s="1"/>
  <c r="AV580" i="9" s="1"/>
  <c r="G578" i="9"/>
  <c r="AQ578" i="9" s="1"/>
  <c r="AV578" i="9" s="1"/>
  <c r="G577" i="9"/>
  <c r="AQ577" i="9" s="1"/>
  <c r="AV577" i="9" s="1"/>
  <c r="G576" i="9"/>
  <c r="AQ576" i="9" s="1"/>
  <c r="AV576" i="9" s="1"/>
  <c r="G584" i="9"/>
  <c r="AQ584" i="9" s="1"/>
  <c r="AV584" i="9" s="1"/>
  <c r="G560" i="9"/>
  <c r="AQ560" i="9" s="1"/>
  <c r="AV560" i="9" s="1"/>
  <c r="G559" i="9"/>
  <c r="AQ559" i="9" s="1"/>
  <c r="AV559" i="9" s="1"/>
  <c r="G558" i="9"/>
  <c r="AQ558" i="9" s="1"/>
  <c r="AV558" i="9" s="1"/>
  <c r="G557" i="9"/>
  <c r="AQ557" i="9" s="1"/>
  <c r="AV557" i="9" s="1"/>
  <c r="G586" i="9"/>
  <c r="AQ586" i="9" s="1"/>
  <c r="AV586" i="9" s="1"/>
  <c r="G585" i="9"/>
  <c r="AQ585" i="9" s="1"/>
  <c r="AV585" i="9" s="1"/>
  <c r="G556" i="9"/>
  <c r="AQ556" i="9" s="1"/>
  <c r="AV556" i="9" s="1"/>
  <c r="G555" i="9"/>
  <c r="AQ555" i="9" s="1"/>
  <c r="AV555" i="9" s="1"/>
  <c r="G554" i="9"/>
  <c r="AQ554" i="9" s="1"/>
  <c r="G574" i="9"/>
  <c r="AQ574" i="9" s="1"/>
  <c r="AV574" i="9" s="1"/>
  <c r="G573" i="9"/>
  <c r="AQ573" i="9" s="1"/>
  <c r="AV573" i="9" s="1"/>
  <c r="G572" i="9"/>
  <c r="AQ572" i="9" s="1"/>
  <c r="AV572" i="9" s="1"/>
  <c r="G571" i="9"/>
  <c r="AQ571" i="9" s="1"/>
  <c r="AV571" i="9" s="1"/>
  <c r="G570" i="9"/>
  <c r="AQ570" i="9" s="1"/>
  <c r="AV570" i="9" s="1"/>
  <c r="G569" i="9"/>
  <c r="AQ569" i="9" s="1"/>
  <c r="AV569" i="9" s="1"/>
  <c r="G568" i="9"/>
  <c r="AQ568" i="9" s="1"/>
  <c r="AV568" i="9" s="1"/>
  <c r="G567" i="9"/>
  <c r="AQ567" i="9" s="1"/>
  <c r="AV567" i="9" s="1"/>
  <c r="G566" i="9"/>
  <c r="AQ566" i="9" s="1"/>
  <c r="AV566" i="9" s="1"/>
  <c r="G565" i="9"/>
  <c r="AQ565" i="9" s="1"/>
  <c r="AV565" i="9" s="1"/>
  <c r="G564" i="9"/>
  <c r="AQ564" i="9" s="1"/>
  <c r="AV564" i="9" s="1"/>
  <c r="G563" i="9"/>
  <c r="AQ563" i="9" s="1"/>
  <c r="AV563" i="9" s="1"/>
  <c r="G562" i="9"/>
  <c r="AQ562" i="9" s="1"/>
  <c r="AV562" i="9" s="1"/>
  <c r="G575" i="9"/>
  <c r="AQ575" i="9" s="1"/>
  <c r="AV575" i="9" s="1"/>
  <c r="G561" i="9"/>
  <c r="AQ561" i="9" s="1"/>
  <c r="G553" i="9"/>
  <c r="G581" i="9"/>
  <c r="AQ581" i="9" s="1"/>
  <c r="AV581" i="9" s="1"/>
  <c r="G594" i="9"/>
  <c r="G597" i="9"/>
  <c r="G598" i="9"/>
  <c r="AQ598" i="9" s="1"/>
  <c r="G590" i="9"/>
  <c r="AQ590" i="9" s="1"/>
  <c r="G591" i="9"/>
  <c r="G592" i="9"/>
  <c r="G589" i="9"/>
  <c r="G607" i="9"/>
  <c r="AQ607" i="9" s="1"/>
  <c r="G610" i="9"/>
  <c r="G612" i="9"/>
  <c r="AA612" i="9" s="1"/>
  <c r="G613" i="9"/>
  <c r="AQ613" i="9" s="1"/>
  <c r="G614" i="9"/>
  <c r="AQ614" i="9" s="1"/>
  <c r="G615" i="9"/>
  <c r="AQ615" i="9" s="1"/>
  <c r="G616" i="9"/>
  <c r="AQ616" i="9" s="1"/>
  <c r="G619" i="9"/>
  <c r="AQ619" i="9" s="1"/>
  <c r="G621" i="9"/>
  <c r="AQ621" i="9" s="1"/>
  <c r="G626" i="9"/>
  <c r="I632" i="13" s="1"/>
  <c r="J632" i="13" s="1"/>
  <c r="G620" i="9"/>
  <c r="AQ620" i="9" s="1"/>
  <c r="G643" i="9"/>
  <c r="G635" i="9"/>
  <c r="G637" i="9"/>
  <c r="G639" i="9"/>
  <c r="G641" i="9"/>
  <c r="I20" i="13"/>
  <c r="I21" i="13"/>
  <c r="AA32" i="9"/>
  <c r="K38" i="13" s="1"/>
  <c r="J40" i="13"/>
  <c r="I18" i="13"/>
  <c r="AA30" i="9"/>
  <c r="K36" i="13" s="1"/>
  <c r="G624" i="9"/>
  <c r="AQ624" i="9" s="1"/>
  <c r="I19" i="13"/>
  <c r="AA31" i="9"/>
  <c r="K37" i="13" s="1"/>
  <c r="J39" i="13"/>
  <c r="AA36" i="9"/>
  <c r="K42" i="13" s="1"/>
  <c r="J43" i="13"/>
  <c r="J46" i="13"/>
  <c r="J47" i="13"/>
  <c r="I49" i="13"/>
  <c r="I53" i="13"/>
  <c r="J55" i="13"/>
  <c r="J56" i="13"/>
  <c r="AA51" i="9"/>
  <c r="K57" i="13" s="1"/>
  <c r="J60" i="13"/>
  <c r="AA55" i="9"/>
  <c r="K61" i="13" s="1"/>
  <c r="AA59" i="9"/>
  <c r="K65" i="13" s="1"/>
  <c r="J70" i="13"/>
  <c r="J71" i="13"/>
  <c r="I72" i="13"/>
  <c r="J75" i="13"/>
  <c r="J76" i="13"/>
  <c r="AA71" i="9"/>
  <c r="K77" i="13" s="1"/>
  <c r="AA72" i="9"/>
  <c r="K78" i="13" s="1"/>
  <c r="AA73" i="9"/>
  <c r="K79" i="13" s="1"/>
  <c r="J82" i="13"/>
  <c r="I83" i="13"/>
  <c r="J85" i="13"/>
  <c r="I87" i="13"/>
  <c r="J88" i="13"/>
  <c r="AA83" i="9"/>
  <c r="K89" i="13" s="1"/>
  <c r="J90" i="13"/>
  <c r="J92" i="13"/>
  <c r="AA89" i="9"/>
  <c r="K95" i="13" s="1"/>
  <c r="J96" i="13"/>
  <c r="J101" i="13"/>
  <c r="AA98" i="9"/>
  <c r="K104" i="13" s="1"/>
  <c r="J105" i="13"/>
  <c r="AA100" i="9"/>
  <c r="K106" i="13" s="1"/>
  <c r="AA101" i="9"/>
  <c r="K107" i="13" s="1"/>
  <c r="AA103" i="9"/>
  <c r="K109" i="13" s="1"/>
  <c r="J110" i="13"/>
  <c r="AA106" i="9"/>
  <c r="K112" i="13" s="1"/>
  <c r="AA107" i="9"/>
  <c r="K113" i="13" s="1"/>
  <c r="AA108" i="9"/>
  <c r="K114" i="13" s="1"/>
  <c r="J118" i="13"/>
  <c r="AA114" i="9"/>
  <c r="K120" i="13" s="1"/>
  <c r="AA115" i="9"/>
  <c r="K121" i="13" s="1"/>
  <c r="J123" i="13"/>
  <c r="J124" i="13"/>
  <c r="J125" i="13"/>
  <c r="AA122" i="9"/>
  <c r="K128" i="13" s="1"/>
  <c r="J129" i="13"/>
  <c r="AA124" i="9"/>
  <c r="K130" i="13" s="1"/>
  <c r="AA125" i="9"/>
  <c r="K131" i="13" s="1"/>
  <c r="J132" i="13"/>
  <c r="AA128" i="9"/>
  <c r="K134" i="13" s="1"/>
  <c r="AA129" i="9"/>
  <c r="K135" i="13" s="1"/>
  <c r="AA130" i="9"/>
  <c r="K136" i="13" s="1"/>
  <c r="J137" i="13"/>
  <c r="AA132" i="9"/>
  <c r="K138" i="13" s="1"/>
  <c r="AA133" i="9"/>
  <c r="K139" i="13" s="1"/>
  <c r="I141" i="13"/>
  <c r="J142" i="13"/>
  <c r="J144" i="13"/>
  <c r="AA140" i="9"/>
  <c r="K146" i="13" s="1"/>
  <c r="J147" i="13"/>
  <c r="AA143" i="9"/>
  <c r="K149" i="13" s="1"/>
  <c r="J150" i="13"/>
  <c r="J152" i="13"/>
  <c r="J154" i="13"/>
  <c r="J155" i="13"/>
  <c r="J156" i="13"/>
  <c r="AA151" i="9"/>
  <c r="K157" i="13" s="1"/>
  <c r="AA152" i="9"/>
  <c r="K158" i="13" s="1"/>
  <c r="J159" i="13"/>
  <c r="J160" i="13"/>
  <c r="AA156" i="9"/>
  <c r="K162" i="13" s="1"/>
  <c r="AA159" i="9"/>
  <c r="K165" i="13" s="1"/>
  <c r="AA161" i="9"/>
  <c r="K167" i="13" s="1"/>
  <c r="AA163" i="9"/>
  <c r="K169" i="13" s="1"/>
  <c r="AA164" i="9"/>
  <c r="K170" i="13" s="1"/>
  <c r="AA165" i="9"/>
  <c r="K171" i="13" s="1"/>
  <c r="AA166" i="9"/>
  <c r="K172" i="13" s="1"/>
  <c r="AA167" i="9"/>
  <c r="K173" i="13" s="1"/>
  <c r="AA171" i="9"/>
  <c r="K177" i="13" s="1"/>
  <c r="J178" i="13"/>
  <c r="AA173" i="9"/>
  <c r="K179" i="13" s="1"/>
  <c r="J180" i="13"/>
  <c r="AA175" i="9"/>
  <c r="K181" i="13" s="1"/>
  <c r="J182" i="13"/>
  <c r="J184" i="13"/>
  <c r="AA179" i="9"/>
  <c r="K185" i="13" s="1"/>
  <c r="J186" i="13"/>
  <c r="AA181" i="9"/>
  <c r="K187" i="13" s="1"/>
  <c r="J189" i="13"/>
  <c r="AA184" i="9"/>
  <c r="K190" i="13" s="1"/>
  <c r="AA187" i="9"/>
  <c r="K193" i="13" s="1"/>
  <c r="J197" i="13"/>
  <c r="J198" i="13"/>
  <c r="J199" i="13"/>
  <c r="J200" i="13"/>
  <c r="I201" i="13"/>
  <c r="J406" i="13"/>
  <c r="AA199" i="9"/>
  <c r="K205" i="13" s="1"/>
  <c r="AA403" i="9"/>
  <c r="K409" i="13" s="1"/>
  <c r="AA405" i="9"/>
  <c r="K411" i="13" s="1"/>
  <c r="J412" i="13"/>
  <c r="AA407" i="9"/>
  <c r="K413" i="13" s="1"/>
  <c r="J414" i="13"/>
  <c r="AA409" i="9"/>
  <c r="K415" i="13" s="1"/>
  <c r="AA410" i="9"/>
  <c r="K416" i="13" s="1"/>
  <c r="AA411" i="9"/>
  <c r="K417" i="13" s="1"/>
  <c r="AA412" i="9"/>
  <c r="K418" i="13" s="1"/>
  <c r="AA413" i="9"/>
  <c r="K419" i="13" s="1"/>
  <c r="AA416" i="9"/>
  <c r="K422" i="13" s="1"/>
  <c r="J423" i="13"/>
  <c r="J424" i="13"/>
  <c r="AA419" i="9"/>
  <c r="K425" i="13" s="1"/>
  <c r="J428" i="13"/>
  <c r="AA423" i="9"/>
  <c r="K429" i="13" s="1"/>
  <c r="AA424" i="9"/>
  <c r="K430" i="13" s="1"/>
  <c r="J431" i="13"/>
  <c r="J432" i="13"/>
  <c r="AA427" i="9"/>
  <c r="K433" i="13" s="1"/>
  <c r="J434" i="13"/>
  <c r="J436" i="13"/>
  <c r="J437" i="13"/>
  <c r="J438" i="13"/>
  <c r="J439" i="13"/>
  <c r="AA434" i="9"/>
  <c r="K440" i="13" s="1"/>
  <c r="AA436" i="9"/>
  <c r="K442" i="13" s="1"/>
  <c r="AA438" i="9"/>
  <c r="K444" i="13" s="1"/>
  <c r="J445" i="13"/>
  <c r="AA440" i="9"/>
  <c r="K446" i="13" s="1"/>
  <c r="AA441" i="9"/>
  <c r="K447" i="13" s="1"/>
  <c r="J449" i="13"/>
  <c r="AA444" i="9"/>
  <c r="K450" i="13" s="1"/>
  <c r="J452" i="13"/>
  <c r="J453" i="13"/>
  <c r="AA449" i="9"/>
  <c r="K455" i="13" s="1"/>
  <c r="J456" i="13"/>
  <c r="J457" i="13"/>
  <c r="J458" i="13"/>
  <c r="AA453" i="9"/>
  <c r="K459" i="13" s="1"/>
  <c r="J460" i="13"/>
  <c r="J461" i="13"/>
  <c r="J462" i="13"/>
  <c r="J463" i="13"/>
  <c r="AA458" i="9"/>
  <c r="K464" i="13" s="1"/>
  <c r="AA459" i="9"/>
  <c r="K465" i="13" s="1"/>
  <c r="AA460" i="9"/>
  <c r="K466" i="13" s="1"/>
  <c r="J467" i="13"/>
  <c r="J468" i="13"/>
  <c r="AA463" i="9"/>
  <c r="K469" i="13" s="1"/>
  <c r="J470" i="13"/>
  <c r="J471" i="13"/>
  <c r="AA466" i="9"/>
  <c r="K472" i="13" s="1"/>
  <c r="AA467" i="9"/>
  <c r="K473" i="13" s="1"/>
  <c r="AA468" i="9"/>
  <c r="K474" i="13" s="1"/>
  <c r="J475" i="13"/>
  <c r="AA470" i="9"/>
  <c r="K476" i="13" s="1"/>
  <c r="AA473" i="9"/>
  <c r="K479" i="13" s="1"/>
  <c r="AA474" i="9"/>
  <c r="K480" i="13" s="1"/>
  <c r="AA478" i="9"/>
  <c r="K484" i="13" s="1"/>
  <c r="AA481" i="9"/>
  <c r="K487" i="13" s="1"/>
  <c r="J488" i="13"/>
  <c r="J489" i="13"/>
  <c r="J490" i="13"/>
  <c r="J491" i="13"/>
  <c r="J492" i="13"/>
  <c r="AA488" i="9"/>
  <c r="K494" i="13" s="1"/>
  <c r="J495" i="13"/>
  <c r="AA491" i="9"/>
  <c r="K497" i="13" s="1"/>
  <c r="J498" i="13"/>
  <c r="AA493" i="9"/>
  <c r="K499" i="13" s="1"/>
  <c r="J500" i="13"/>
  <c r="J501" i="13"/>
  <c r="J506" i="13"/>
  <c r="AA532" i="9"/>
  <c r="K538" i="13" s="1"/>
  <c r="AA533" i="9"/>
  <c r="K539" i="13" s="1"/>
  <c r="I540" i="13"/>
  <c r="J540" i="13" s="1"/>
  <c r="I541" i="13"/>
  <c r="J541" i="13" s="1"/>
  <c r="I542" i="13"/>
  <c r="J542" i="13" s="1"/>
  <c r="AA537" i="9"/>
  <c r="K543" i="13" s="1"/>
  <c r="I546" i="13"/>
  <c r="J546" i="13" s="1"/>
  <c r="AA542" i="9"/>
  <c r="K548" i="13" s="1"/>
  <c r="AA543" i="9"/>
  <c r="K549" i="13" s="1"/>
  <c r="G546" i="9"/>
  <c r="G547" i="9"/>
  <c r="I553" i="13" s="1"/>
  <c r="J553" i="13" s="1"/>
  <c r="G548" i="9"/>
  <c r="AA548" i="9" s="1"/>
  <c r="K554" i="13" s="1"/>
  <c r="G549" i="9"/>
  <c r="I555" i="13" s="1"/>
  <c r="J555" i="13" s="1"/>
  <c r="G550" i="9"/>
  <c r="G551" i="9"/>
  <c r="I557" i="13" s="1"/>
  <c r="J557" i="13" s="1"/>
  <c r="G588" i="9"/>
  <c r="AQ588" i="9" s="1"/>
  <c r="G593" i="9"/>
  <c r="AQ593" i="9" s="1"/>
  <c r="G595" i="9"/>
  <c r="G596" i="9"/>
  <c r="AQ596" i="9" s="1"/>
  <c r="G600" i="9"/>
  <c r="AQ600" i="9" s="1"/>
  <c r="G601" i="9"/>
  <c r="AQ601" i="9" s="1"/>
  <c r="G602" i="9"/>
  <c r="AQ602" i="9" s="1"/>
  <c r="G603" i="9"/>
  <c r="AQ603" i="9" s="1"/>
  <c r="G604" i="9"/>
  <c r="AQ604" i="9" s="1"/>
  <c r="G605" i="9"/>
  <c r="G622" i="9"/>
  <c r="AQ622" i="9" s="1"/>
  <c r="G625" i="9"/>
  <c r="AQ625" i="9" s="1"/>
  <c r="G623" i="9"/>
  <c r="AQ623" i="9" s="1"/>
  <c r="G627" i="9"/>
  <c r="G628" i="9"/>
  <c r="G629" i="9"/>
  <c r="I635" i="13" s="1"/>
  <c r="J635" i="13" s="1"/>
  <c r="G630" i="9"/>
  <c r="I636" i="13" s="1"/>
  <c r="J636" i="13" s="1"/>
  <c r="G631" i="9"/>
  <c r="G632" i="9"/>
  <c r="G633" i="9"/>
  <c r="G634" i="9"/>
  <c r="G636" i="9"/>
  <c r="G638" i="9"/>
  <c r="G640" i="9"/>
  <c r="G642" i="9"/>
  <c r="G644" i="9"/>
  <c r="G645" i="9"/>
  <c r="G646" i="9"/>
  <c r="G647" i="9"/>
  <c r="G648" i="9"/>
  <c r="G649" i="9"/>
  <c r="G650" i="9"/>
  <c r="G651" i="9"/>
  <c r="G652" i="9"/>
  <c r="G653" i="9"/>
  <c r="G654" i="9"/>
  <c r="G655" i="9"/>
  <c r="G9" i="9"/>
  <c r="I15" i="13" s="1"/>
  <c r="G8" i="9"/>
  <c r="G7" i="9"/>
  <c r="G552" i="9"/>
  <c r="AA552" i="9" s="1"/>
  <c r="L657" i="9"/>
  <c r="I16" i="13"/>
  <c r="Z657" i="9"/>
  <c r="Y657" i="9"/>
  <c r="F657" i="9"/>
  <c r="F663" i="9" s="1"/>
  <c r="H657" i="9"/>
  <c r="H663" i="9" s="1"/>
  <c r="H667" i="9" s="1"/>
  <c r="I657" i="9"/>
  <c r="I663" i="9" s="1"/>
  <c r="I667" i="9" s="1"/>
  <c r="J657" i="9"/>
  <c r="K657" i="9"/>
  <c r="M657" i="9"/>
  <c r="N657" i="9"/>
  <c r="N663" i="9" s="1"/>
  <c r="N667" i="9" s="1"/>
  <c r="O657" i="9"/>
  <c r="O663" i="9" s="1"/>
  <c r="O667" i="9" s="1"/>
  <c r="P657" i="9"/>
  <c r="P663" i="9" s="1"/>
  <c r="P667" i="9" s="1"/>
  <c r="Q657" i="9"/>
  <c r="Q663" i="9" s="1"/>
  <c r="Q667" i="9" s="1"/>
  <c r="R657" i="9"/>
  <c r="R663" i="9" s="1"/>
  <c r="R667" i="9" s="1"/>
  <c r="S657" i="9"/>
  <c r="S663" i="9" s="1"/>
  <c r="S667" i="9" s="1"/>
  <c r="T657" i="9"/>
  <c r="T663" i="9" s="1"/>
  <c r="T667" i="9" s="1"/>
  <c r="U657" i="9"/>
  <c r="U663" i="9" s="1"/>
  <c r="U667" i="9" s="1"/>
  <c r="V657" i="9"/>
  <c r="V663" i="9" s="1"/>
  <c r="V667" i="9" s="1"/>
  <c r="W657" i="9"/>
  <c r="W663" i="9" s="1"/>
  <c r="W667" i="9" s="1"/>
  <c r="X657" i="9"/>
  <c r="X663" i="9" s="1"/>
  <c r="X667" i="9" s="1"/>
  <c r="AA121" i="9"/>
  <c r="K127" i="13" s="1"/>
  <c r="AV561" i="9" l="1"/>
  <c r="AO622" i="9"/>
  <c r="AN622" i="9" s="1"/>
  <c r="AV622" i="9"/>
  <c r="I601" i="13"/>
  <c r="J601" i="13" s="1"/>
  <c r="AQ595" i="9"/>
  <c r="I616" i="13"/>
  <c r="J616" i="13" s="1"/>
  <c r="AQ610" i="9"/>
  <c r="I600" i="13"/>
  <c r="J600" i="13" s="1"/>
  <c r="AQ594" i="9"/>
  <c r="I611" i="13"/>
  <c r="J611" i="13" s="1"/>
  <c r="AQ605" i="9"/>
  <c r="AO593" i="9"/>
  <c r="AN593" i="9" s="1"/>
  <c r="AV593" i="9"/>
  <c r="AO621" i="9"/>
  <c r="AN621" i="9" s="1"/>
  <c r="AV621" i="9"/>
  <c r="AV607" i="9"/>
  <c r="AO607" i="9"/>
  <c r="AN607" i="9" s="1"/>
  <c r="AO596" i="9"/>
  <c r="AN596" i="9" s="1"/>
  <c r="AV596" i="9"/>
  <c r="AO620" i="9"/>
  <c r="AN620" i="9" s="1"/>
  <c r="AV620" i="9"/>
  <c r="I618" i="13"/>
  <c r="J618" i="13" s="1"/>
  <c r="AQ612" i="9"/>
  <c r="I603" i="13"/>
  <c r="J603" i="13" s="1"/>
  <c r="AQ597" i="9"/>
  <c r="AO604" i="9"/>
  <c r="AN604" i="9" s="1"/>
  <c r="AV604" i="9"/>
  <c r="AV588" i="9"/>
  <c r="AO588" i="9"/>
  <c r="AO619" i="9"/>
  <c r="AN619" i="9" s="1"/>
  <c r="AV619" i="9"/>
  <c r="I595" i="13"/>
  <c r="J595" i="13" s="1"/>
  <c r="AQ589" i="9"/>
  <c r="AV554" i="9"/>
  <c r="AO603" i="9"/>
  <c r="AN603" i="9" s="1"/>
  <c r="AV603" i="9"/>
  <c r="AO624" i="9"/>
  <c r="AN624" i="9" s="1"/>
  <c r="AV624" i="9"/>
  <c r="AO616" i="9"/>
  <c r="AN616" i="9" s="1"/>
  <c r="AV616" i="9"/>
  <c r="I598" i="13"/>
  <c r="J598" i="13" s="1"/>
  <c r="AQ592" i="9"/>
  <c r="AV602" i="9"/>
  <c r="AO602" i="9"/>
  <c r="AN602" i="9" s="1"/>
  <c r="AV615" i="9"/>
  <c r="AO615" i="9"/>
  <c r="AN615" i="9" s="1"/>
  <c r="I597" i="13"/>
  <c r="J597" i="13" s="1"/>
  <c r="AQ591" i="9"/>
  <c r="AO625" i="9"/>
  <c r="AN625" i="9" s="1"/>
  <c r="AV625" i="9"/>
  <c r="AO601" i="9"/>
  <c r="AN601" i="9" s="1"/>
  <c r="AV601" i="9"/>
  <c r="AO614" i="9"/>
  <c r="AN614" i="9" s="1"/>
  <c r="AV614" i="9"/>
  <c r="AO590" i="9"/>
  <c r="AN590" i="9" s="1"/>
  <c r="AV590" i="9"/>
  <c r="AV623" i="9"/>
  <c r="AO623" i="9"/>
  <c r="AN623" i="9" s="1"/>
  <c r="AO600" i="9"/>
  <c r="AN600" i="9" s="1"/>
  <c r="AV600" i="9"/>
  <c r="AO613" i="9"/>
  <c r="AN613" i="9" s="1"/>
  <c r="AV613" i="9"/>
  <c r="AO598" i="9"/>
  <c r="AN598" i="9" s="1"/>
  <c r="AV598" i="9"/>
  <c r="K663" i="9"/>
  <c r="K667" i="9" s="1"/>
  <c r="J663" i="9"/>
  <c r="J667" i="9" s="1"/>
  <c r="M663" i="9"/>
  <c r="M667" i="9" s="1"/>
  <c r="AA111" i="9"/>
  <c r="K117" i="13" s="1"/>
  <c r="I117" i="13"/>
  <c r="J117" i="13" s="1"/>
  <c r="I68" i="13"/>
  <c r="J68" i="13" s="1"/>
  <c r="AA78" i="9"/>
  <c r="K84" i="13" s="1"/>
  <c r="I84" i="13"/>
  <c r="J84" i="13" s="1"/>
  <c r="I67" i="13"/>
  <c r="J67" i="13" s="1"/>
  <c r="AA53" i="9"/>
  <c r="K59" i="13" s="1"/>
  <c r="I59" i="13"/>
  <c r="J59" i="13" s="1"/>
  <c r="AA44" i="9"/>
  <c r="K50" i="13" s="1"/>
  <c r="I50" i="13"/>
  <c r="J50" i="13" s="1"/>
  <c r="I168" i="13"/>
  <c r="J168" i="13" s="1"/>
  <c r="AA60" i="9"/>
  <c r="K66" i="13" s="1"/>
  <c r="I66" i="13"/>
  <c r="J66" i="13" s="1"/>
  <c r="AA52" i="9"/>
  <c r="K58" i="13" s="1"/>
  <c r="I58" i="13"/>
  <c r="J58" i="13" s="1"/>
  <c r="I26" i="13"/>
  <c r="J26" i="13" s="1"/>
  <c r="AA19" i="9"/>
  <c r="K25" i="13" s="1"/>
  <c r="I25" i="13"/>
  <c r="J25" i="13" s="1"/>
  <c r="I28" i="13"/>
  <c r="J28" i="13" s="1"/>
  <c r="I52" i="13"/>
  <c r="J52" i="13" s="1"/>
  <c r="I29" i="13"/>
  <c r="J29" i="13" s="1"/>
  <c r="AA97" i="9"/>
  <c r="K103" i="13" s="1"/>
  <c r="I103" i="13"/>
  <c r="J103" i="13" s="1"/>
  <c r="AA67" i="9"/>
  <c r="K73" i="13" s="1"/>
  <c r="I73" i="13"/>
  <c r="J73" i="13" s="1"/>
  <c r="AA42" i="9"/>
  <c r="K48" i="13" s="1"/>
  <c r="I48" i="13"/>
  <c r="J48" i="13" s="1"/>
  <c r="I23" i="13"/>
  <c r="J23" i="13" s="1"/>
  <c r="AA75" i="9"/>
  <c r="K81" i="13" s="1"/>
  <c r="I81" i="13"/>
  <c r="J81" i="13" s="1"/>
  <c r="I64" i="13"/>
  <c r="J64" i="13" s="1"/>
  <c r="I80" i="13"/>
  <c r="J80" i="13" s="1"/>
  <c r="I63" i="13"/>
  <c r="J63" i="13" s="1"/>
  <c r="AA16" i="9"/>
  <c r="K22" i="13" s="1"/>
  <c r="I22" i="13"/>
  <c r="J22" i="13" s="1"/>
  <c r="I166" i="13"/>
  <c r="J166" i="13" s="1"/>
  <c r="AA105" i="9"/>
  <c r="K111" i="13" s="1"/>
  <c r="I111" i="13"/>
  <c r="J111" i="13" s="1"/>
  <c r="AA113" i="9"/>
  <c r="K119" i="13" s="1"/>
  <c r="I119" i="13"/>
  <c r="J119" i="13" s="1"/>
  <c r="AA93" i="9"/>
  <c r="K99" i="13" s="1"/>
  <c r="I99" i="13"/>
  <c r="J99" i="13" s="1"/>
  <c r="I62" i="13"/>
  <c r="J62" i="13" s="1"/>
  <c r="AA48" i="9"/>
  <c r="K54" i="13" s="1"/>
  <c r="I54" i="13"/>
  <c r="J54" i="13" s="1"/>
  <c r="AA18" i="9"/>
  <c r="K24" i="13" s="1"/>
  <c r="I24" i="13"/>
  <c r="J24" i="13" s="1"/>
  <c r="I102" i="13"/>
  <c r="J102" i="13" s="1"/>
  <c r="AA92" i="9"/>
  <c r="K98" i="13" s="1"/>
  <c r="I98" i="13"/>
  <c r="J98" i="13" s="1"/>
  <c r="AA80" i="9"/>
  <c r="K86" i="13" s="1"/>
  <c r="I86" i="13"/>
  <c r="J86" i="13" s="1"/>
  <c r="I69" i="13"/>
  <c r="J69" i="13" s="1"/>
  <c r="AA195" i="9"/>
  <c r="K201" i="13" s="1"/>
  <c r="J201" i="13"/>
  <c r="J302" i="13"/>
  <c r="AA499" i="9"/>
  <c r="K505" i="13" s="1"/>
  <c r="J505" i="13"/>
  <c r="J535" i="13"/>
  <c r="J504" i="13"/>
  <c r="AA497" i="9"/>
  <c r="K503" i="13" s="1"/>
  <c r="J503" i="13"/>
  <c r="AA197" i="9"/>
  <c r="K203" i="13" s="1"/>
  <c r="J304" i="13"/>
  <c r="J203" i="13"/>
  <c r="J533" i="13"/>
  <c r="J502" i="13"/>
  <c r="J404" i="13"/>
  <c r="J303" i="13"/>
  <c r="J202" i="13"/>
  <c r="L306" i="13"/>
  <c r="L205" i="13"/>
  <c r="I634" i="13"/>
  <c r="J634" i="13" s="1"/>
  <c r="I628" i="13"/>
  <c r="J628" i="13" s="1"/>
  <c r="I608" i="13"/>
  <c r="J608" i="13" s="1"/>
  <c r="I619" i="13"/>
  <c r="J619" i="13" s="1"/>
  <c r="I630" i="13"/>
  <c r="J630" i="13" s="1"/>
  <c r="I17" i="13"/>
  <c r="J17" i="13" s="1"/>
  <c r="I626" i="13"/>
  <c r="J626" i="13" s="1"/>
  <c r="I622" i="13"/>
  <c r="J622" i="13" s="1"/>
  <c r="I604" i="13"/>
  <c r="J604" i="13" s="1"/>
  <c r="I629" i="13"/>
  <c r="J629" i="13" s="1"/>
  <c r="I621" i="13"/>
  <c r="J621" i="13" s="1"/>
  <c r="AA619" i="9"/>
  <c r="I625" i="13"/>
  <c r="J625" i="13" s="1"/>
  <c r="I605" i="13"/>
  <c r="J605" i="13" s="1"/>
  <c r="I633" i="13"/>
  <c r="J633" i="13" s="1"/>
  <c r="I607" i="13"/>
  <c r="J607" i="13" s="1"/>
  <c r="I599" i="13"/>
  <c r="J599" i="13" s="1"/>
  <c r="I631" i="13"/>
  <c r="J631" i="13" s="1"/>
  <c r="I609" i="13"/>
  <c r="J609" i="13" s="1"/>
  <c r="J20" i="13"/>
  <c r="I627" i="13"/>
  <c r="J627" i="13" s="1"/>
  <c r="I620" i="13"/>
  <c r="J620" i="13" s="1"/>
  <c r="I613" i="13"/>
  <c r="J613" i="13" s="1"/>
  <c r="I596" i="13"/>
  <c r="J596" i="13" s="1"/>
  <c r="J19" i="13"/>
  <c r="AA10" i="9"/>
  <c r="K16" i="13" s="1"/>
  <c r="AA620" i="9"/>
  <c r="AA602" i="9"/>
  <c r="K608" i="13" s="1"/>
  <c r="AA600" i="9"/>
  <c r="AA577" i="9"/>
  <c r="K583" i="13" s="1"/>
  <c r="L583" i="13" s="1"/>
  <c r="AA627" i="9"/>
  <c r="K633" i="13" s="1"/>
  <c r="AA636" i="9"/>
  <c r="AA644" i="9"/>
  <c r="AA625" i="9"/>
  <c r="K631" i="13" s="1"/>
  <c r="AA652" i="9"/>
  <c r="AA604" i="9"/>
  <c r="AA613" i="9"/>
  <c r="K619" i="13" s="1"/>
  <c r="AA599" i="9"/>
  <c r="K605" i="13" s="1"/>
  <c r="AA621" i="9"/>
  <c r="AA647" i="9"/>
  <c r="AA638" i="9"/>
  <c r="AA645" i="9"/>
  <c r="AA615" i="9"/>
  <c r="K621" i="13" s="1"/>
  <c r="AA603" i="9"/>
  <c r="K609" i="13" s="1"/>
  <c r="AA601" i="9"/>
  <c r="K607" i="13" s="1"/>
  <c r="AA646" i="9"/>
  <c r="AA598" i="9"/>
  <c r="AA569" i="9"/>
  <c r="AA628" i="9"/>
  <c r="K634" i="13" s="1"/>
  <c r="AA632" i="9"/>
  <c r="AA622" i="9"/>
  <c r="K628" i="13" s="1"/>
  <c r="AA651" i="9"/>
  <c r="AA574" i="9"/>
  <c r="AA642" i="9"/>
  <c r="AA540" i="9"/>
  <c r="K546" i="13" s="1"/>
  <c r="L546" i="13" s="1"/>
  <c r="I554" i="13"/>
  <c r="J554" i="13" s="1"/>
  <c r="L554" i="13" s="1"/>
  <c r="I550" i="13"/>
  <c r="J550" i="13" s="1"/>
  <c r="AA541" i="9"/>
  <c r="K547" i="13" s="1"/>
  <c r="I547" i="13"/>
  <c r="J547" i="13" s="1"/>
  <c r="I544" i="13"/>
  <c r="J544" i="13" s="1"/>
  <c r="I537" i="13"/>
  <c r="J537" i="13" s="1"/>
  <c r="J499" i="13"/>
  <c r="L499" i="13" s="1"/>
  <c r="J484" i="13"/>
  <c r="L484" i="13" s="1"/>
  <c r="J480" i="13"/>
  <c r="L480" i="13" s="1"/>
  <c r="J476" i="13"/>
  <c r="L476" i="13" s="1"/>
  <c r="J472" i="13"/>
  <c r="L472" i="13" s="1"/>
  <c r="J464" i="13"/>
  <c r="L464" i="13" s="1"/>
  <c r="J446" i="13"/>
  <c r="L446" i="13" s="1"/>
  <c r="J442" i="13"/>
  <c r="L442" i="13" s="1"/>
  <c r="J430" i="13"/>
  <c r="L430" i="13" s="1"/>
  <c r="J426" i="13"/>
  <c r="J422" i="13"/>
  <c r="L422" i="13" s="1"/>
  <c r="J418" i="13"/>
  <c r="L418" i="13" s="1"/>
  <c r="J415" i="13"/>
  <c r="L415" i="13" s="1"/>
  <c r="J408" i="13"/>
  <c r="J194" i="13"/>
  <c r="J191" i="13"/>
  <c r="J187" i="13"/>
  <c r="L187" i="13" s="1"/>
  <c r="J183" i="13"/>
  <c r="J179" i="13"/>
  <c r="L179" i="13" s="1"/>
  <c r="J175" i="13"/>
  <c r="J172" i="13"/>
  <c r="L172" i="13" s="1"/>
  <c r="J169" i="13"/>
  <c r="L169" i="13" s="1"/>
  <c r="J162" i="13"/>
  <c r="L162" i="13" s="1"/>
  <c r="J158" i="13"/>
  <c r="L158" i="13" s="1"/>
  <c r="J151" i="13"/>
  <c r="J148" i="13"/>
  <c r="J140" i="13"/>
  <c r="J133" i="13"/>
  <c r="J130" i="13"/>
  <c r="L130" i="13" s="1"/>
  <c r="J127" i="13"/>
  <c r="L127" i="13" s="1"/>
  <c r="J115" i="13"/>
  <c r="J112" i="13"/>
  <c r="L112" i="13" s="1"/>
  <c r="J109" i="13"/>
  <c r="L109" i="13" s="1"/>
  <c r="J94" i="13"/>
  <c r="J87" i="13"/>
  <c r="J83" i="13"/>
  <c r="J72" i="13"/>
  <c r="J44" i="13"/>
  <c r="J36" i="13"/>
  <c r="L36" i="13" s="1"/>
  <c r="J38" i="13"/>
  <c r="L38" i="13" s="1"/>
  <c r="AA562" i="9"/>
  <c r="J30" i="13"/>
  <c r="J34" i="13"/>
  <c r="I543" i="13"/>
  <c r="J543" i="13" s="1"/>
  <c r="L543" i="13" s="1"/>
  <c r="I539" i="13"/>
  <c r="J539" i="13" s="1"/>
  <c r="L539" i="13" s="1"/>
  <c r="J536" i="13"/>
  <c r="J532" i="13"/>
  <c r="J487" i="13"/>
  <c r="L487" i="13" s="1"/>
  <c r="J483" i="13"/>
  <c r="J479" i="13"/>
  <c r="L479" i="13" s="1"/>
  <c r="J448" i="13"/>
  <c r="J441" i="13"/>
  <c r="J433" i="13"/>
  <c r="L433" i="13" s="1"/>
  <c r="J429" i="13"/>
  <c r="L429" i="13" s="1"/>
  <c r="J425" i="13"/>
  <c r="L425" i="13" s="1"/>
  <c r="J421" i="13"/>
  <c r="J417" i="13"/>
  <c r="L417" i="13" s="1"/>
  <c r="J411" i="13"/>
  <c r="L411" i="13" s="1"/>
  <c r="J407" i="13"/>
  <c r="L407" i="13" s="1"/>
  <c r="J403" i="13"/>
  <c r="J190" i="13"/>
  <c r="L190" i="13" s="1"/>
  <c r="J174" i="13"/>
  <c r="J171" i="13"/>
  <c r="L171" i="13" s="1"/>
  <c r="J165" i="13"/>
  <c r="L165" i="13" s="1"/>
  <c r="J161" i="13"/>
  <c r="J143" i="13"/>
  <c r="J139" i="13"/>
  <c r="L139" i="13" s="1"/>
  <c r="J136" i="13"/>
  <c r="L136" i="13" s="1"/>
  <c r="J126" i="13"/>
  <c r="J122" i="13"/>
  <c r="J108" i="13"/>
  <c r="J97" i="13"/>
  <c r="J93" i="13"/>
  <c r="J79" i="13"/>
  <c r="L79" i="13" s="1"/>
  <c r="J51" i="13"/>
  <c r="J33" i="13"/>
  <c r="I556" i="13"/>
  <c r="J556" i="13" s="1"/>
  <c r="I552" i="13"/>
  <c r="J552" i="13" s="1"/>
  <c r="I549" i="13"/>
  <c r="J549" i="13" s="1"/>
  <c r="L549" i="13" s="1"/>
  <c r="J497" i="13"/>
  <c r="L497" i="13" s="1"/>
  <c r="J494" i="13"/>
  <c r="L494" i="13" s="1"/>
  <c r="J486" i="13"/>
  <c r="J482" i="13"/>
  <c r="J478" i="13"/>
  <c r="J474" i="13"/>
  <c r="L474" i="13" s="1"/>
  <c r="J466" i="13"/>
  <c r="L466" i="13" s="1"/>
  <c r="J459" i="13"/>
  <c r="L459" i="13" s="1"/>
  <c r="J455" i="13"/>
  <c r="L455" i="13" s="1"/>
  <c r="J451" i="13"/>
  <c r="J447" i="13"/>
  <c r="L447" i="13" s="1"/>
  <c r="J444" i="13"/>
  <c r="L444" i="13" s="1"/>
  <c r="J440" i="13"/>
  <c r="L440" i="13" s="1"/>
  <c r="J420" i="13"/>
  <c r="J410" i="13"/>
  <c r="J196" i="13"/>
  <c r="J193" i="13"/>
  <c r="L193" i="13" s="1"/>
  <c r="J185" i="13"/>
  <c r="L185" i="13" s="1"/>
  <c r="J181" i="13"/>
  <c r="L181" i="13" s="1"/>
  <c r="J177" i="13"/>
  <c r="L177" i="13" s="1"/>
  <c r="J164" i="13"/>
  <c r="J157" i="13"/>
  <c r="L157" i="13" s="1"/>
  <c r="J153" i="13"/>
  <c r="J146" i="13"/>
  <c r="L146" i="13" s="1"/>
  <c r="J135" i="13"/>
  <c r="L135" i="13" s="1"/>
  <c r="J121" i="13"/>
  <c r="L121" i="13" s="1"/>
  <c r="J114" i="13"/>
  <c r="L114" i="13" s="1"/>
  <c r="J107" i="13"/>
  <c r="L107" i="13" s="1"/>
  <c r="J104" i="13"/>
  <c r="L104" i="13" s="1"/>
  <c r="J100" i="13"/>
  <c r="J89" i="13"/>
  <c r="L89" i="13" s="1"/>
  <c r="J78" i="13"/>
  <c r="L78" i="13" s="1"/>
  <c r="J74" i="13"/>
  <c r="J42" i="13"/>
  <c r="L42" i="13" s="1"/>
  <c r="J37" i="13"/>
  <c r="L37" i="13" s="1"/>
  <c r="AA568" i="9"/>
  <c r="J32" i="13"/>
  <c r="I551" i="13"/>
  <c r="J551" i="13" s="1"/>
  <c r="I548" i="13"/>
  <c r="J548" i="13" s="1"/>
  <c r="L548" i="13" s="1"/>
  <c r="AA539" i="9"/>
  <c r="K545" i="13" s="1"/>
  <c r="I545" i="13"/>
  <c r="J545" i="13" s="1"/>
  <c r="I538" i="13"/>
  <c r="J538" i="13" s="1"/>
  <c r="L538" i="13" s="1"/>
  <c r="J534" i="13"/>
  <c r="J496" i="13"/>
  <c r="J493" i="13"/>
  <c r="J485" i="13"/>
  <c r="J481" i="13"/>
  <c r="J477" i="13"/>
  <c r="J473" i="13"/>
  <c r="L473" i="13" s="1"/>
  <c r="J469" i="13"/>
  <c r="L469" i="13" s="1"/>
  <c r="J465" i="13"/>
  <c r="L465" i="13" s="1"/>
  <c r="J454" i="13"/>
  <c r="J450" i="13"/>
  <c r="L450" i="13" s="1"/>
  <c r="J443" i="13"/>
  <c r="J435" i="13"/>
  <c r="J427" i="13"/>
  <c r="J419" i="13"/>
  <c r="L419" i="13" s="1"/>
  <c r="J416" i="13"/>
  <c r="L416" i="13" s="1"/>
  <c r="J413" i="13"/>
  <c r="L413" i="13" s="1"/>
  <c r="J409" i="13"/>
  <c r="L409" i="13" s="1"/>
  <c r="J405" i="13"/>
  <c r="J195" i="13"/>
  <c r="J192" i="13"/>
  <c r="J188" i="13"/>
  <c r="J176" i="13"/>
  <c r="J173" i="13"/>
  <c r="L173" i="13" s="1"/>
  <c r="J170" i="13"/>
  <c r="L170" i="13" s="1"/>
  <c r="J167" i="13"/>
  <c r="L167" i="13" s="1"/>
  <c r="J163" i="13"/>
  <c r="J149" i="13"/>
  <c r="L149" i="13" s="1"/>
  <c r="J145" i="13"/>
  <c r="J141" i="13"/>
  <c r="J138" i="13"/>
  <c r="L138" i="13" s="1"/>
  <c r="J134" i="13"/>
  <c r="L134" i="13" s="1"/>
  <c r="J131" i="13"/>
  <c r="L131" i="13" s="1"/>
  <c r="J128" i="13"/>
  <c r="L128" i="13" s="1"/>
  <c r="J120" i="13"/>
  <c r="L120" i="13" s="1"/>
  <c r="J116" i="13"/>
  <c r="J113" i="13"/>
  <c r="L113" i="13" s="1"/>
  <c r="J106" i="13"/>
  <c r="L106" i="13" s="1"/>
  <c r="J95" i="13"/>
  <c r="L95" i="13" s="1"/>
  <c r="J91" i="13"/>
  <c r="J77" i="13"/>
  <c r="L77" i="13" s="1"/>
  <c r="J65" i="13"/>
  <c r="L65" i="13" s="1"/>
  <c r="J61" i="13"/>
  <c r="L61" i="13" s="1"/>
  <c r="J57" i="13"/>
  <c r="L57" i="13" s="1"/>
  <c r="J53" i="13"/>
  <c r="J49" i="13"/>
  <c r="J45" i="13"/>
  <c r="J41" i="13"/>
  <c r="J35" i="13"/>
  <c r="J27" i="13"/>
  <c r="J31" i="13"/>
  <c r="AA35" i="9"/>
  <c r="K41" i="13" s="1"/>
  <c r="AA546" i="9"/>
  <c r="K552" i="13" s="1"/>
  <c r="AA414" i="9"/>
  <c r="K420" i="13" s="1"/>
  <c r="AA479" i="9"/>
  <c r="K485" i="13" s="1"/>
  <c r="AA158" i="9"/>
  <c r="K164" i="13" s="1"/>
  <c r="AA437" i="9"/>
  <c r="K443" i="13" s="1"/>
  <c r="AA649" i="9"/>
  <c r="AA633" i="9"/>
  <c r="AA623" i="9"/>
  <c r="K629" i="13" s="1"/>
  <c r="AA545" i="9"/>
  <c r="K551" i="13" s="1"/>
  <c r="AA495" i="9"/>
  <c r="K501" i="13" s="1"/>
  <c r="AA471" i="9"/>
  <c r="K477" i="13" s="1"/>
  <c r="AA445" i="9"/>
  <c r="K451" i="13" s="1"/>
  <c r="AA442" i="9"/>
  <c r="K448" i="13" s="1"/>
  <c r="AA420" i="9"/>
  <c r="K426" i="13" s="1"/>
  <c r="AA189" i="9"/>
  <c r="K195" i="13" s="1"/>
  <c r="AA169" i="9"/>
  <c r="K175" i="13" s="1"/>
  <c r="AA157" i="9"/>
  <c r="K163" i="13" s="1"/>
  <c r="AA137" i="9"/>
  <c r="K143" i="13" s="1"/>
  <c r="AA134" i="9"/>
  <c r="K140" i="13" s="1"/>
  <c r="AA45" i="9"/>
  <c r="K51" i="13" s="1"/>
  <c r="AA616" i="9"/>
  <c r="AA566" i="9"/>
  <c r="AA102" i="9"/>
  <c r="K108" i="13" s="1"/>
  <c r="AA87" i="9"/>
  <c r="K93" i="13" s="1"/>
  <c r="AA190" i="9"/>
  <c r="K196" i="13" s="1"/>
  <c r="AA429" i="9"/>
  <c r="K435" i="13" s="1"/>
  <c r="AA155" i="9"/>
  <c r="K161" i="13" s="1"/>
  <c r="AA142" i="9"/>
  <c r="K148" i="13" s="1"/>
  <c r="J21" i="13"/>
  <c r="AA91" i="9"/>
  <c r="K97" i="13" s="1"/>
  <c r="AA624" i="9"/>
  <c r="K630" i="13" s="1"/>
  <c r="AA614" i="9"/>
  <c r="K620" i="13" s="1"/>
  <c r="AA404" i="9"/>
  <c r="K410" i="13" s="1"/>
  <c r="AA39" i="9"/>
  <c r="K45" i="13" s="1"/>
  <c r="AA550" i="9"/>
  <c r="K556" i="13" s="1"/>
  <c r="AA490" i="9"/>
  <c r="K496" i="13" s="1"/>
  <c r="AA593" i="9"/>
  <c r="K599" i="13" s="1"/>
  <c r="AA421" i="9"/>
  <c r="K427" i="13" s="1"/>
  <c r="AA487" i="9"/>
  <c r="K493" i="13" s="1"/>
  <c r="AA43" i="9"/>
  <c r="K49" i="13" s="1"/>
  <c r="AA653" i="9"/>
  <c r="AA66" i="9"/>
  <c r="K72" i="13" s="1"/>
  <c r="AA135" i="9"/>
  <c r="K141" i="13" s="1"/>
  <c r="AA29" i="9"/>
  <c r="K35" i="13" s="1"/>
  <c r="AA538" i="9"/>
  <c r="K544" i="13" s="1"/>
  <c r="AA476" i="9"/>
  <c r="K482" i="13" s="1"/>
  <c r="AA185" i="9"/>
  <c r="K191" i="13" s="1"/>
  <c r="AA182" i="9"/>
  <c r="K188" i="13" s="1"/>
  <c r="AA145" i="9"/>
  <c r="K151" i="13" s="1"/>
  <c r="AA120" i="9"/>
  <c r="K126" i="13" s="1"/>
  <c r="AA81" i="9"/>
  <c r="K87" i="13" s="1"/>
  <c r="J18" i="13"/>
  <c r="AA15" i="9"/>
  <c r="K21" i="13" s="1"/>
  <c r="AA9" i="9"/>
  <c r="K15" i="13" s="1"/>
  <c r="AA650" i="9"/>
  <c r="AA496" i="9"/>
  <c r="K502" i="13" s="1"/>
  <c r="AA457" i="9"/>
  <c r="AA450" i="9"/>
  <c r="AA446" i="9"/>
  <c r="AA443" i="9"/>
  <c r="AA138" i="9"/>
  <c r="AA112" i="9"/>
  <c r="AA70" i="9"/>
  <c r="AA46" i="9"/>
  <c r="AA643" i="9"/>
  <c r="AA630" i="9"/>
  <c r="K636" i="13" s="1"/>
  <c r="L636" i="13" s="1"/>
  <c r="AA549" i="9"/>
  <c r="K555" i="13" s="1"/>
  <c r="L555" i="13" s="1"/>
  <c r="AA489" i="9"/>
  <c r="AA486" i="9"/>
  <c r="AA482" i="9"/>
  <c r="AA464" i="9"/>
  <c r="AA428" i="9"/>
  <c r="AA417" i="9"/>
  <c r="AA193" i="9"/>
  <c r="AA141" i="9"/>
  <c r="AA90" i="9"/>
  <c r="AA76" i="9"/>
  <c r="AA57" i="9"/>
  <c r="AA49" i="9"/>
  <c r="AA639" i="9"/>
  <c r="AA605" i="9"/>
  <c r="K611" i="13" s="1"/>
  <c r="L611" i="13" s="1"/>
  <c r="AA595" i="9"/>
  <c r="K601" i="13" s="1"/>
  <c r="AA536" i="9"/>
  <c r="K542" i="13" s="1"/>
  <c r="L542" i="13" s="1"/>
  <c r="AA492" i="9"/>
  <c r="AA431" i="9"/>
  <c r="AA196" i="9"/>
  <c r="K202" i="13" s="1"/>
  <c r="AA176" i="9"/>
  <c r="AA172" i="9"/>
  <c r="AA146" i="9"/>
  <c r="AA118" i="9"/>
  <c r="AA79" i="9"/>
  <c r="AA64" i="9"/>
  <c r="AA37" i="9"/>
  <c r="AA17" i="9"/>
  <c r="AA592" i="9"/>
  <c r="K598" i="13" s="1"/>
  <c r="AA648" i="9"/>
  <c r="AA494" i="9"/>
  <c r="AA149" i="9"/>
  <c r="AA126" i="9"/>
  <c r="AA123" i="9"/>
  <c r="AA99" i="9"/>
  <c r="AA96" i="9"/>
  <c r="AA84" i="9"/>
  <c r="AA40" i="9"/>
  <c r="AA610" i="9"/>
  <c r="K616" i="13" s="1"/>
  <c r="L616" i="13" s="1"/>
  <c r="AA7" i="9"/>
  <c r="AA655" i="9"/>
  <c r="AA629" i="9"/>
  <c r="K635" i="13" s="1"/>
  <c r="L635" i="13" s="1"/>
  <c r="AA551" i="9"/>
  <c r="K557" i="13" s="1"/>
  <c r="L557" i="13" s="1"/>
  <c r="AA535" i="9"/>
  <c r="K541" i="13" s="1"/>
  <c r="L541" i="13" s="1"/>
  <c r="AA498" i="9"/>
  <c r="K504" i="13" s="1"/>
  <c r="AA485" i="9"/>
  <c r="AA456" i="9"/>
  <c r="AA433" i="9"/>
  <c r="AA430" i="9"/>
  <c r="AA198" i="9"/>
  <c r="K204" i="13" s="1"/>
  <c r="AA192" i="9"/>
  <c r="AA178" i="9"/>
  <c r="AA154" i="9"/>
  <c r="AA148" i="9"/>
  <c r="AA117" i="9"/>
  <c r="AA95" i="9"/>
  <c r="AA86" i="9"/>
  <c r="AA69" i="9"/>
  <c r="AA63" i="9"/>
  <c r="AA56" i="9"/>
  <c r="AA13" i="9"/>
  <c r="K19" i="13" s="1"/>
  <c r="AA14" i="9"/>
  <c r="K20" i="13" s="1"/>
  <c r="AA637" i="9"/>
  <c r="AA591" i="9"/>
  <c r="AA553" i="9"/>
  <c r="AA565" i="9"/>
  <c r="AA586" i="9"/>
  <c r="K592" i="13" s="1"/>
  <c r="L592" i="13" s="1"/>
  <c r="AA560" i="9"/>
  <c r="K566" i="13" s="1"/>
  <c r="L566" i="13" s="1"/>
  <c r="AA579" i="9"/>
  <c r="K585" i="13" s="1"/>
  <c r="L585" i="13" s="1"/>
  <c r="AA23" i="9"/>
  <c r="AA8" i="9"/>
  <c r="AA654" i="9"/>
  <c r="AA640" i="9"/>
  <c r="AA634" i="9"/>
  <c r="AA547" i="9"/>
  <c r="K553" i="13" s="1"/>
  <c r="L553" i="13" s="1"/>
  <c r="AA544" i="9"/>
  <c r="K550" i="13" s="1"/>
  <c r="AA534" i="9"/>
  <c r="K540" i="13" s="1"/>
  <c r="L540" i="13" s="1"/>
  <c r="AA500" i="9"/>
  <c r="K506" i="13" s="1"/>
  <c r="AA484" i="9"/>
  <c r="AA480" i="9"/>
  <c r="K486" i="13" s="1"/>
  <c r="AA477" i="9"/>
  <c r="K483" i="13" s="1"/>
  <c r="AA475" i="9"/>
  <c r="K481" i="13" s="1"/>
  <c r="AA472" i="9"/>
  <c r="K478" i="13" s="1"/>
  <c r="AA462" i="9"/>
  <c r="AA455" i="9"/>
  <c r="AA452" i="9"/>
  <c r="AA439" i="9"/>
  <c r="AA435" i="9"/>
  <c r="K441" i="13" s="1"/>
  <c r="AA432" i="9"/>
  <c r="AA426" i="9"/>
  <c r="AA422" i="9"/>
  <c r="AA415" i="9"/>
  <c r="K421" i="13" s="1"/>
  <c r="AA406" i="9"/>
  <c r="AA200" i="9"/>
  <c r="K206" i="13" s="1"/>
  <c r="AA194" i="9"/>
  <c r="AA191" i="9"/>
  <c r="AA188" i="9"/>
  <c r="K194" i="13" s="1"/>
  <c r="AA186" i="9"/>
  <c r="K192" i="13" s="1"/>
  <c r="AA177" i="9"/>
  <c r="K183" i="13" s="1"/>
  <c r="AA174" i="9"/>
  <c r="AA170" i="9"/>
  <c r="K176" i="13" s="1"/>
  <c r="AA168" i="9"/>
  <c r="K174" i="13" s="1"/>
  <c r="AA160" i="9"/>
  <c r="AA153" i="9"/>
  <c r="AA150" i="9"/>
  <c r="AA147" i="9"/>
  <c r="K153" i="13" s="1"/>
  <c r="AA139" i="9"/>
  <c r="K145" i="13" s="1"/>
  <c r="AA131" i="9"/>
  <c r="AA127" i="9"/>
  <c r="K133" i="13" s="1"/>
  <c r="AA119" i="9"/>
  <c r="AA116" i="9"/>
  <c r="K122" i="13" s="1"/>
  <c r="AA110" i="9"/>
  <c r="K116" i="13" s="1"/>
  <c r="AA94" i="9"/>
  <c r="K100" i="13" s="1"/>
  <c r="AA88" i="9"/>
  <c r="K94" i="13" s="1"/>
  <c r="AA85" i="9"/>
  <c r="K91" i="13" s="1"/>
  <c r="AA77" i="9"/>
  <c r="K83" i="13" s="1"/>
  <c r="AA68" i="9"/>
  <c r="K74" i="13" s="1"/>
  <c r="AA65" i="9"/>
  <c r="AA62" i="9"/>
  <c r="AA58" i="9"/>
  <c r="AA47" i="9"/>
  <c r="K53" i="13" s="1"/>
  <c r="AA41" i="9"/>
  <c r="AA38" i="9"/>
  <c r="K44" i="13" s="1"/>
  <c r="AA34" i="9"/>
  <c r="AA635" i="9"/>
  <c r="AA626" i="9"/>
  <c r="K618" i="13"/>
  <c r="L618" i="13" s="1"/>
  <c r="AA589" i="9"/>
  <c r="K595" i="13" s="1"/>
  <c r="AA590" i="9"/>
  <c r="K596" i="13" s="1"/>
  <c r="AA597" i="9"/>
  <c r="K603" i="13" s="1"/>
  <c r="AA594" i="9"/>
  <c r="K600" i="13" s="1"/>
  <c r="AA561" i="9"/>
  <c r="AA570" i="9"/>
  <c r="AA573" i="9"/>
  <c r="AA582" i="9"/>
  <c r="K588" i="13" s="1"/>
  <c r="L588" i="13" s="1"/>
  <c r="AA585" i="9"/>
  <c r="K591" i="13" s="1"/>
  <c r="L591" i="13" s="1"/>
  <c r="AA559" i="9"/>
  <c r="K565" i="13" s="1"/>
  <c r="L565" i="13" s="1"/>
  <c r="AA584" i="9"/>
  <c r="K590" i="13" s="1"/>
  <c r="L590" i="13" s="1"/>
  <c r="AA580" i="9"/>
  <c r="K586" i="13" s="1"/>
  <c r="L586" i="13" s="1"/>
  <c r="AA21" i="9"/>
  <c r="K27" i="13" s="1"/>
  <c r="AA22" i="9"/>
  <c r="AA631" i="9"/>
  <c r="AA596" i="9"/>
  <c r="AA588" i="9"/>
  <c r="AA483" i="9"/>
  <c r="AA469" i="9"/>
  <c r="AA465" i="9"/>
  <c r="AA461" i="9"/>
  <c r="AA454" i="9"/>
  <c r="AA451" i="9"/>
  <c r="AA447" i="9"/>
  <c r="AA425" i="9"/>
  <c r="AA418" i="9"/>
  <c r="AA408" i="9"/>
  <c r="AA183" i="9"/>
  <c r="AA180" i="9"/>
  <c r="AA162" i="9"/>
  <c r="AA144" i="9"/>
  <c r="AA136" i="9"/>
  <c r="AA104" i="9"/>
  <c r="AA82" i="9"/>
  <c r="AA74" i="9"/>
  <c r="AA61" i="9"/>
  <c r="AA54" i="9"/>
  <c r="AA50" i="9"/>
  <c r="AA33" i="9"/>
  <c r="AA20" i="9"/>
  <c r="AA11" i="9"/>
  <c r="K17" i="13" s="1"/>
  <c r="AA27" i="9"/>
  <c r="K33" i="13" s="1"/>
  <c r="AA563" i="9"/>
  <c r="AA567" i="9"/>
  <c r="AA571" i="9"/>
  <c r="AA556" i="9"/>
  <c r="K562" i="13" s="1"/>
  <c r="L562" i="13" s="1"/>
  <c r="AA558" i="9"/>
  <c r="K564" i="13" s="1"/>
  <c r="L564" i="13" s="1"/>
  <c r="AA578" i="9"/>
  <c r="K584" i="13" s="1"/>
  <c r="L584" i="13" s="1"/>
  <c r="AA581" i="9"/>
  <c r="AA554" i="9"/>
  <c r="K560" i="13" s="1"/>
  <c r="L560" i="13" s="1"/>
  <c r="AA555" i="9"/>
  <c r="K561" i="13" s="1"/>
  <c r="L561" i="13" s="1"/>
  <c r="AA557" i="9"/>
  <c r="K563" i="13" s="1"/>
  <c r="L563" i="13" s="1"/>
  <c r="AA583" i="9"/>
  <c r="K589" i="13" s="1"/>
  <c r="L589" i="13" s="1"/>
  <c r="AA576" i="9"/>
  <c r="K582" i="13" s="1"/>
  <c r="L582" i="13" s="1"/>
  <c r="AA572" i="9"/>
  <c r="AA24" i="9"/>
  <c r="K30" i="13" s="1"/>
  <c r="AA28" i="9"/>
  <c r="K34" i="13" s="1"/>
  <c r="G657" i="9"/>
  <c r="G663" i="9" s="1"/>
  <c r="G667" i="9" s="1"/>
  <c r="AA12" i="9"/>
  <c r="K18" i="13" s="1"/>
  <c r="AA564" i="9"/>
  <c r="K570" i="13" s="1"/>
  <c r="L570" i="13" s="1"/>
  <c r="AA109" i="9"/>
  <c r="K115" i="13" s="1"/>
  <c r="AA448" i="9"/>
  <c r="K454" i="13" s="1"/>
  <c r="AA641" i="9"/>
  <c r="AA26" i="9"/>
  <c r="K32" i="13" s="1"/>
  <c r="AA607" i="9"/>
  <c r="K613" i="13" s="1"/>
  <c r="AA25" i="9"/>
  <c r="K31" i="13" s="1"/>
  <c r="AA575" i="9"/>
  <c r="AQ3" i="9" l="1"/>
  <c r="AN588" i="9"/>
  <c r="AO591" i="9"/>
  <c r="AN591" i="9" s="1"/>
  <c r="AV591" i="9"/>
  <c r="AV589" i="9"/>
  <c r="AO589" i="9"/>
  <c r="AN589" i="9" s="1"/>
  <c r="AO594" i="9"/>
  <c r="AN594" i="9" s="1"/>
  <c r="AV594" i="9"/>
  <c r="AV597" i="9"/>
  <c r="AO597" i="9"/>
  <c r="AN597" i="9" s="1"/>
  <c r="AO612" i="9"/>
  <c r="AN612" i="9" s="1"/>
  <c r="AV612" i="9"/>
  <c r="AO610" i="9"/>
  <c r="AN610" i="9" s="1"/>
  <c r="AV610" i="9"/>
  <c r="AO595" i="9"/>
  <c r="AN595" i="9" s="1"/>
  <c r="AV595" i="9"/>
  <c r="AV592" i="9"/>
  <c r="AO592" i="9"/>
  <c r="AQ4" i="9"/>
  <c r="AO605" i="9"/>
  <c r="AN605" i="9" s="1"/>
  <c r="AV605" i="9"/>
  <c r="L99" i="13"/>
  <c r="L25" i="13"/>
  <c r="AA663" i="9"/>
  <c r="K47" i="15"/>
  <c r="L117" i="13"/>
  <c r="L50" i="13"/>
  <c r="L98" i="13"/>
  <c r="L54" i="13"/>
  <c r="L66" i="13"/>
  <c r="L84" i="13"/>
  <c r="L119" i="13"/>
  <c r="L59" i="13"/>
  <c r="L22" i="13"/>
  <c r="L48" i="13"/>
  <c r="L86" i="13"/>
  <c r="L81" i="13"/>
  <c r="L111" i="13"/>
  <c r="L103" i="13"/>
  <c r="L24" i="13"/>
  <c r="L58" i="13"/>
  <c r="L73" i="13"/>
  <c r="K110" i="13"/>
  <c r="L110" i="13" s="1"/>
  <c r="K467" i="13"/>
  <c r="L467" i="13" s="1"/>
  <c r="K71" i="13"/>
  <c r="L71" i="13" s="1"/>
  <c r="K461" i="13"/>
  <c r="L461" i="13" s="1"/>
  <c r="K132" i="13"/>
  <c r="L132" i="13" s="1"/>
  <c r="K67" i="13"/>
  <c r="L67" i="13" s="1"/>
  <c r="K471" i="13"/>
  <c r="L471" i="13" s="1"/>
  <c r="K159" i="13"/>
  <c r="L159" i="13" s="1"/>
  <c r="K124" i="13"/>
  <c r="L124" i="13" s="1"/>
  <c r="K470" i="13"/>
  <c r="L470" i="13" s="1"/>
  <c r="K92" i="13"/>
  <c r="L92" i="13" s="1"/>
  <c r="K436" i="13"/>
  <c r="L436" i="13" s="1"/>
  <c r="K23" i="13"/>
  <c r="L23" i="13" s="1"/>
  <c r="K199" i="13"/>
  <c r="L199" i="13" s="1"/>
  <c r="K452" i="13"/>
  <c r="L452" i="13" s="1"/>
  <c r="K80" i="13"/>
  <c r="L80" i="13" s="1"/>
  <c r="K414" i="13"/>
  <c r="L414" i="13" s="1"/>
  <c r="K475" i="13"/>
  <c r="L475" i="13" s="1"/>
  <c r="K166" i="13"/>
  <c r="L166" i="13" s="1"/>
  <c r="K105" i="13"/>
  <c r="L105" i="13" s="1"/>
  <c r="K118" i="13"/>
  <c r="L118" i="13" s="1"/>
  <c r="K56" i="13"/>
  <c r="L56" i="13" s="1"/>
  <c r="K88" i="13"/>
  <c r="L88" i="13" s="1"/>
  <c r="K168" i="13"/>
  <c r="L168" i="13" s="1"/>
  <c r="K424" i="13"/>
  <c r="L424" i="13" s="1"/>
  <c r="K460" i="13"/>
  <c r="L460" i="13" s="1"/>
  <c r="K489" i="13"/>
  <c r="L489" i="13" s="1"/>
  <c r="K40" i="13"/>
  <c r="L40" i="13" s="1"/>
  <c r="K68" i="13"/>
  <c r="L68" i="13" s="1"/>
  <c r="K458" i="13"/>
  <c r="L458" i="13" s="1"/>
  <c r="K129" i="13"/>
  <c r="L129" i="13" s="1"/>
  <c r="K70" i="13"/>
  <c r="L70" i="13" s="1"/>
  <c r="K498" i="13"/>
  <c r="L498" i="13" s="1"/>
  <c r="K82" i="13"/>
  <c r="L82" i="13" s="1"/>
  <c r="K423" i="13"/>
  <c r="L423" i="13" s="1"/>
  <c r="K492" i="13"/>
  <c r="L492" i="13" s="1"/>
  <c r="K463" i="13"/>
  <c r="L463" i="13" s="1"/>
  <c r="K142" i="13"/>
  <c r="L142" i="13" s="1"/>
  <c r="K76" i="13"/>
  <c r="L76" i="13" s="1"/>
  <c r="K200" i="13"/>
  <c r="L200" i="13" s="1"/>
  <c r="K432" i="13"/>
  <c r="L432" i="13" s="1"/>
  <c r="K69" i="13"/>
  <c r="L69" i="13" s="1"/>
  <c r="K123" i="13"/>
  <c r="L123" i="13" s="1"/>
  <c r="K198" i="13"/>
  <c r="L198" i="13" s="1"/>
  <c r="K462" i="13"/>
  <c r="L462" i="13" s="1"/>
  <c r="K178" i="13"/>
  <c r="L178" i="13" s="1"/>
  <c r="K96" i="13"/>
  <c r="L96" i="13" s="1"/>
  <c r="K434" i="13"/>
  <c r="L434" i="13" s="1"/>
  <c r="K495" i="13"/>
  <c r="L495" i="13" s="1"/>
  <c r="K144" i="13"/>
  <c r="L144" i="13" s="1"/>
  <c r="K431" i="13"/>
  <c r="L431" i="13" s="1"/>
  <c r="K90" i="13"/>
  <c r="L90" i="13" s="1"/>
  <c r="K47" i="13"/>
  <c r="L47" i="13" s="1"/>
  <c r="K125" i="13"/>
  <c r="L125" i="13" s="1"/>
  <c r="K438" i="13"/>
  <c r="L438" i="13" s="1"/>
  <c r="K29" i="13"/>
  <c r="L29" i="13" s="1"/>
  <c r="K75" i="13"/>
  <c r="L75" i="13" s="1"/>
  <c r="K154" i="13"/>
  <c r="L154" i="13" s="1"/>
  <c r="K491" i="13"/>
  <c r="L491" i="13" s="1"/>
  <c r="K155" i="13"/>
  <c r="L155" i="13" s="1"/>
  <c r="K182" i="13"/>
  <c r="L182" i="13" s="1"/>
  <c r="K147" i="13"/>
  <c r="L147" i="13" s="1"/>
  <c r="K52" i="13"/>
  <c r="L52" i="13" s="1"/>
  <c r="K449" i="13"/>
  <c r="L449" i="13" s="1"/>
  <c r="K60" i="13"/>
  <c r="L60" i="13" s="1"/>
  <c r="K180" i="13"/>
  <c r="L180" i="13" s="1"/>
  <c r="K85" i="13"/>
  <c r="L85" i="13" s="1"/>
  <c r="K453" i="13"/>
  <c r="L453" i="13" s="1"/>
  <c r="K468" i="13"/>
  <c r="L468" i="13" s="1"/>
  <c r="K186" i="13"/>
  <c r="L186" i="13" s="1"/>
  <c r="K156" i="13"/>
  <c r="L156" i="13" s="1"/>
  <c r="K490" i="13"/>
  <c r="L490" i="13" s="1"/>
  <c r="K26" i="13"/>
  <c r="L26" i="13" s="1"/>
  <c r="K189" i="13"/>
  <c r="L189" i="13" s="1"/>
  <c r="K412" i="13"/>
  <c r="L412" i="13" s="1"/>
  <c r="K102" i="13"/>
  <c r="L102" i="13" s="1"/>
  <c r="K55" i="13"/>
  <c r="L55" i="13" s="1"/>
  <c r="K160" i="13"/>
  <c r="L160" i="13" s="1"/>
  <c r="K500" i="13"/>
  <c r="L500" i="13" s="1"/>
  <c r="K63" i="13"/>
  <c r="L63" i="13" s="1"/>
  <c r="K39" i="13"/>
  <c r="L39" i="13" s="1"/>
  <c r="K150" i="13"/>
  <c r="L150" i="13" s="1"/>
  <c r="K457" i="13"/>
  <c r="L457" i="13" s="1"/>
  <c r="K28" i="13"/>
  <c r="L28" i="13" s="1"/>
  <c r="K64" i="13"/>
  <c r="L64" i="13" s="1"/>
  <c r="K137" i="13"/>
  <c r="L137" i="13" s="1"/>
  <c r="K445" i="13"/>
  <c r="L445" i="13" s="1"/>
  <c r="K437" i="13"/>
  <c r="L437" i="13" s="1"/>
  <c r="K488" i="13"/>
  <c r="L488" i="13" s="1"/>
  <c r="K197" i="13"/>
  <c r="L197" i="13" s="1"/>
  <c r="K428" i="13"/>
  <c r="L428" i="13" s="1"/>
  <c r="K62" i="13"/>
  <c r="L62" i="13" s="1"/>
  <c r="K101" i="13"/>
  <c r="L101" i="13" s="1"/>
  <c r="K184" i="13"/>
  <c r="L184" i="13" s="1"/>
  <c r="K439" i="13"/>
  <c r="L439" i="13" s="1"/>
  <c r="K46" i="13"/>
  <c r="L46" i="13" s="1"/>
  <c r="K43" i="13"/>
  <c r="L43" i="13" s="1"/>
  <c r="K152" i="13"/>
  <c r="L152" i="13" s="1"/>
  <c r="K456" i="13"/>
  <c r="L456" i="13" s="1"/>
  <c r="L201" i="13"/>
  <c r="L302" i="13"/>
  <c r="L304" i="13"/>
  <c r="L403" i="13"/>
  <c r="L536" i="13"/>
  <c r="L203" i="13"/>
  <c r="L405" i="13"/>
  <c r="L505" i="13"/>
  <c r="L503" i="13"/>
  <c r="L534" i="13"/>
  <c r="L408" i="13"/>
  <c r="L206" i="13"/>
  <c r="L307" i="13"/>
  <c r="L533" i="13"/>
  <c r="L502" i="13"/>
  <c r="L532" i="13"/>
  <c r="L501" i="13"/>
  <c r="L404" i="13"/>
  <c r="L202" i="13"/>
  <c r="L303" i="13"/>
  <c r="K537" i="13"/>
  <c r="L537" i="13" s="1"/>
  <c r="L506" i="13"/>
  <c r="L406" i="13"/>
  <c r="L204" i="13"/>
  <c r="L305" i="13"/>
  <c r="L535" i="13"/>
  <c r="L504" i="13"/>
  <c r="AC581" i="9"/>
  <c r="AC583" i="9" s="1"/>
  <c r="L621" i="13"/>
  <c r="L634" i="13"/>
  <c r="L620" i="13"/>
  <c r="L630" i="13"/>
  <c r="L608" i="13"/>
  <c r="L631" i="13"/>
  <c r="L613" i="13"/>
  <c r="L609" i="13"/>
  <c r="L633" i="13"/>
  <c r="L619" i="13"/>
  <c r="L17" i="13"/>
  <c r="L20" i="13"/>
  <c r="L629" i="13"/>
  <c r="L628" i="13"/>
  <c r="L607" i="13"/>
  <c r="L19" i="13"/>
  <c r="K604" i="13"/>
  <c r="L604" i="13" s="1"/>
  <c r="K597" i="13"/>
  <c r="L597" i="13" s="1"/>
  <c r="L601" i="13"/>
  <c r="K632" i="13"/>
  <c r="L632" i="13" s="1"/>
  <c r="L605" i="13"/>
  <c r="K627" i="13"/>
  <c r="L627" i="13" s="1"/>
  <c r="K626" i="13"/>
  <c r="L626" i="13" s="1"/>
  <c r="K625" i="13"/>
  <c r="L625" i="13" s="1"/>
  <c r="K622" i="13"/>
  <c r="L622" i="13" s="1"/>
  <c r="L603" i="13"/>
  <c r="L600" i="13"/>
  <c r="L599" i="13"/>
  <c r="L598" i="13"/>
  <c r="L596" i="13"/>
  <c r="L595" i="13"/>
  <c r="K581" i="13"/>
  <c r="L581" i="13" s="1"/>
  <c r="K587" i="13"/>
  <c r="L587" i="13" s="1"/>
  <c r="K579" i="13"/>
  <c r="L579" i="13" s="1"/>
  <c r="K573" i="13"/>
  <c r="L573" i="13" s="1"/>
  <c r="K571" i="13"/>
  <c r="L571" i="13" s="1"/>
  <c r="K577" i="13"/>
  <c r="L577" i="13" s="1"/>
  <c r="K568" i="13"/>
  <c r="L568" i="13" s="1"/>
  <c r="K575" i="13"/>
  <c r="L575" i="13" s="1"/>
  <c r="L41" i="13"/>
  <c r="L153" i="13"/>
  <c r="L164" i="13"/>
  <c r="L35" i="13"/>
  <c r="L45" i="13"/>
  <c r="L53" i="13"/>
  <c r="L91" i="13"/>
  <c r="L116" i="13"/>
  <c r="L188" i="13"/>
  <c r="L195" i="13"/>
  <c r="L420" i="13"/>
  <c r="L443" i="13"/>
  <c r="L454" i="13"/>
  <c r="L477" i="13"/>
  <c r="L496" i="13"/>
  <c r="L49" i="13"/>
  <c r="L97" i="13"/>
  <c r="L143" i="13"/>
  <c r="L174" i="13"/>
  <c r="L545" i="13"/>
  <c r="L451" i="13"/>
  <c r="L141" i="13"/>
  <c r="L74" i="13"/>
  <c r="L556" i="13"/>
  <c r="L122" i="13"/>
  <c r="L441" i="13"/>
  <c r="L34" i="13"/>
  <c r="L83" i="13"/>
  <c r="L94" i="13"/>
  <c r="L115" i="13"/>
  <c r="L133" i="13"/>
  <c r="L148" i="13"/>
  <c r="L175" i="13"/>
  <c r="L183" i="13"/>
  <c r="L191" i="13"/>
  <c r="L426" i="13"/>
  <c r="L547" i="13"/>
  <c r="J15" i="13"/>
  <c r="I660" i="13"/>
  <c r="F661" i="13" s="1"/>
  <c r="L31" i="13"/>
  <c r="L485" i="13"/>
  <c r="L482" i="13"/>
  <c r="AC553" i="9"/>
  <c r="AC555" i="9" s="1"/>
  <c r="L435" i="13"/>
  <c r="L32" i="13"/>
  <c r="L30" i="13"/>
  <c r="L44" i="13"/>
  <c r="L72" i="13"/>
  <c r="L87" i="13"/>
  <c r="L140" i="13"/>
  <c r="L151" i="13"/>
  <c r="L194" i="13"/>
  <c r="L544" i="13"/>
  <c r="L550" i="13"/>
  <c r="L27" i="13"/>
  <c r="L145" i="13"/>
  <c r="L163" i="13"/>
  <c r="L176" i="13"/>
  <c r="L192" i="13"/>
  <c r="L427" i="13"/>
  <c r="L481" i="13"/>
  <c r="L493" i="13"/>
  <c r="L551" i="13"/>
  <c r="L100" i="13"/>
  <c r="L196" i="13"/>
  <c r="L410" i="13"/>
  <c r="L478" i="13"/>
  <c r="L486" i="13"/>
  <c r="L552" i="13"/>
  <c r="L33" i="13"/>
  <c r="L51" i="13"/>
  <c r="L93" i="13"/>
  <c r="L108" i="13"/>
  <c r="L126" i="13"/>
  <c r="L161" i="13"/>
  <c r="L421" i="13"/>
  <c r="L448" i="13"/>
  <c r="L483" i="13"/>
  <c r="L18" i="13"/>
  <c r="J16" i="13"/>
  <c r="L16" i="13" s="1"/>
  <c r="L21" i="13"/>
  <c r="AC575" i="9"/>
  <c r="AC577" i="9" s="1"/>
  <c r="AC561" i="9"/>
  <c r="AC563" i="9" s="1"/>
  <c r="AA657" i="9"/>
  <c r="L111" i="16" s="1"/>
  <c r="M111" i="16" s="1"/>
  <c r="AO3" i="9" l="1"/>
  <c r="AN3" i="9"/>
  <c r="AO4" i="9"/>
  <c r="AN592" i="9"/>
  <c r="AN4" i="9" s="1"/>
  <c r="K106" i="15"/>
  <c r="K660" i="13"/>
  <c r="J660" i="13"/>
  <c r="L15" i="13"/>
  <c r="L660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Alberto Gazzola</author>
  </authors>
  <commentList>
    <comment ref="K598" authorId="0" shapeId="0" xr:uid="{A27DAD28-0F0D-41F6-8A3B-E2FB18E1D78B}">
      <text>
        <r>
          <rPr>
            <b/>
            <sz val="9"/>
            <color indexed="81"/>
            <rFont val="Tahoma"/>
            <family val="2"/>
          </rPr>
          <t>Alberto Gazzola:</t>
        </r>
        <r>
          <rPr>
            <sz val="9"/>
            <color indexed="81"/>
            <rFont val="Tahoma"/>
            <family val="2"/>
          </rPr>
          <t xml:space="preserve">
5000 mat in armadio 1HC1 Pav Ant</t>
        </r>
      </text>
    </comment>
    <comment ref="K678" authorId="0" shapeId="0" xr:uid="{7031E582-FDA3-40F7-8465-B8974BBEABB0}">
      <text>
        <r>
          <rPr>
            <b/>
            <sz val="9"/>
            <color indexed="81"/>
            <rFont val="Tahoma"/>
            <family val="2"/>
          </rPr>
          <t>Alberto Gazzola:strumenti per armadi nuovi + esistenti</t>
        </r>
      </text>
    </comment>
  </commentList>
</comments>
</file>

<file path=xl/sharedStrings.xml><?xml version="1.0" encoding="utf-8"?>
<sst xmlns="http://schemas.openxmlformats.org/spreadsheetml/2006/main" count="3999" uniqueCount="790">
  <si>
    <t>Parametri</t>
  </si>
  <si>
    <t>INS.</t>
  </si>
  <si>
    <t>OP.</t>
  </si>
  <si>
    <t>GR.</t>
  </si>
  <si>
    <t>OFFERTA</t>
  </si>
  <si>
    <t>R.D.O.</t>
  </si>
  <si>
    <t>COMM.CL.</t>
  </si>
  <si>
    <t>PROG.</t>
  </si>
  <si>
    <t>TOTALE EURO</t>
  </si>
  <si>
    <r>
      <t xml:space="preserve">Comm </t>
    </r>
    <r>
      <rPr>
        <b/>
        <sz val="10"/>
        <rFont val="Arial"/>
        <family val="2"/>
      </rPr>
      <t>MECC</t>
    </r>
  </si>
  <si>
    <r>
      <t xml:space="preserve">Comm. </t>
    </r>
    <r>
      <rPr>
        <b/>
        <sz val="10"/>
        <rFont val="Arial"/>
        <family val="2"/>
      </rPr>
      <t>IMP</t>
    </r>
  </si>
  <si>
    <t>Ferro</t>
  </si>
  <si>
    <t>Q.ta'</t>
  </si>
  <si>
    <t>Vern tratt varie</t>
  </si>
  <si>
    <t>Ore lav macch. piccole</t>
  </si>
  <si>
    <t>Ore lav macch. grandi</t>
  </si>
  <si>
    <t>Descrizione</t>
  </si>
  <si>
    <t>Staz.</t>
  </si>
  <si>
    <t>Disegno</t>
  </si>
  <si>
    <t>Ore          coll</t>
  </si>
  <si>
    <t>Ore              imp</t>
  </si>
  <si>
    <t>Ore              agg mont</t>
  </si>
  <si>
    <t>Kg mat                 carp</t>
  </si>
  <si>
    <t>Mat                                  carp</t>
  </si>
  <si>
    <t>Ore               carp</t>
  </si>
  <si>
    <t>Ore               Rob</t>
  </si>
  <si>
    <t>COSTO ITALIA</t>
  </si>
  <si>
    <t>COSTO POLONIA</t>
  </si>
  <si>
    <t>ore ricert. In cntiere</t>
  </si>
  <si>
    <t xml:space="preserve">ore rim.mecc </t>
  </si>
  <si>
    <t>Ore                interc el+flu</t>
  </si>
  <si>
    <t>ore map mecc</t>
  </si>
  <si>
    <t>Ore  MIF             softw+HW</t>
  </si>
  <si>
    <t>ore prog. Mecc</t>
  </si>
  <si>
    <t>ore prog. Hw/sw</t>
  </si>
  <si>
    <t>PROGETTAZIONE</t>
  </si>
  <si>
    <t>Progettazione meccanica e documentazione</t>
  </si>
  <si>
    <t>Progettazione HW SW e documentazione</t>
  </si>
  <si>
    <t>Gestione</t>
  </si>
  <si>
    <t>COSTRUZIONE</t>
  </si>
  <si>
    <t>VARIE</t>
  </si>
  <si>
    <t>Noleggi in cantiere</t>
  </si>
  <si>
    <t>SCHIERAMENTO IN SEDE</t>
  </si>
  <si>
    <t>CANTIERE</t>
  </si>
  <si>
    <t>Montaggio in sede</t>
  </si>
  <si>
    <t>Montaggio meccanico</t>
  </si>
  <si>
    <t>Apparecchiature elettriche, quadri comando , pulsantiere</t>
  </si>
  <si>
    <t>Materiali di intercollegamenti</t>
  </si>
  <si>
    <t xml:space="preserve">Prove  e map in sede </t>
  </si>
  <si>
    <t xml:space="preserve">Smontaggio e spedizione </t>
  </si>
  <si>
    <t>Map e mif meccanica</t>
  </si>
  <si>
    <t>Ricertificazione attrezzature</t>
  </si>
  <si>
    <t>Messa in funzione sw</t>
  </si>
  <si>
    <t xml:space="preserve">Assistenza hw alla mif </t>
  </si>
  <si>
    <t xml:space="preserve">IMPIANTI GENERALI </t>
  </si>
  <si>
    <t xml:space="preserve">Formazione </t>
  </si>
  <si>
    <t>Impianti aspirazione fumi</t>
  </si>
  <si>
    <t xml:space="preserve">Impianti alimentazione FM + saldatura </t>
  </si>
  <si>
    <t xml:space="preserve">Impianti illuminazione </t>
  </si>
  <si>
    <t>Impianti alimentazione aria - acqua</t>
  </si>
  <si>
    <t xml:space="preserve">Impianti distribuzione gas tecnici </t>
  </si>
  <si>
    <t>Materiali di pronto intervento (ricambi prima  dotazione)</t>
  </si>
  <si>
    <t>ROBOT</t>
  </si>
  <si>
    <t xml:space="preserve">AVP. </t>
  </si>
  <si>
    <t>CLIENTE :</t>
  </si>
  <si>
    <t>PRM</t>
  </si>
  <si>
    <t>PRI</t>
  </si>
  <si>
    <t>GE</t>
  </si>
  <si>
    <t>COM</t>
  </si>
  <si>
    <t>AE</t>
  </si>
  <si>
    <t>TRP</t>
  </si>
  <si>
    <t>PI</t>
  </si>
  <si>
    <t>CANT</t>
  </si>
  <si>
    <t>PROB</t>
  </si>
  <si>
    <t>CC</t>
  </si>
  <si>
    <t>VDP</t>
  </si>
  <si>
    <t>JOB1</t>
  </si>
  <si>
    <t>CERT</t>
  </si>
  <si>
    <t>COD.</t>
  </si>
  <si>
    <t>IG</t>
  </si>
  <si>
    <t xml:space="preserve">Pinze di ricambio </t>
  </si>
  <si>
    <t>data compilazione</t>
  </si>
  <si>
    <t>revisione</t>
  </si>
  <si>
    <t>compilatore</t>
  </si>
  <si>
    <t>STABILIMENTO :</t>
  </si>
  <si>
    <t>PROGETTO :</t>
  </si>
  <si>
    <t>LINEA :</t>
  </si>
  <si>
    <t>Virtual Commissioning</t>
  </si>
  <si>
    <t>VC</t>
  </si>
  <si>
    <t>CATIA MAKE</t>
  </si>
  <si>
    <t>COSTI/ h PER PROGETTO</t>
  </si>
  <si>
    <t>CATIA BUY</t>
  </si>
  <si>
    <t>PROCESS MAKE</t>
  </si>
  <si>
    <t>OFF-LINE MAKE</t>
  </si>
  <si>
    <t>OFF-LINE BUY</t>
  </si>
  <si>
    <t>LAY-OUT MAKE</t>
  </si>
  <si>
    <t>LAY-OUT BUY</t>
  </si>
  <si>
    <t>CICLI MAKE</t>
  </si>
  <si>
    <t>CICLI BUY</t>
  </si>
  <si>
    <t>DOC. MAKE</t>
  </si>
  <si>
    <t>DOC. BUY</t>
  </si>
  <si>
    <t>METODI MAKE</t>
  </si>
  <si>
    <t>METODY BUY</t>
  </si>
  <si>
    <t xml:space="preserve">ELECTRICAL HARDWARE DESIGN Eplan P8 VERS. </t>
  </si>
  <si>
    <t xml:space="preserve">PNEUMATIC  HARDWARE DESIGN Eplan P8 VERS. </t>
  </si>
  <si>
    <t>SOFTWARE DESIGN PLC + HMI + SCADA</t>
  </si>
  <si>
    <t>TECHNICAL LEADER HW</t>
  </si>
  <si>
    <t>COORDINAMENTO HW-SW-VIRTUAL COMMISSIONING</t>
  </si>
  <si>
    <t xml:space="preserve">VALUTAZIONE ANALISI RISCHI </t>
  </si>
  <si>
    <t>COLLAUDO FUNZIONI DI SICUREZZA IN CANTIERE</t>
  </si>
  <si>
    <t>TRANSLATE SCHEMA HW</t>
  </si>
  <si>
    <t xml:space="preserve">TRANSLATE SOFTWARE </t>
  </si>
  <si>
    <t>PROJECT MANAGER</t>
  </si>
  <si>
    <t xml:space="preserve">TECHNICAL LEADER SW </t>
  </si>
  <si>
    <t>TECHNICAL LEADER MECCANICO</t>
  </si>
  <si>
    <t>LIBRARY</t>
  </si>
  <si>
    <t>ROBOT CONFIGURATION - Robot+Fixture+Load statio+Pallet conv</t>
  </si>
  <si>
    <t>OP SIMULTATION</t>
  </si>
  <si>
    <t>VALORI PER PROGETTAZIONE</t>
  </si>
  <si>
    <t>RIEPILOGO COSTI / ORE / MEDIA</t>
  </si>
  <si>
    <t>TECNICO  ROBOTTISTA X SIMULAZIONE V.C - ORE CANTIERE</t>
  </si>
  <si>
    <t>TECNICO  SOFTWARISTA X SIMULAZIONE V.C - ORE CANTIERE</t>
  </si>
  <si>
    <t xml:space="preserve">CLIENTE :            </t>
  </si>
  <si>
    <t>FORNITORE</t>
  </si>
  <si>
    <t>RIF. FORNITORE</t>
  </si>
  <si>
    <t>PROGETTO:</t>
  </si>
  <si>
    <t>DATA</t>
  </si>
  <si>
    <t>Inviato a:</t>
  </si>
  <si>
    <t>STABILIMENTO:</t>
  </si>
  <si>
    <t>AGGIORNAMENTO</t>
  </si>
  <si>
    <t>Data:</t>
  </si>
  <si>
    <t>N° ODM / VAR</t>
  </si>
  <si>
    <t>DESCRIZIONE MODIFICA</t>
  </si>
  <si>
    <t>ORE</t>
  </si>
  <si>
    <t>COSTI</t>
  </si>
  <si>
    <t>Es. XXX</t>
  </si>
  <si>
    <t>Es. IMPATTI OSSATURA ANTERIORE (Carico Traversa collegamento puntoni) 
RETOOLING</t>
  </si>
  <si>
    <t>DETTAGLIO INTERVENTI</t>
  </si>
  <si>
    <t>Q.TÀ</t>
  </si>
  <si>
    <t xml:space="preserve">   PROGETTAZIONE
</t>
  </si>
  <si>
    <t xml:space="preserve">  CANTIERE
</t>
  </si>
  <si>
    <t xml:space="preserve">   MATERIALE 
</t>
  </si>
  <si>
    <t>Note</t>
  </si>
  <si>
    <t>PARTE MECCANICA</t>
  </si>
  <si>
    <t>PARTE ELETTRICA E SW</t>
  </si>
  <si>
    <t>ATTIVITA' DI CANTIERE</t>
  </si>
  <si>
    <t>TEMPISTICHE DI REALIZZO PER FUNZIONAMENTO MACCHINA</t>
  </si>
  <si>
    <t>IMPATTO ICT FCA - Livello 1,5/2</t>
  </si>
  <si>
    <t>IMPATTO FACILITIES/CONVEYORS FCA</t>
  </si>
  <si>
    <t>IMPATTO  CONTENITORI FCA</t>
  </si>
  <si>
    <t>IMPATTO TEMPI MANODOPERA</t>
  </si>
  <si>
    <t xml:space="preserve">MOTIVAZIONE T.M.O.: </t>
  </si>
  <si>
    <r>
      <t xml:space="preserve">INVESTIMENTI TOTALI PER INTERVENTI
</t>
    </r>
    <r>
      <rPr>
        <b/>
        <i/>
        <sz val="20"/>
        <color theme="1"/>
        <rFont val="Arial"/>
        <family val="2"/>
      </rPr>
      <t>( Valutazione Manufacturing Cost Engineering )</t>
    </r>
  </si>
  <si>
    <t>VALUTAZIONE 
FORNITORE</t>
  </si>
  <si>
    <t xml:space="preserve">Investimenti  </t>
  </si>
  <si>
    <t>Robot</t>
  </si>
  <si>
    <t>Slitte</t>
  </si>
  <si>
    <t>Studio Interno</t>
  </si>
  <si>
    <t>Totale</t>
  </si>
  <si>
    <t>PROGETTAZIONE MECCANICA</t>
  </si>
  <si>
    <t>Capo cantiere</t>
  </si>
  <si>
    <t>Metodista ( geometric)</t>
  </si>
  <si>
    <t xml:space="preserve">Programmazione robot </t>
  </si>
  <si>
    <t xml:space="preserve">Slow build </t>
  </si>
  <si>
    <t>Materiale a completazione impianto</t>
  </si>
  <si>
    <t>MATERIALE IMPIANTI</t>
  </si>
  <si>
    <t xml:space="preserve">Tracciatura linea </t>
  </si>
  <si>
    <t xml:space="preserve">Canalizzazioni </t>
  </si>
  <si>
    <t xml:space="preserve">Azzeramento Robot </t>
  </si>
  <si>
    <t xml:space="preserve">Tecnico di saldatura x Parametrizzazione pinza di saldatura </t>
  </si>
  <si>
    <t>Allestimento cantiere</t>
  </si>
  <si>
    <t>COORDINAMENTO E DOCUMENTAZIONE SICUREZZA</t>
  </si>
  <si>
    <t>QUOTAZIONI SEPARATE</t>
  </si>
  <si>
    <t>Strumento ultrasuoni  no</t>
  </si>
  <si>
    <t>Impianti elettrici x intercollegamenti</t>
  </si>
  <si>
    <t>Impianti fluidici  x intercollegamenti</t>
  </si>
  <si>
    <t>Assistenza produzione PS</t>
  </si>
  <si>
    <t>AE-opz</t>
  </si>
  <si>
    <t xml:space="preserve">Costi della sicurezza </t>
  </si>
  <si>
    <t>Stazione di geometria</t>
  </si>
  <si>
    <t>Smontaggio gripper esistente</t>
  </si>
  <si>
    <t>SUPERVISIONE E COORDINAMENTO</t>
  </si>
  <si>
    <t>Attività Preventivo</t>
  </si>
  <si>
    <t>Risorse</t>
  </si>
  <si>
    <t>Unit</t>
  </si>
  <si>
    <t xml:space="preserve">Riepilogo per dati </t>
  </si>
  <si>
    <t>Costi/h</t>
  </si>
  <si>
    <t>Attività Project</t>
  </si>
  <si>
    <t>Ore</t>
  </si>
  <si>
    <t>SITE MANAGMENT DIRECTION</t>
  </si>
  <si>
    <t xml:space="preserve">PROGETTAZIONE CATIA MAKE </t>
  </si>
  <si>
    <t>x 50</t>
  </si>
  <si>
    <t>ENGINEERING 3D CATIA MAKE</t>
  </si>
  <si>
    <t>PROGETTAZIONE CATIA BUY</t>
  </si>
  <si>
    <t>ENGINEERING 3D CATIA BUY</t>
  </si>
  <si>
    <t>ENGINEERING 2D CATIA BUY</t>
  </si>
  <si>
    <t>METHOD MAKE</t>
  </si>
  <si>
    <t>Concept ext</t>
  </si>
  <si>
    <t>METHOD BUY</t>
  </si>
  <si>
    <t>PROCESS MAKE BUY</t>
  </si>
  <si>
    <t>PROCESS SIMULATION BUY</t>
  </si>
  <si>
    <t>OFF LINE MAKE</t>
  </si>
  <si>
    <t>OFF LINE BUY</t>
  </si>
  <si>
    <t>LAY OUT MAKE</t>
  </si>
  <si>
    <t>LAY OUT BUY</t>
  </si>
  <si>
    <t>CYCLE DIAGRAMS MAKE</t>
  </si>
  <si>
    <t>CYCLE DIAGRAMS BUY</t>
  </si>
  <si>
    <t>DOCUMENTATION MAKE</t>
  </si>
  <si>
    <t>DOCUMENTATION BUY</t>
  </si>
  <si>
    <t>HARDWARE ENGINEERING</t>
  </si>
  <si>
    <t>FLUIDIC ENGINEERING</t>
  </si>
  <si>
    <t>SOFTWARE ENGINEERING</t>
  </si>
  <si>
    <t>FINAL BUY OFF</t>
  </si>
  <si>
    <t>VIRTUAL COMMISSIONING</t>
  </si>
  <si>
    <t xml:space="preserve">Site Robot </t>
  </si>
  <si>
    <t>Sw. Design Ext</t>
  </si>
  <si>
    <t>SITE ROBOT</t>
  </si>
  <si>
    <t>SW DESIGN</t>
  </si>
  <si>
    <t xml:space="preserve">DOCUMENTAZIONE HW SW </t>
  </si>
  <si>
    <t>DOCUENTATION &amp; TRANSALTION</t>
  </si>
  <si>
    <t>COMMERCIALI GRANDI</t>
  </si>
  <si>
    <t>Big Commercial</t>
  </si>
  <si>
    <t>€</t>
  </si>
  <si>
    <t>COMMERCIAL PURCHASE BIG</t>
  </si>
  <si>
    <t>COMMERCIALI PICCOLI</t>
  </si>
  <si>
    <t>Small Commercial</t>
  </si>
  <si>
    <t>COMMERCIAL PURCHASE SMALL</t>
  </si>
  <si>
    <t xml:space="preserve">RAW MATERIAL WELDING </t>
  </si>
  <si>
    <t>Raw Welded Material</t>
  </si>
  <si>
    <t>RAW MATERIAL WELDING</t>
  </si>
  <si>
    <t>RAW MATERIAL WELDING MANPOWER</t>
  </si>
  <si>
    <t>MACCHINE GRANDI</t>
  </si>
  <si>
    <t>BIG MACHINING</t>
  </si>
  <si>
    <t>MACCHINE PICCOLE</t>
  </si>
  <si>
    <t>SMALL MACHIING</t>
  </si>
  <si>
    <t>ASSEMBLAGGIO</t>
  </si>
  <si>
    <t>MECHANICAL ASSEMBLY</t>
  </si>
  <si>
    <t>COLLAUDO</t>
  </si>
  <si>
    <t>CMM CONTROL</t>
  </si>
  <si>
    <t>IMPIANTI BORDO MACCHINA</t>
  </si>
  <si>
    <t>ELECTRICAL AND FLUIDIC ASSEMBLY</t>
  </si>
  <si>
    <t>TRASPORTI</t>
  </si>
  <si>
    <t>DISASSEMBLY &amp; SHIPMENT</t>
  </si>
  <si>
    <t>ALLESTIMENTO CANTIERE</t>
  </si>
  <si>
    <t xml:space="preserve">Mechanics Ext </t>
  </si>
  <si>
    <t>SITE OPENING ACTIVITIES</t>
  </si>
  <si>
    <t>Eletricians Ext</t>
  </si>
  <si>
    <t>NOLEGGI IN CANTIERE</t>
  </si>
  <si>
    <t xml:space="preserve">Rent Site Equipment </t>
  </si>
  <si>
    <t xml:space="preserve">TRACCIATURA LINEA </t>
  </si>
  <si>
    <t xml:space="preserve">FLOOR MARKING </t>
  </si>
  <si>
    <t>-</t>
  </si>
  <si>
    <t>STATION &amp; ROBOT ALIGNMENT</t>
  </si>
  <si>
    <t>Production Department- Quality Control Laser Tracker</t>
  </si>
  <si>
    <t>FLOOR MARKING  (LEICA OPERATORS)</t>
  </si>
  <si>
    <t>MONTAGGIO MECCANICO</t>
  </si>
  <si>
    <t>Mechanics Ext</t>
  </si>
  <si>
    <t>MECHANICAL INSTALLATION IN SITE</t>
  </si>
  <si>
    <t>WELDING FIXTURE INTSALLATION</t>
  </si>
  <si>
    <t>SAEFTY FANCES</t>
  </si>
  <si>
    <t xml:space="preserve">AZZERAMENTO ROBOT </t>
  </si>
  <si>
    <t>ROBOT POSITIONING</t>
  </si>
  <si>
    <t xml:space="preserve">CANALIZZAZIONI </t>
  </si>
  <si>
    <t>Electricians Ext</t>
  </si>
  <si>
    <t>INTERCONNECTION TRUNKING</t>
  </si>
  <si>
    <t>IMPIANTI ELETTRICI X INTERCOLLEGAMENTI</t>
  </si>
  <si>
    <r>
      <t xml:space="preserve">INTERCONNECTION </t>
    </r>
    <r>
      <rPr>
        <b/>
        <i/>
        <sz val="10"/>
        <rFont val="Arial"/>
        <family val="2"/>
      </rPr>
      <t xml:space="preserve">WIRING </t>
    </r>
    <r>
      <rPr>
        <i/>
        <sz val="10"/>
        <rFont val="Arial"/>
        <family val="2"/>
      </rPr>
      <t xml:space="preserve">AND PIPING IN SITE </t>
    </r>
  </si>
  <si>
    <t>CABINET POSITIONING</t>
  </si>
  <si>
    <t>TEMPORARY POWER SUPPLY AND STARTUP ROBOT</t>
  </si>
  <si>
    <t>IMPIANTI FLUIDICI  X INTERCOLLEGAMENTI</t>
  </si>
  <si>
    <t>Hydraulic Mechanics Ext</t>
  </si>
  <si>
    <r>
      <t>INTERCONNECTION WIRING AND</t>
    </r>
    <r>
      <rPr>
        <b/>
        <i/>
        <sz val="10"/>
        <rFont val="Arial"/>
        <family val="2"/>
      </rPr>
      <t xml:space="preserve"> PIPING</t>
    </r>
    <r>
      <rPr>
        <i/>
        <sz val="10"/>
        <rFont val="Arial"/>
        <family val="2"/>
      </rPr>
      <t xml:space="preserve"> IN SITE</t>
    </r>
  </si>
  <si>
    <t>Tot</t>
  </si>
  <si>
    <t>MAP E MIF MECCANICA</t>
  </si>
  <si>
    <t>Mechanics Ext 80%</t>
  </si>
  <si>
    <t>MECHANICAL SETUP PV</t>
  </si>
  <si>
    <t>T.L. Meccanico 20%</t>
  </si>
  <si>
    <t>MECHANICAL SETUP PS</t>
  </si>
  <si>
    <t>MAP FIRST</t>
  </si>
  <si>
    <t>RICERTIFICAZIONE ATTREZZATURE</t>
  </si>
  <si>
    <t>MESSA IN FUNZIONE SW</t>
  </si>
  <si>
    <t>Cantiere Sw Ext 70%</t>
  </si>
  <si>
    <t>SW COMMISIONING</t>
  </si>
  <si>
    <t>T.L. Sw. 30%</t>
  </si>
  <si>
    <t xml:space="preserve">ASSISTENZA HW ALLA MIF </t>
  </si>
  <si>
    <t xml:space="preserve">SW COMMISIONING </t>
  </si>
  <si>
    <t xml:space="preserve">PROGRAMMAZIONE ROBOT </t>
  </si>
  <si>
    <t>Robot Programmer Ext 70%</t>
  </si>
  <si>
    <t>ROBOT PROGRAMMING</t>
  </si>
  <si>
    <t>T.L. Robot 30%</t>
  </si>
  <si>
    <t>METODISTA ( GEOMETRIC)</t>
  </si>
  <si>
    <t xml:space="preserve">Cantiere Metodo </t>
  </si>
  <si>
    <t>GEOMETRICAL SETUP</t>
  </si>
  <si>
    <t xml:space="preserve">TECNICO DI SALDATURA X PARAMETRIZZAZIONE PINZA DI SALDATURA </t>
  </si>
  <si>
    <t>Welding Specialist Ext</t>
  </si>
  <si>
    <t xml:space="preserve">WELDING GUN SETUP &amp; WELDING PARAMETERS INSTALLATION </t>
  </si>
  <si>
    <t>CAPO CANTIERE</t>
  </si>
  <si>
    <t>COORDINATOR</t>
  </si>
  <si>
    <t xml:space="preserve">SLOW BUILD </t>
  </si>
  <si>
    <t xml:space="preserve">Welding Specialist Ext </t>
  </si>
  <si>
    <t>WELDING PARAMETER SETUP PV</t>
  </si>
  <si>
    <t>WELDING PARAMETER SETUP PS</t>
  </si>
  <si>
    <t>ASSISTENZA PRODUZIONE VP</t>
  </si>
  <si>
    <t>Robotics Expert Ext</t>
  </si>
  <si>
    <t xml:space="preserve">ROBOT &amp; SW PROGRAM OPTIMIZATION PV </t>
  </si>
  <si>
    <t xml:space="preserve">Software Ext. </t>
  </si>
  <si>
    <t>ASSISTENZA GEOMETRIA</t>
  </si>
  <si>
    <t>Cantiere Metodo 50%</t>
  </si>
  <si>
    <t>GEOMETRICAL SETUP PV</t>
  </si>
  <si>
    <t>Meccanico Ext 50%</t>
  </si>
  <si>
    <t>GEOMETRICAL SETUP PS</t>
  </si>
  <si>
    <t xml:space="preserve">COSTI DELLA SICUREZZA </t>
  </si>
  <si>
    <t>(OPZIONALE)</t>
  </si>
  <si>
    <t>GI</t>
  </si>
  <si>
    <t>G</t>
  </si>
  <si>
    <t>P</t>
  </si>
  <si>
    <t>Assistenza Geometria</t>
  </si>
  <si>
    <t>Trasporti</t>
  </si>
  <si>
    <t>Technical Department - Cad_Cam</t>
  </si>
  <si>
    <t>Technical Department - Concept Team</t>
  </si>
  <si>
    <t>Design Catia Ext</t>
  </si>
  <si>
    <t>Technical Department - Process</t>
  </si>
  <si>
    <t>Process ext</t>
  </si>
  <si>
    <t>Robot - Olp-Off Line Production + Robot - Olp Direction</t>
  </si>
  <si>
    <t>Site Robot ext</t>
  </si>
  <si>
    <t>Technical Department - Layout</t>
  </si>
  <si>
    <t>Layout Ext</t>
  </si>
  <si>
    <t>Cycle Flow Chart Ext</t>
  </si>
  <si>
    <t>Technical Department - Documentation</t>
  </si>
  <si>
    <t>Technical Documentation Ext</t>
  </si>
  <si>
    <t>Hw &amp; Fluidic Design Ext</t>
  </si>
  <si>
    <t>Technical Leader Saefty Hw. [Luca Franceschi]</t>
  </si>
  <si>
    <t>Technical Department - Virtual Commissioning</t>
  </si>
  <si>
    <t>Technical Leader Sw.</t>
  </si>
  <si>
    <t>Hw &amp; Fluidic Design Ext + T.L. Hw_T.L. Sw.</t>
  </si>
  <si>
    <t>Production Department - Welding Manpower + Welding Manpower Ext</t>
  </si>
  <si>
    <t>Production Department - Machining - Big + Maching Ext</t>
  </si>
  <si>
    <t>Production Department - Quality Control</t>
  </si>
  <si>
    <t>Production Department - Lecia Control</t>
  </si>
  <si>
    <t>Saefty Equipment</t>
  </si>
  <si>
    <t>PROCESS SIMULATION MAKE</t>
  </si>
  <si>
    <t>RISK ANALYSIS MAKE</t>
  </si>
  <si>
    <t>Production Department - Assembly + Production Department - Painting [5%]</t>
  </si>
  <si>
    <t>Prodfuction Department - Ironworks [5%]</t>
  </si>
  <si>
    <t xml:space="preserve">Production Department - Machining - Little + Maching Ext </t>
  </si>
  <si>
    <t>Prodfuction Department - Pre-porcessing for Material [5%]</t>
  </si>
  <si>
    <t>Production Department Installation On Board + Production Department - Ut Eplan [3%]</t>
  </si>
  <si>
    <t>Shipment</t>
  </si>
  <si>
    <t>Production Department Installation On Board [40%] + Production Department - Assembly  [60%]</t>
  </si>
  <si>
    <t>Production Department - Delivery Control</t>
  </si>
  <si>
    <t>PREDISPOSITION TO MATERIAL PROCESSING</t>
  </si>
  <si>
    <t xml:space="preserve">Riepilogo dati </t>
  </si>
  <si>
    <t>%</t>
  </si>
  <si>
    <t>%2</t>
  </si>
  <si>
    <t>Project Manager</t>
  </si>
  <si>
    <t>COORDINATION - SUPERVISION &amp; GENERAL MANAGEMENT</t>
  </si>
  <si>
    <t>Mechanical Technical Leader</t>
  </si>
  <si>
    <t>COORDINATION - MECHANICAL ENGINEERING</t>
  </si>
  <si>
    <t>T.L. Hw.</t>
  </si>
  <si>
    <t>COORDINATION - HW &amp; SW ENGINEERING</t>
  </si>
  <si>
    <t>T.L. Sw.</t>
  </si>
  <si>
    <t>Technical Leader Software &amp; VC Dir. &amp; Coord.</t>
  </si>
  <si>
    <t>Site Managment Direction</t>
  </si>
  <si>
    <t>COORDINATION - INSTALLATION IN AUTOROBOT/ON CUSTOMER PLANT</t>
  </si>
  <si>
    <t>Tot.</t>
  </si>
  <si>
    <t>Technical Department - Concept Team ▼ Concept Ext.</t>
  </si>
  <si>
    <t>Robot - Olp-Off Line Production ▼ Robot - Olp Direction [5%]</t>
  </si>
  <si>
    <t>Robot Olp Ext</t>
  </si>
  <si>
    <t>No Internal Resource</t>
  </si>
  <si>
    <t>Production Department - Ut Eplan</t>
  </si>
  <si>
    <t>Technical Leader Saefty Hw. [Luca Franceschi] ▼ Risk Assestment Ext</t>
  </si>
  <si>
    <t>FINAL BUY OFF (SITE)</t>
  </si>
  <si>
    <t xml:space="preserve">Software Site Ext. </t>
  </si>
  <si>
    <t xml:space="preserve">Robot - Olp-Off Line Production </t>
  </si>
  <si>
    <t>Virtual Commisioning Ext</t>
  </si>
  <si>
    <t>Robot - Olp-Off Line Production [90%] ▼ Robot - Olp Direction [10%]</t>
  </si>
  <si>
    <t>Technical Leader Sw. ▼  Sw. Design Ext</t>
  </si>
  <si>
    <t>Hw &amp; Fluidic Design Ext [80%] ▼ T.L. Hw [10%] ▼ T.L. Sw. [20%]</t>
  </si>
  <si>
    <t>RAW WELDED MATERIAL</t>
  </si>
  <si>
    <t>Production Department Welding Manpower ▼ Welding Manpower Ext</t>
  </si>
  <si>
    <t xml:space="preserve">Production Department - Machining - Big ▼ Maching Ext </t>
  </si>
  <si>
    <t xml:space="preserve">Production Department - Machining - Little ▼ Maching Ext </t>
  </si>
  <si>
    <t xml:space="preserve">Prodfuction Department - Ironworks [5%] ▼ Maching Ext </t>
  </si>
  <si>
    <t xml:space="preserve">Prodfuction Department - Pre-porcessing for Material [5%] ▼ Maching Ext </t>
  </si>
  <si>
    <t>Production Department - Assembly ▼ Production Department - Painting [5%] ▼ Assembly Ext</t>
  </si>
  <si>
    <t>Production Department - Assembly ▼ Assembly Ext</t>
  </si>
  <si>
    <t>Production Department - Quality Control ▼ Quality Control Mfg Ext</t>
  </si>
  <si>
    <t>Production Department Installation On Board ▼ Installation on Board Ext</t>
  </si>
  <si>
    <t>?</t>
  </si>
  <si>
    <t>Production Department - Technology</t>
  </si>
  <si>
    <t>Production Department - Lecia Control ▼ Quality Control Site Ext</t>
  </si>
  <si>
    <t>FLOOR MARKING</t>
  </si>
  <si>
    <t xml:space="preserve">INTERCONNECTION WIRING AND PIPING IN SITE </t>
  </si>
  <si>
    <t>INTERCONNECTION WIRING AND PIPING IN SITE</t>
  </si>
  <si>
    <t>Site Mechanical Technical Leader 20%</t>
  </si>
  <si>
    <t>FIRST SET UP</t>
  </si>
  <si>
    <t>EQUIPMENT RECIRTIFICATION</t>
  </si>
  <si>
    <t>Software Site Ext 70%</t>
  </si>
  <si>
    <t>Robot Programmer Ext</t>
  </si>
  <si>
    <t>T.L. Robot</t>
  </si>
  <si>
    <t>no</t>
  </si>
  <si>
    <t>Site Method ▼ Site Method Ext</t>
  </si>
  <si>
    <t>Site Management</t>
  </si>
  <si>
    <t>COORDINATION - INSTALLATION ON CUSTOMER PLANT</t>
  </si>
  <si>
    <t>Safety Equipment</t>
  </si>
  <si>
    <t xml:space="preserve">ROBOT &amp; SW PROGRAM OPTIMIZATION PS </t>
  </si>
  <si>
    <t>ROBOT &amp; SW PROGRAM OPTIMIZATION PS</t>
  </si>
  <si>
    <t>Line</t>
  </si>
  <si>
    <t>TYPE</t>
  </si>
  <si>
    <t>OP</t>
  </si>
  <si>
    <t>PROGETTO</t>
  </si>
  <si>
    <t>DESCRIZIONE</t>
  </si>
  <si>
    <t>Q.tà</t>
  </si>
  <si>
    <t>BGT</t>
  </si>
  <si>
    <t>MAKE</t>
  </si>
  <si>
    <t>BUY</t>
  </si>
  <si>
    <t>LAVORAZIONI</t>
  </si>
  <si>
    <t>COMMERCIALI ( MECCANICI )</t>
  </si>
  <si>
    <t>IMPIANTI DI BORDO ( MATERIALE + ORE)</t>
  </si>
  <si>
    <t>PROGETTAZIONE ( MECCANICA+ IMPIANTI)</t>
  </si>
  <si>
    <t>TOTALE</t>
  </si>
  <si>
    <t>MECH</t>
  </si>
  <si>
    <t>GEN</t>
  </si>
  <si>
    <t>MACINT</t>
  </si>
  <si>
    <t>ATT</t>
  </si>
  <si>
    <t>CONT</t>
  </si>
  <si>
    <t>GRIP</t>
  </si>
  <si>
    <t>PROG IMP</t>
  </si>
  <si>
    <t>Progettazione FL-HW + Safety +Documentazione</t>
  </si>
  <si>
    <t>Progettazione SW</t>
  </si>
  <si>
    <t>PROG MECC</t>
  </si>
  <si>
    <t>Progettazione Meccanica - Off-line - Documentazione</t>
  </si>
  <si>
    <t>GEST</t>
  </si>
  <si>
    <t>Gestione PM</t>
  </si>
  <si>
    <t>Technical Leader Meccanico</t>
  </si>
  <si>
    <t>Technical Leader HW</t>
  </si>
  <si>
    <t>Technical Leader SW</t>
  </si>
  <si>
    <t>Technical Leader Virtual commissioning</t>
  </si>
  <si>
    <t>RIC</t>
  </si>
  <si>
    <t>TRASP</t>
  </si>
  <si>
    <t>INT</t>
  </si>
  <si>
    <t>Formazione e corsi</t>
  </si>
  <si>
    <t>CONTROLS</t>
  </si>
  <si>
    <t>Cantiere</t>
  </si>
  <si>
    <t>FEB</t>
  </si>
  <si>
    <t>MAR</t>
  </si>
  <si>
    <t>PORTE PPP</t>
  </si>
  <si>
    <t>FCA 965- PPP</t>
  </si>
  <si>
    <t>LINEA PAVIMENTO ANTERIORE</t>
  </si>
  <si>
    <t>Op 10</t>
  </si>
  <si>
    <t>Stazione di geometria (bi/geometria)</t>
  </si>
  <si>
    <t>Gr.06</t>
  </si>
  <si>
    <t>Smontaggio saldato esistente</t>
  </si>
  <si>
    <t>Nuovo saldato su oscillante</t>
  </si>
  <si>
    <t>Gr.13</t>
  </si>
  <si>
    <t>Smontaggio preinviti fissi</t>
  </si>
  <si>
    <t>Nuovi preinviti con chiusure pneumatiche</t>
  </si>
  <si>
    <t>PE modello 846 (base+cng)</t>
  </si>
  <si>
    <t>Robot 10R1</t>
  </si>
  <si>
    <t>Programmazione robot di saldatura per modello 846 (qt punti 14)</t>
  </si>
  <si>
    <t>Verifica passaggio pinza per modello 312</t>
  </si>
  <si>
    <t>Robot 10R2</t>
  </si>
  <si>
    <t>Robot 10R3</t>
  </si>
  <si>
    <t>Robot di manipolazione e saldatura</t>
  </si>
  <si>
    <t>Programmazione per modello 846 (qt punti 11)</t>
  </si>
  <si>
    <t>Smontaggio e rimontaggio nuovo bloccaggio su gripper</t>
  </si>
  <si>
    <t>Nuovo bloccaggio a bordo gripper +500mm di tubo in alluminio + snodi</t>
  </si>
  <si>
    <t>PE modello 846</t>
  </si>
  <si>
    <t>Op 20</t>
  </si>
  <si>
    <t>Smontaggio attrezzo esistente</t>
  </si>
  <si>
    <t>Nuovo attrezzo promiscuo 312/846 composto da :</t>
  </si>
  <si>
    <t>Oscillante tg media</t>
  </si>
  <si>
    <t>Gr. Tasselli fissi + saldato</t>
  </si>
  <si>
    <t>Gr. Centraggio pn promiscuo</t>
  </si>
  <si>
    <t>Gr. Bloccaggio pn</t>
  </si>
  <si>
    <t>Gr. Bloccagio pn per traverse</t>
  </si>
  <si>
    <t>Gr. Centraggio pn per traverse</t>
  </si>
  <si>
    <t>Basamento a disegno con piastra di base 2000x2000</t>
  </si>
  <si>
    <t>Tavola girevole Expert tipo EDX 610</t>
  </si>
  <si>
    <t>Saldato per tavola girelole</t>
  </si>
  <si>
    <t>Piastra su tavola girevole 800x800 porta gruppi</t>
  </si>
  <si>
    <t>Micro PE</t>
  </si>
  <si>
    <t>Robot 20R1</t>
  </si>
  <si>
    <t>Robot di saldatura e manipolazione</t>
  </si>
  <si>
    <t>Nuovo gripper tg media promiscuo 312/846</t>
  </si>
  <si>
    <t>Programmazione per modello 846 (qt punti 5)</t>
  </si>
  <si>
    <t>Programmazione per modello 312 (qt punti 5)</t>
  </si>
  <si>
    <t>Robot 20R2</t>
  </si>
  <si>
    <t>Robot di saldatura</t>
  </si>
  <si>
    <t>Programmazione per modello 312 (qt punti 11)</t>
  </si>
  <si>
    <t>Robot 20R3</t>
  </si>
  <si>
    <t>Robot di manipolazione e saldatura sotto pinza al suolo</t>
  </si>
  <si>
    <t>Nuovi bloccaggi a bordo gripper +500mm di tubo in alluminio + snodi</t>
  </si>
  <si>
    <t>Programmazione per modello 846 (qt punti 14)</t>
  </si>
  <si>
    <t>Verifica programmi di manipolazione e saldatura (qt 14 punti) per modello 312</t>
  </si>
  <si>
    <t>Robot 20R4</t>
  </si>
  <si>
    <t>Trasportatore 20PC 1</t>
  </si>
  <si>
    <t>Smontaggio e riposizionamento</t>
  </si>
  <si>
    <t>Modifica recinzioni</t>
  </si>
  <si>
    <t xml:space="preserve">Spostamento armadi robot </t>
  </si>
  <si>
    <t>Tavola girevole expert tipo EDX 610</t>
  </si>
  <si>
    <t>Piastra per tavola girevole</t>
  </si>
  <si>
    <t>Telaio a bordo tavola girevole a 2 lati</t>
  </si>
  <si>
    <t>Riparo a bordo tavola girevole</t>
  </si>
  <si>
    <t xml:space="preserve">Colonnine ferrinox </t>
  </si>
  <si>
    <t xml:space="preserve">Fotocellule </t>
  </si>
  <si>
    <t>Telemetrica</t>
  </si>
  <si>
    <t>Barriera multiraggio</t>
  </si>
  <si>
    <t>Op 30</t>
  </si>
  <si>
    <t>Banco passamano</t>
  </si>
  <si>
    <t>Robot 30R1</t>
  </si>
  <si>
    <t>Robot di saldatura al suolo e manipolazione</t>
  </si>
  <si>
    <t>Programmazione per modello 846 (qt punti 29)</t>
  </si>
  <si>
    <t>Verifica programmi di manipolazione e saldatura (qt 29 punti) per modello 312</t>
  </si>
  <si>
    <t>Robot 30R2</t>
  </si>
  <si>
    <t>Op 40</t>
  </si>
  <si>
    <t>Robot 40R1</t>
  </si>
  <si>
    <t>Programmazione per modello 846 (qt punti 22)</t>
  </si>
  <si>
    <t>Verifica programmi di manipolazione e saldatura (qt 22 punti) per modello 312</t>
  </si>
  <si>
    <t>Robot 40R2</t>
  </si>
  <si>
    <t>Op 50</t>
  </si>
  <si>
    <t>Robot 50R1</t>
  </si>
  <si>
    <t>Programmazione per modello 846 (qt punti 27)</t>
  </si>
  <si>
    <t>Verifica programmi di manipolazione e saldatura (qt 27 punti) per modello 312</t>
  </si>
  <si>
    <t>Robot 50R2</t>
  </si>
  <si>
    <t>Op 60</t>
  </si>
  <si>
    <t>Robot 60R1</t>
  </si>
  <si>
    <t>Programmazione per modello 846 (qt punti 9)</t>
  </si>
  <si>
    <t>Verifica programmi di manipolazione e saldatura (qt 9 punti) per modello 312</t>
  </si>
  <si>
    <t>Op 70</t>
  </si>
  <si>
    <t>Robot 70R1</t>
  </si>
  <si>
    <t>Programmazione per modello 846 (qt punti 8)</t>
  </si>
  <si>
    <t>Verifica programmi di manipolazione e saldatura (qt 8 punti) per modello 312</t>
  </si>
  <si>
    <t>Trasportatore di scarico</t>
  </si>
  <si>
    <t>Spessore tecnologico pallet (600x200 sp.70) in alluminio</t>
  </si>
  <si>
    <t>Logistica</t>
  </si>
  <si>
    <t>Carrello con ruote per semipavimento dx/sx modello 846 ( 1400x1000 )</t>
  </si>
  <si>
    <t>Carrello con ruote per tunnel GSx+CNG modello 846 (1500x900)</t>
  </si>
  <si>
    <t>Carrello con ruote per traversa sottosedile dx/sx modello 846 ( 1000x1000 )</t>
  </si>
  <si>
    <t>Carrello con ruote per traversa centrale sottosedile dx/sx modello 846 ( 1000x1000 )</t>
  </si>
  <si>
    <t>Generale</t>
  </si>
  <si>
    <t>Esclusioni</t>
  </si>
  <si>
    <t>Retaquage</t>
  </si>
  <si>
    <t>LINEA PAVIMENTO POSTERIORE</t>
  </si>
  <si>
    <t>Stazione di geometria (bi geometria)</t>
  </si>
  <si>
    <t>Mod 846</t>
  </si>
  <si>
    <t>Telaio porta attrezzatura</t>
  </si>
  <si>
    <t>Pistra porta attrezzatura</t>
  </si>
  <si>
    <t>Attrezzatura di geometria grande</t>
  </si>
  <si>
    <t>Smontaggio riparo esistente</t>
  </si>
  <si>
    <t>Nuovi ripari a bordo tavola girevole</t>
  </si>
  <si>
    <t>Programmazione per modello 846 (qt punti 4)</t>
  </si>
  <si>
    <t>Smontaggio oscillante</t>
  </si>
  <si>
    <t>Nuovo gruppo oscillante</t>
  </si>
  <si>
    <t>Modifica tasselli + perni su gruppo bloccaggio esistente</t>
  </si>
  <si>
    <t>Gr.05/06</t>
  </si>
  <si>
    <t>Smontaggio gruppo di centraggio esistente</t>
  </si>
  <si>
    <t>Nuovo gruppo di centraggio pneumatico</t>
  </si>
  <si>
    <t>Nuovi bloccaggi a bordo gripper</t>
  </si>
  <si>
    <t>Smontaggio gruppi esistenti a bordo gripper</t>
  </si>
  <si>
    <t>Trasportatore PC 1</t>
  </si>
  <si>
    <t>Modifica pick up pneumatico esistente per promiscuità modello 846/312</t>
  </si>
  <si>
    <t xml:space="preserve">Nuovi pallet </t>
  </si>
  <si>
    <t>Calibro</t>
  </si>
  <si>
    <t>Fotocellule PE</t>
  </si>
  <si>
    <t>Nessun intervento</t>
  </si>
  <si>
    <t>Carrello con ruote per pavimento posteriore modello 846 (1500x1000 )</t>
  </si>
  <si>
    <t>Carrello con ruote per pavimento posteriore modello 846 CNG (1500x1000 )</t>
  </si>
  <si>
    <t>LINEA TELAIO ANTERIORE</t>
  </si>
  <si>
    <t>Op 05</t>
  </si>
  <si>
    <t>Baia di carico</t>
  </si>
  <si>
    <t>Fotocellule riconoscimento modello 846</t>
  </si>
  <si>
    <t>Fotocellule modello 846</t>
  </si>
  <si>
    <t>Robot 10R4</t>
  </si>
  <si>
    <t>Robot di manipolazione</t>
  </si>
  <si>
    <t>PE su gripper modello 846</t>
  </si>
  <si>
    <t>Robot 10R5</t>
  </si>
  <si>
    <t>PE a bordo gripper modello 846</t>
  </si>
  <si>
    <t>Robot 10R6</t>
  </si>
  <si>
    <t>Trasportatore 10PC 1</t>
  </si>
  <si>
    <t>Programmazione per modello 846 (qt punti 7)</t>
  </si>
  <si>
    <t>Stazione di respot</t>
  </si>
  <si>
    <t>Programmazione per modello 846 (qt punti 15)</t>
  </si>
  <si>
    <t>Robot 30R3</t>
  </si>
  <si>
    <t>Programmazione per modello 846 (qt punti 13)</t>
  </si>
  <si>
    <t>Trasportatore 30PC 1</t>
  </si>
  <si>
    <t>Trasportatore 40PC 1</t>
  </si>
  <si>
    <t>Carrello con ruote per traversa posteriore collegamento puntoni + traversa collegamento duomi modello 846 (1500x1000 )</t>
  </si>
  <si>
    <t>Fotocellule PE su cassetti estrazione con piantone a terra</t>
  </si>
  <si>
    <t>LINEA TELAIO POSTERIORE</t>
  </si>
  <si>
    <t>Baie di carico</t>
  </si>
  <si>
    <t>Smontaggio attrezzo esistente tranne la slitta</t>
  </si>
  <si>
    <t>Nuovo attrezzo promiscuo modello 312/846 grande</t>
  </si>
  <si>
    <t>Nuovo gripper promiscuo 312/846 longherone posteriore tg media</t>
  </si>
  <si>
    <t>Nuovo gripper promiscuo 312/846 traversa tg piccola</t>
  </si>
  <si>
    <t>Nuovo gripper promiscuo 312/846 traversa post tg piccola</t>
  </si>
  <si>
    <t>Programmazione per modello 846 (qt punti 6)</t>
  </si>
  <si>
    <t>Programmazione per modello 312 (qt punti 6)</t>
  </si>
  <si>
    <t>Micro PE su gripper</t>
  </si>
  <si>
    <t>Smontaggio ferrinox</t>
  </si>
  <si>
    <t>Nuovo pallet promiscuo</t>
  </si>
  <si>
    <t>Trasportatore 10PC 2</t>
  </si>
  <si>
    <t>Carrello con ruote per rivestimento posteriore modello 846 (1500x1000 )</t>
  </si>
  <si>
    <t>Carrello con ruote per rivestimento posteriore modello 846 CNG (1500x1000 )</t>
  </si>
  <si>
    <t>PROCESS MAKE ( robcad)</t>
  </si>
  <si>
    <t>Scannerizzazione 3d della linea esistente</t>
  </si>
  <si>
    <t>380 punti</t>
  </si>
  <si>
    <t>assistenza salita produttiva mese di Ottobre ( 1 meccanico+ 1 Rob + 1 Sw x 2 turni )</t>
  </si>
  <si>
    <t>assistenza salita produttiva mese di Novembre ( 1 meccanico+ 1 Rob + 1 Sw x 2 turni )</t>
  </si>
  <si>
    <t>Existing welded removal</t>
  </si>
  <si>
    <t>New welded on swinging</t>
  </si>
  <si>
    <t>Fixed containment disassembly</t>
  </si>
  <si>
    <t>New containment with pneumatic closures</t>
  </si>
  <si>
    <t>Micro switch 846 model (base+cng)</t>
  </si>
  <si>
    <t>Welding robot programming for model 846 (qt spot 14)</t>
  </si>
  <si>
    <t>Checking gun path for 312 model</t>
  </si>
  <si>
    <t>Robot handling / spot welding</t>
  </si>
  <si>
    <t>Welding robot programming for model 846 (qt spot 11)</t>
  </si>
  <si>
    <t>Removal and replacement of new clamping on gripper</t>
  </si>
  <si>
    <t>New clamping on board gripper +500mm of aluminium tube + joints</t>
  </si>
  <si>
    <t>Micro switch 846 model</t>
  </si>
  <si>
    <t>Geo Station (bi/geometria)</t>
  </si>
  <si>
    <t>Geo Station</t>
  </si>
  <si>
    <t>Existing tool disassembly</t>
  </si>
  <si>
    <t>New promiscuous tool 312/846 consisting of :</t>
  </si>
  <si>
    <t>Swivel</t>
  </si>
  <si>
    <t>Reference fixed</t>
  </si>
  <si>
    <t>Pneumatic Pin centering</t>
  </si>
  <si>
    <t>Pneumatic clamping</t>
  </si>
  <si>
    <t>Base plate</t>
  </si>
  <si>
    <t>Expert rotary table EDX 610</t>
  </si>
  <si>
    <t>Turntable support</t>
  </si>
  <si>
    <t>Plate</t>
  </si>
  <si>
    <t>Micro switch</t>
  </si>
  <si>
    <t>New gripper 312/846</t>
  </si>
  <si>
    <t>Programming for model 846 (qt points 5)</t>
  </si>
  <si>
    <t>Programming for model 312 (qt points 5)</t>
  </si>
  <si>
    <t>Robot welding</t>
  </si>
  <si>
    <t>Programming for model 846 (qt points 11)</t>
  </si>
  <si>
    <t>Programming for model 312 (qt points 11)</t>
  </si>
  <si>
    <t>Robot handling / spot welding on gun floor</t>
  </si>
  <si>
    <t>Programming for model 846 (qt points 14)</t>
  </si>
  <si>
    <t>Check handling and welding programs (qt 14 spots) for model 312</t>
  </si>
  <si>
    <t>Robot spot welding</t>
  </si>
  <si>
    <t>Dismounting and relocation</t>
  </si>
  <si>
    <t>Modify fences</t>
  </si>
  <si>
    <t xml:space="preserve">Moving robot cabinets </t>
  </si>
  <si>
    <t>Plate fot rotary table</t>
  </si>
  <si>
    <t>Frame</t>
  </si>
  <si>
    <t>Fence</t>
  </si>
  <si>
    <t xml:space="preserve">Columns ferrinox </t>
  </si>
  <si>
    <t>Part present photocell</t>
  </si>
  <si>
    <t>Multiray barrier</t>
  </si>
  <si>
    <t>Rest</t>
  </si>
  <si>
    <t>Micro switch 846 (base/cng)</t>
  </si>
  <si>
    <t>Programming for model 846 (qt points 29)</t>
  </si>
  <si>
    <t>Check handling and welding programs (qt 29 spots) for model 312</t>
  </si>
  <si>
    <t>Micro switch 846 (base+cng)</t>
  </si>
  <si>
    <t>Programming for model 846 (qt points 22)</t>
  </si>
  <si>
    <t>Check handling and welding programs (qt 22 spots) for model 312</t>
  </si>
  <si>
    <t>Programming for model 846 (qt points 27)</t>
  </si>
  <si>
    <t>Check handling and welding programs (qt 27 spots) for model 312</t>
  </si>
  <si>
    <t>Programming for model 846 (qt points 9)</t>
  </si>
  <si>
    <t>Check handling and welding programs (qt 9 spots) for model 312</t>
  </si>
  <si>
    <t>Programming for model 846 (qt points 8)</t>
  </si>
  <si>
    <t>Check handling and welding programs (qt 8 spots) for model 312</t>
  </si>
  <si>
    <t>Conveyor</t>
  </si>
  <si>
    <t>Technological pallet thickness (600x200 sp.70) in aluminium</t>
  </si>
  <si>
    <t>Logistic</t>
  </si>
  <si>
    <t>Trolley with wheels for semi-floor right/left model 846 ( 1400x1000 )</t>
  </si>
  <si>
    <t>Trolley with wheels for tunnel GSx+CNG model 846 (1500x900)</t>
  </si>
  <si>
    <t>Trolley with wheels for central underseat crossbar right/left model 846 ( 1000x1000 )</t>
  </si>
  <si>
    <t>General</t>
  </si>
  <si>
    <t>Nuova coppia bracci pinza 20R3</t>
  </si>
  <si>
    <t>New gun arms 20R3</t>
  </si>
  <si>
    <t>Ricambi coppia bracci pinza 20R3</t>
  </si>
  <si>
    <t>Spare parts gun arms 20R3</t>
  </si>
  <si>
    <t>Exclusions</t>
  </si>
  <si>
    <t>You see slide 05/06</t>
  </si>
  <si>
    <t>You see slide 07</t>
  </si>
  <si>
    <t>You see slide 03</t>
  </si>
  <si>
    <t>You see Slide 8/9/10</t>
  </si>
  <si>
    <t>You see slide 11</t>
  </si>
  <si>
    <t>You see slide 13</t>
  </si>
  <si>
    <t>You see slide 15</t>
  </si>
  <si>
    <t>You see slide 3</t>
  </si>
  <si>
    <t>You see slide 12/14</t>
  </si>
  <si>
    <t>You see slide 43</t>
  </si>
  <si>
    <t>You see slide 16</t>
  </si>
  <si>
    <t>You see slide 17</t>
  </si>
  <si>
    <t>You see slide 18</t>
  </si>
  <si>
    <t>You see slide 19</t>
  </si>
  <si>
    <t>You see slide 20</t>
  </si>
  <si>
    <t>Geo Station (bi geometria)</t>
  </si>
  <si>
    <t>Plate for fixture</t>
  </si>
  <si>
    <t>Geo fixture</t>
  </si>
  <si>
    <t>Removal of existing fence</t>
  </si>
  <si>
    <t>New fence</t>
  </si>
  <si>
    <t>Robot welding spot</t>
  </si>
  <si>
    <t>Programming for model 846 (qt points 4)</t>
  </si>
  <si>
    <t>You see slide 23/24</t>
  </si>
  <si>
    <t>You see slide 22</t>
  </si>
  <si>
    <t>Smontaggio perni fissi di centraggio a bordo gripper modello 312 e rimontaggio in nuova posizione promiscua tutti i modelli. Modifica in cantiere</t>
  </si>
  <si>
    <t>Disassembly of fixed centering pins on board gripper model 312 and reassembly in new position promiscuous all models. Modification on site</t>
  </si>
  <si>
    <t>You see slide 25</t>
  </si>
  <si>
    <t>Smontaggio bloccaggio zona posteriore</t>
  </si>
  <si>
    <t>Disassembly of the rear locking zone</t>
  </si>
  <si>
    <t>Nuovo bloccaggio pneumatico a bordo gripper promiscuo tutti modelli</t>
  </si>
  <si>
    <t>New pneumatic clamping on board promiscuous gripper all models</t>
  </si>
  <si>
    <t>Geo station</t>
  </si>
  <si>
    <t>Swinging disassembly</t>
  </si>
  <si>
    <t>New Swivel</t>
  </si>
  <si>
    <t>Fixture modification</t>
  </si>
  <si>
    <t>Micro switch 846</t>
  </si>
  <si>
    <t>Removal of existing centring unit</t>
  </si>
  <si>
    <t>New centring unit</t>
  </si>
  <si>
    <t>Gr.04</t>
  </si>
  <si>
    <t>Smontaggio gruppo esistente solo lato dx</t>
  </si>
  <si>
    <t>Dismantling existing unit only right side</t>
  </si>
  <si>
    <t>Nuovo bloccaggio pn solo lato dx</t>
  </si>
  <si>
    <t>New right side only Pn lock</t>
  </si>
  <si>
    <t>You see slide 26/27/28</t>
  </si>
  <si>
    <t>Robot handling/weldindig</t>
  </si>
  <si>
    <t>New clamp on gripper</t>
  </si>
  <si>
    <t>Disassembly of existing groups on board gripper</t>
  </si>
  <si>
    <t>You see slide 30</t>
  </si>
  <si>
    <t>You see slide 31</t>
  </si>
  <si>
    <t>Modify existing pneumatic pickup for promiscuity model 846/312</t>
  </si>
  <si>
    <t xml:space="preserve">New pallet </t>
  </si>
  <si>
    <t>Gauge</t>
  </si>
  <si>
    <t>Photocells</t>
  </si>
  <si>
    <t>You see slide 29</t>
  </si>
  <si>
    <t>No intervention</t>
  </si>
  <si>
    <t>You see slide 32</t>
  </si>
  <si>
    <t>Trolley with wheels for rear floor model 846 (1500x1000 )</t>
  </si>
  <si>
    <t>Trolley with wheels for rear floor model 846 CNG (1500x1000 )</t>
  </si>
  <si>
    <t>Loading bay</t>
  </si>
  <si>
    <t>Photocells recognition model 846</t>
  </si>
  <si>
    <t>You see slide 34</t>
  </si>
  <si>
    <t>Robot handling</t>
  </si>
  <si>
    <t>Photocells on the gripper model 846</t>
  </si>
  <si>
    <t>You see slide 35</t>
  </si>
  <si>
    <t>Robot welding gun</t>
  </si>
  <si>
    <t>You see slide 37</t>
  </si>
  <si>
    <t>Photocells recognition</t>
  </si>
  <si>
    <t>Programming for model 846 (qt points 7)</t>
  </si>
  <si>
    <t>You see slide 38</t>
  </si>
  <si>
    <t>You see slide 39</t>
  </si>
  <si>
    <t>Respot station</t>
  </si>
  <si>
    <t>Programming for model 846 (qt points 15)</t>
  </si>
  <si>
    <t>Programming for model 846 (qt points 13)</t>
  </si>
  <si>
    <t>You see slide 40</t>
  </si>
  <si>
    <t>You see slide 41</t>
  </si>
  <si>
    <t>Trolley with wheels for rear crossbeam connection struts + crossbeam connection struts model 846 (1500x1000 )</t>
  </si>
  <si>
    <t>Photocells on extraction drawers with floor standing</t>
  </si>
  <si>
    <t>Dismantling of existing tool except the slide</t>
  </si>
  <si>
    <t>New fixture promiscuo 312/846</t>
  </si>
  <si>
    <t>Dismantling existing gripper</t>
  </si>
  <si>
    <t>New gripper promiscuo</t>
  </si>
  <si>
    <t>Robot handling/welding gun</t>
  </si>
  <si>
    <t>Programming for model 846 (qt points 6)</t>
  </si>
  <si>
    <t>Programming for model 312 (qt points 6)</t>
  </si>
  <si>
    <t>You see slide 44/45</t>
  </si>
  <si>
    <t>You see slide 46</t>
  </si>
  <si>
    <t>You see slide 47</t>
  </si>
  <si>
    <t>You see slide 49</t>
  </si>
  <si>
    <t>You see slide 51</t>
  </si>
  <si>
    <t>Disassembly ferrinox</t>
  </si>
  <si>
    <t>New pallet promiscuo</t>
  </si>
  <si>
    <t>You see slide 48</t>
  </si>
  <si>
    <t>You see slide 50</t>
  </si>
  <si>
    <t>Trolley with wheels for rear cover model 846 (1500x1000 )</t>
  </si>
  <si>
    <t>Trolley with wheels for rear cover model 846 CNG (1500x1000 )</t>
  </si>
  <si>
    <t>Nuova coppia bracci pinza 10R1</t>
  </si>
  <si>
    <t>New gun arms 10R1</t>
  </si>
  <si>
    <t>Ricambi coppia bracci pinza 10R1</t>
  </si>
  <si>
    <t>Spare parts gun arms 10R1</t>
  </si>
  <si>
    <t>Nuova coppia bracci pinza 10R2</t>
  </si>
  <si>
    <t>New gun arms 10R2</t>
  </si>
  <si>
    <t>Ricambi coppia bracci pinza 10R2</t>
  </si>
  <si>
    <t>Spare parts gun arms 10R2</t>
  </si>
  <si>
    <t>Nuova coppia bracci pinza 10R3</t>
  </si>
  <si>
    <t>New gun arms 10R3</t>
  </si>
  <si>
    <t>Ricambi coppia bracci pinza 10R3</t>
  </si>
  <si>
    <t>Spare parts gun arms 10R3</t>
  </si>
  <si>
    <t>Nuova coppia bracci pinza 10R4</t>
  </si>
  <si>
    <t>New gun arms 10R4</t>
  </si>
  <si>
    <t>Ricambi coppia bracci pinza 10R4</t>
  </si>
  <si>
    <t>Spare parts gun arms 10R4</t>
  </si>
  <si>
    <t>mecc 30€ - rob €38 -sw €53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</si>
</sst>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&quot;€&quot;\ * #,##0.00_-;\-&quot;€&quot;\ * #,##0.00_-;_-&quot;€&quot;\ * &quot;-&quot;??_-;_-@_-"/>
    <numFmt numFmtId="166" formatCode="0.0"/>
    <numFmt numFmtId="167" formatCode="_-* #,##0_-;\-* #,##0_-;_-* &quot;-&quot;??_-;_-@_-"/>
    <numFmt numFmtId="168" formatCode="#,##0&quot; Dm&quot;"/>
    <numFmt numFmtId="169" formatCode="_-* #,##0.00\ &quot;F&quot;_-;\-* #,##0.00\ &quot;F&quot;_-;_-* &quot;-&quot;??\ &quot;F&quot;_-;_-@_-"/>
    <numFmt numFmtId="170" formatCode="_-[$€-410]\ * #,##0.00_-;\-[$€-410]\ * #,##0.00_-;_-[$€-410]\ * &quot;-&quot;??_-;_-@_-"/>
    <numFmt numFmtId="171" formatCode="_-[$€-410]\ * #,##0_-;\-[$€-410]\ * #,##0_-;_-[$€-410]\ * &quot;-&quot;??_-;_-@_-"/>
    <numFmt numFmtId="172" formatCode="_-&quot;h&quot;\ * #,##0_-;\-&quot;h&quot;\ * #,##0_-;_-&quot;h&quot;\ * &quot;-&quot;??_-;_-@_-"/>
    <numFmt numFmtId="173" formatCode="_-&quot;h&quot;\ * #,##0_-;\-&quot;h&quot;\ * #,##0_-;_-&quot;h&quot;\ * &quot;-&quot;_-;_-@_-"/>
    <numFmt numFmtId="174" formatCode="General_)"/>
    <numFmt numFmtId="175" formatCode="#,###"/>
    <numFmt numFmtId="176" formatCode="_-* #,##0.0\ &quot;€&quot;_-;\-* #,##0.0\ &quot;€&quot;_-;_-* &quot;-&quot;??\ &quot;€&quot;_-;_-@_-"/>
    <numFmt numFmtId="177" formatCode="_-* #,##0.0\ &quot;€&quot;_-;\-* #,##0.0\ &quot;€&quot;_-;_-* &quot;-&quot;?\ &quot;€&quot;_-;_-@_-"/>
    <numFmt numFmtId="178" formatCode="#,##0.0\ &quot;€&quot;"/>
  </numFmts>
  <fonts count="8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Bookman"/>
    </font>
    <font>
      <sz val="10"/>
      <name val="Arial"/>
      <family val="2"/>
    </font>
    <font>
      <sz val="11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sz val="12"/>
      <name val="Helv"/>
    </font>
    <font>
      <b/>
      <sz val="24"/>
      <name val="Arial Narrow"/>
      <family val="2"/>
    </font>
    <font>
      <b/>
      <sz val="36"/>
      <color theme="3" tint="0.39997558519241921"/>
      <name val="Helv"/>
    </font>
    <font>
      <sz val="14"/>
      <color theme="1"/>
      <name val="Calibri"/>
      <family val="2"/>
      <scheme val="minor"/>
    </font>
    <font>
      <b/>
      <sz val="22"/>
      <name val="Arial Narrow"/>
      <family val="2"/>
    </font>
    <font>
      <sz val="26"/>
      <color theme="1"/>
      <name val="Arial"/>
      <family val="2"/>
    </font>
    <font>
      <sz val="24"/>
      <name val="Arial Narrow"/>
      <family val="2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6"/>
      <color rgb="FF009900"/>
      <name val="Arial"/>
      <family val="2"/>
    </font>
    <font>
      <sz val="26"/>
      <name val="Arial Narrow"/>
      <family val="2"/>
    </font>
    <font>
      <b/>
      <sz val="26"/>
      <name val="Arial Narrow"/>
      <family val="2"/>
    </font>
    <font>
      <b/>
      <sz val="24"/>
      <name val="Verdana"/>
      <family val="2"/>
    </font>
    <font>
      <b/>
      <sz val="28"/>
      <color theme="1"/>
      <name val="Arial"/>
      <family val="2"/>
    </font>
    <font>
      <b/>
      <sz val="28"/>
      <color theme="1"/>
      <name val="Calibri"/>
      <family val="2"/>
      <scheme val="minor"/>
    </font>
    <font>
      <sz val="24"/>
      <name val="Arial"/>
      <family val="2"/>
    </font>
    <font>
      <sz val="20"/>
      <color theme="1"/>
      <name val="Arial"/>
      <family val="2"/>
    </font>
    <font>
      <b/>
      <sz val="24"/>
      <color theme="1"/>
      <name val="Arial Narrow"/>
      <family val="2"/>
    </font>
    <font>
      <b/>
      <sz val="20"/>
      <color theme="1"/>
      <name val="Arial Narrow"/>
      <family val="2"/>
    </font>
    <font>
      <sz val="20"/>
      <color theme="1"/>
      <name val="Arial Narrow"/>
      <family val="2"/>
    </font>
    <font>
      <b/>
      <i/>
      <sz val="24"/>
      <color theme="1"/>
      <name val="Arial"/>
      <family val="2"/>
    </font>
    <font>
      <b/>
      <i/>
      <sz val="20"/>
      <color theme="1"/>
      <name val="Arial"/>
      <family val="2"/>
    </font>
    <font>
      <b/>
      <i/>
      <sz val="18"/>
      <color theme="0"/>
      <name val="Arial"/>
      <family val="2"/>
    </font>
    <font>
      <b/>
      <i/>
      <sz val="12"/>
      <color theme="0"/>
      <name val="Arial"/>
      <family val="2"/>
    </font>
    <font>
      <b/>
      <i/>
      <sz val="20"/>
      <color indexed="10"/>
      <name val="Arial"/>
      <family val="2"/>
    </font>
    <font>
      <sz val="20"/>
      <name val="Arial"/>
      <family val="2"/>
    </font>
    <font>
      <b/>
      <i/>
      <sz val="20"/>
      <color theme="1" tint="0.14999847407452621"/>
      <name val="Arial"/>
      <family val="2"/>
    </font>
    <font>
      <b/>
      <sz val="2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sz val="20"/>
      <color theme="1"/>
      <name val="Calibri"/>
      <family val="2"/>
      <scheme val="minor"/>
    </font>
    <font>
      <b/>
      <i/>
      <sz val="22"/>
      <color theme="1"/>
      <name val="Arial"/>
      <family val="2"/>
    </font>
    <font>
      <b/>
      <sz val="24"/>
      <color indexed="10"/>
      <name val="Arial Narrow"/>
      <family val="2"/>
    </font>
    <font>
      <b/>
      <sz val="22"/>
      <color indexed="10"/>
      <name val="Arial Narrow"/>
      <family val="2"/>
    </font>
    <font>
      <b/>
      <sz val="18"/>
      <name val="Arial"/>
      <family val="2"/>
    </font>
    <font>
      <b/>
      <sz val="20"/>
      <color theme="1"/>
      <name val="Arial"/>
      <family val="2"/>
    </font>
    <font>
      <sz val="14"/>
      <name val="Arial"/>
      <family val="2"/>
    </font>
    <font>
      <sz val="24"/>
      <color rgb="FF00B0F0"/>
      <name val="Arial"/>
      <family val="2"/>
    </font>
    <font>
      <b/>
      <sz val="12"/>
      <color indexed="10"/>
      <name val="Arial"/>
      <family val="2"/>
    </font>
    <font>
      <sz val="12"/>
      <color theme="1"/>
      <name val="Arial"/>
      <family val="2"/>
    </font>
    <font>
      <b/>
      <sz val="12"/>
      <color theme="4"/>
      <name val="Arial"/>
      <family val="2"/>
    </font>
    <font>
      <sz val="10"/>
      <color rgb="FF00B0F0"/>
      <name val="Arial"/>
      <family val="2"/>
    </font>
    <font>
      <sz val="12"/>
      <color rgb="FF00B0F0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20"/>
      <color rgb="FFFF000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theme="0" tint="-0.34998626667073579"/>
      <name val="Arial"/>
      <family val="2"/>
    </font>
    <font>
      <i/>
      <sz val="10"/>
      <color theme="0" tint="-0.3499862666707357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9"/>
      <color indexed="81"/>
      <name val="Tahoma"/>
      <family val="2"/>
    </font>
    <font>
      <b/>
      <sz val="18"/>
      <color rgb="FF00B0F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33"/>
        <bgColor indexed="64"/>
      </patternFill>
    </fill>
  </fills>
  <borders count="19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thick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theme="1" tint="4.9989318521683403E-2"/>
      </left>
      <right style="thick">
        <color theme="3" tint="0.39997558519241921"/>
      </right>
      <top/>
      <bottom style="thick">
        <color theme="3" tint="0.39997558519241921"/>
      </bottom>
      <diagonal/>
    </border>
    <border>
      <left/>
      <right/>
      <top/>
      <bottom style="thick">
        <color theme="3" tint="0.39997558519241921"/>
      </bottom>
      <diagonal/>
    </border>
    <border>
      <left/>
      <right style="thick">
        <color theme="3" tint="0.39997558519241921"/>
      </right>
      <top/>
      <bottom style="thick">
        <color theme="3" tint="0.39997558519241921"/>
      </bottom>
      <diagonal/>
    </border>
    <border>
      <left style="thick">
        <color theme="3" tint="0.39997558519241921"/>
      </left>
      <right/>
      <top/>
      <bottom/>
      <diagonal/>
    </border>
    <border>
      <left/>
      <right style="thick">
        <color theme="3" tint="0.39997558519241921"/>
      </right>
      <top/>
      <bottom/>
      <diagonal/>
    </border>
    <border>
      <left style="thick">
        <color theme="1" tint="4.9989318521683403E-2"/>
      </left>
      <right style="thick">
        <color theme="3" tint="0.39997558519241921"/>
      </right>
      <top/>
      <bottom style="thin">
        <color indexed="64"/>
      </bottom>
      <diagonal/>
    </border>
    <border>
      <left style="thick">
        <color theme="3" tint="0.39997558519241921"/>
      </left>
      <right style="thin">
        <color indexed="64"/>
      </right>
      <top style="thick">
        <color theme="3" tint="0.39997558519241921"/>
      </top>
      <bottom style="thin">
        <color indexed="64"/>
      </bottom>
      <diagonal/>
    </border>
    <border>
      <left style="thin">
        <color indexed="64"/>
      </left>
      <right style="thick">
        <color theme="3" tint="0.39997558519241921"/>
      </right>
      <top style="thick">
        <color theme="3" tint="0.39997558519241921"/>
      </top>
      <bottom style="thin">
        <color indexed="64"/>
      </bottom>
      <diagonal/>
    </border>
    <border>
      <left style="thick">
        <color theme="3" tint="0.39997558519241921"/>
      </left>
      <right/>
      <top/>
      <bottom style="thick">
        <color theme="3" tint="0.39997558519241921"/>
      </bottom>
      <diagonal/>
    </border>
    <border>
      <left style="thick">
        <color theme="1" tint="4.9989318521683403E-2"/>
      </left>
      <right style="thick">
        <color theme="3" tint="0.39997558519241921"/>
      </right>
      <top style="thin">
        <color indexed="64"/>
      </top>
      <bottom style="thin">
        <color indexed="64"/>
      </bottom>
      <diagonal/>
    </border>
    <border>
      <left style="thick">
        <color theme="3" tint="0.3999755851924192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3" tint="0.39997558519241921"/>
      </right>
      <top style="thin">
        <color indexed="64"/>
      </top>
      <bottom style="thin">
        <color indexed="64"/>
      </bottom>
      <diagonal/>
    </border>
    <border>
      <left style="thick">
        <color theme="3" tint="0.39997558519241921"/>
      </left>
      <right style="thick">
        <color theme="3" tint="0.39997558519241921"/>
      </right>
      <top style="thick">
        <color theme="3" tint="0.39997558519241921"/>
      </top>
      <bottom style="thick">
        <color theme="3" tint="0.39997558519241921"/>
      </bottom>
      <diagonal/>
    </border>
    <border>
      <left style="thick">
        <color theme="3" tint="0.39997558519241921"/>
      </left>
      <right/>
      <top style="thick">
        <color theme="3" tint="0.39997558519241921"/>
      </top>
      <bottom style="thick">
        <color theme="3" tint="0.39997558519241921"/>
      </bottom>
      <diagonal/>
    </border>
    <border>
      <left/>
      <right/>
      <top style="thick">
        <color theme="3" tint="0.39997558519241921"/>
      </top>
      <bottom style="thick">
        <color theme="3" tint="0.39997558519241921"/>
      </bottom>
      <diagonal/>
    </border>
    <border>
      <left style="thick">
        <color theme="1" tint="4.9989318521683403E-2"/>
      </left>
      <right style="thick">
        <color theme="3" tint="0.39997558519241921"/>
      </right>
      <top style="thin">
        <color indexed="64"/>
      </top>
      <bottom style="thick">
        <color theme="3" tint="0.39997558519241921"/>
      </bottom>
      <diagonal/>
    </border>
    <border>
      <left style="thick">
        <color theme="3" tint="0.39997558519241921"/>
      </left>
      <right style="thin">
        <color indexed="64"/>
      </right>
      <top style="thin">
        <color indexed="64"/>
      </top>
      <bottom style="thick">
        <color theme="3" tint="0.39997558519241921"/>
      </bottom>
      <diagonal/>
    </border>
    <border>
      <left style="thin">
        <color indexed="64"/>
      </left>
      <right style="thick">
        <color theme="3" tint="0.39997558519241921"/>
      </right>
      <top style="thin">
        <color indexed="64"/>
      </top>
      <bottom style="thick">
        <color theme="3" tint="0.39997558519241921"/>
      </bottom>
      <diagonal/>
    </border>
    <border>
      <left/>
      <right style="thin">
        <color indexed="64"/>
      </right>
      <top style="thin">
        <color indexed="64"/>
      </top>
      <bottom style="thick">
        <color theme="3" tint="0.39997558519241921"/>
      </bottom>
      <diagonal/>
    </border>
    <border>
      <left style="thin">
        <color indexed="64"/>
      </left>
      <right/>
      <top style="thin">
        <color indexed="64"/>
      </top>
      <bottom style="thick">
        <color theme="3" tint="0.39997558519241921"/>
      </bottom>
      <diagonal/>
    </border>
    <border>
      <left style="thick">
        <color theme="1" tint="4.9989318521683403E-2"/>
      </left>
      <right style="thick">
        <color theme="3" tint="0.39997558519241921"/>
      </right>
      <top style="thick">
        <color theme="3" tint="0.39997558519241921"/>
      </top>
      <bottom style="thick">
        <color theme="3" tint="0.39997558519241921"/>
      </bottom>
      <diagonal/>
    </border>
    <border>
      <left/>
      <right/>
      <top style="thick">
        <color theme="3" tint="0.39997558519241921"/>
      </top>
      <bottom/>
      <diagonal/>
    </border>
    <border>
      <left style="thick">
        <color theme="3" tint="0.39997558519241921"/>
      </left>
      <right/>
      <top style="thick">
        <color theme="3" tint="0.39997558519241921"/>
      </top>
      <bottom/>
      <diagonal/>
    </border>
    <border>
      <left/>
      <right style="thick">
        <color theme="3" tint="0.39997558519241921"/>
      </right>
      <top style="thick">
        <color theme="3" tint="0.39997558519241921"/>
      </top>
      <bottom/>
      <diagonal/>
    </border>
    <border>
      <left style="thick">
        <color theme="1" tint="4.9989318521683403E-2"/>
      </left>
      <right style="thick">
        <color theme="3" tint="0.39997558519241921"/>
      </right>
      <top style="thick">
        <color theme="3" tint="0.39997558519241921"/>
      </top>
      <bottom/>
      <diagonal/>
    </border>
    <border>
      <left style="thin">
        <color indexed="64"/>
      </left>
      <right style="thick">
        <color theme="3" tint="0.39997558519241921"/>
      </right>
      <top style="thin">
        <color indexed="64"/>
      </top>
      <bottom/>
      <diagonal/>
    </border>
    <border>
      <left style="thick">
        <color theme="1" tint="4.9989318521683403E-2"/>
      </left>
      <right style="thick">
        <color theme="3" tint="0.39997558519241921"/>
      </right>
      <top/>
      <bottom/>
      <diagonal/>
    </border>
    <border>
      <left/>
      <right style="thick">
        <color theme="3" tint="0.39997558519241921"/>
      </right>
      <top style="thick">
        <color theme="3" tint="0.39997558519241921"/>
      </top>
      <bottom style="thin">
        <color indexed="64"/>
      </bottom>
      <diagonal/>
    </border>
    <border>
      <left style="thick">
        <color theme="3" tint="0.39997558519241921"/>
      </left>
      <right style="thick">
        <color theme="3" tint="0.39997558519241921"/>
      </right>
      <top style="thick">
        <color theme="3" tint="0.39997558519241921"/>
      </top>
      <bottom/>
      <diagonal/>
    </border>
    <border>
      <left style="thick">
        <color theme="3" tint="0.39997558519241921"/>
      </left>
      <right style="thick">
        <color theme="3" tint="0.39997558519241921"/>
      </right>
      <top style="thick">
        <color theme="3" tint="0.39997558519241921"/>
      </top>
      <bottom style="thin">
        <color indexed="64"/>
      </bottom>
      <diagonal/>
    </border>
    <border>
      <left/>
      <right/>
      <top style="thick">
        <color theme="3" tint="0.39997558519241921"/>
      </top>
      <bottom style="thin">
        <color theme="0" tint="-0.249977111117893"/>
      </bottom>
      <diagonal/>
    </border>
    <border>
      <left style="thick">
        <color theme="3" tint="0.39997558519241921"/>
      </left>
      <right style="thick">
        <color theme="3" tint="0.39997558519241921"/>
      </right>
      <top style="thick">
        <color theme="3" tint="0.39997558519241921"/>
      </top>
      <bottom style="thin">
        <color theme="0" tint="-0.249977111117893"/>
      </bottom>
      <diagonal/>
    </border>
    <border>
      <left/>
      <right style="thick">
        <color theme="3" tint="0.39997558519241921"/>
      </right>
      <top style="thick">
        <color theme="3" tint="0.39997558519241921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3" tint="0.39997558519241921"/>
      </left>
      <right style="thick">
        <color theme="3" tint="0.39997558519241921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ck">
        <color theme="3" tint="0.39997558519241921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ck">
        <color theme="3" tint="0.39997558519241921"/>
      </bottom>
      <diagonal/>
    </border>
    <border>
      <left style="thick">
        <color theme="3" tint="0.39997558519241921"/>
      </left>
      <right style="thick">
        <color theme="3" tint="0.39997558519241921"/>
      </right>
      <top style="thin">
        <color theme="0" tint="-0.249977111117893"/>
      </top>
      <bottom style="thick">
        <color theme="3" tint="0.39997558519241921"/>
      </bottom>
      <diagonal/>
    </border>
    <border>
      <left/>
      <right style="thick">
        <color theme="3" tint="0.39997558519241921"/>
      </right>
      <top style="thin">
        <color theme="0" tint="-0.249977111117893"/>
      </top>
      <bottom style="thick">
        <color theme="3" tint="0.39997558519241921"/>
      </bottom>
      <diagonal/>
    </border>
    <border>
      <left style="thick">
        <color theme="3" tint="0.39997558519241921"/>
      </left>
      <right style="thick">
        <color theme="3" tint="0.39997558519241921"/>
      </right>
      <top/>
      <bottom/>
      <diagonal/>
    </border>
    <border>
      <left style="thick">
        <color theme="3" tint="0.39997558519241921"/>
      </left>
      <right style="thick">
        <color theme="3" tint="0.39997558519241921"/>
      </right>
      <top/>
      <bottom style="thick">
        <color theme="3" tint="0.39997558519241921"/>
      </bottom>
      <diagonal/>
    </border>
    <border>
      <left style="thick">
        <color theme="3" tint="0.39997558519241921"/>
      </left>
      <right/>
      <top/>
      <bottom style="thick">
        <color theme="3" tint="0.39994506668294322"/>
      </bottom>
      <diagonal/>
    </border>
    <border>
      <left/>
      <right style="thick">
        <color theme="3" tint="0.39997558519241921"/>
      </right>
      <top/>
      <bottom style="thick">
        <color theme="3" tint="0.39994506668294322"/>
      </bottom>
      <diagonal/>
    </border>
    <border>
      <left style="thick">
        <color theme="3" tint="0.39997558519241921"/>
      </left>
      <right style="thick">
        <color theme="3" tint="0.39997558519241921"/>
      </right>
      <top/>
      <bottom style="thick">
        <color theme="3" tint="0.39994506668294322"/>
      </bottom>
      <diagonal/>
    </border>
    <border>
      <left/>
      <right style="thick">
        <color theme="3" tint="0.39997558519241921"/>
      </right>
      <top style="thin">
        <color theme="0" tint="-0.249977111117893"/>
      </top>
      <bottom style="thick">
        <color theme="3" tint="0.39994506668294322"/>
      </bottom>
      <diagonal/>
    </border>
    <border>
      <left style="thick">
        <color theme="3" tint="0.39997558519241921"/>
      </left>
      <right style="thick">
        <color theme="3" tint="0.39997558519241921"/>
      </right>
      <top style="thin">
        <color theme="0" tint="-0.249977111117893"/>
      </top>
      <bottom style="thick">
        <color theme="3" tint="0.39994506668294322"/>
      </bottom>
      <diagonal/>
    </border>
    <border>
      <left style="thick">
        <color theme="3" tint="0.39997558519241921"/>
      </left>
      <right style="thick">
        <color theme="3" tint="0.39997558519241921"/>
      </right>
      <top style="thick">
        <color theme="3" tint="0.39994506668294322"/>
      </top>
      <bottom style="thick">
        <color theme="3" tint="0.39994506668294322"/>
      </bottom>
      <diagonal/>
    </border>
    <border>
      <left/>
      <right style="thick">
        <color theme="3" tint="0.39997558519241921"/>
      </right>
      <top style="thick">
        <color theme="3" tint="0.39997558519241921"/>
      </top>
      <bottom style="thick">
        <color theme="3" tint="0.39997558519241921"/>
      </bottom>
      <diagonal/>
    </border>
    <border>
      <left style="thick">
        <color theme="3" tint="0.39991454817346722"/>
      </left>
      <right/>
      <top style="thick">
        <color theme="3" tint="0.39994506668294322"/>
      </top>
      <bottom/>
      <diagonal/>
    </border>
    <border>
      <left/>
      <right style="thick">
        <color theme="3" tint="0.39997558519241921"/>
      </right>
      <top style="thick">
        <color theme="3" tint="0.39994506668294322"/>
      </top>
      <bottom/>
      <diagonal/>
    </border>
    <border>
      <left style="thick">
        <color theme="3" tint="0.39997558519241921"/>
      </left>
      <right/>
      <top/>
      <bottom style="medium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theme="3" tint="0.39997558519241921"/>
      </right>
      <top/>
      <bottom style="medium">
        <color indexed="64"/>
      </bottom>
      <diagonal/>
    </border>
    <border>
      <left style="thick">
        <color theme="3" tint="0.3999755851924192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3" tint="0.39994506668294322"/>
      </left>
      <right style="thick">
        <color theme="3" tint="0.39997558519241921"/>
      </right>
      <top style="thick">
        <color theme="3" tint="0.39997558519241921"/>
      </top>
      <bottom style="thick">
        <color theme="3" tint="0.39994506668294322"/>
      </bottom>
      <diagonal/>
    </border>
    <border>
      <left style="thick">
        <color theme="3" tint="0.39997558519241921"/>
      </left>
      <right style="thick">
        <color theme="3" tint="0.39997558519241921"/>
      </right>
      <top style="thick">
        <color theme="3" tint="0.39997558519241921"/>
      </top>
      <bottom style="thick">
        <color theme="3" tint="0.39994506668294322"/>
      </bottom>
      <diagonal/>
    </border>
    <border>
      <left style="thick">
        <color theme="3" tint="0.39997558519241921"/>
      </left>
      <right style="thick">
        <color theme="3" tint="0.39997558519241921"/>
      </right>
      <top style="thick">
        <color theme="3" tint="0.39994506668294322"/>
      </top>
      <bottom style="thick">
        <color theme="3" tint="0.39997558519241921"/>
      </bottom>
      <diagonal/>
    </border>
    <border>
      <left/>
      <right style="thick">
        <color theme="3" tint="0.39997558519241921"/>
      </right>
      <top style="thick">
        <color theme="3" tint="0.39994506668294322"/>
      </top>
      <bottom style="thick">
        <color theme="3" tint="0.39997558519241921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</borders>
  <cellStyleXfs count="53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4" fillId="11" borderId="1" applyNumberFormat="0" applyAlignment="0" applyProtection="0"/>
    <xf numFmtId="0" fontId="15" fillId="0" borderId="2" applyNumberFormat="0" applyFill="0" applyAlignment="0" applyProtection="0"/>
    <xf numFmtId="0" fontId="16" fillId="12" borderId="3" applyNumberFormat="0" applyAlignment="0" applyProtection="0"/>
    <xf numFmtId="0" fontId="13" fillId="13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168" fontId="9" fillId="0" borderId="0" applyFont="0" applyFill="0" applyBorder="0" applyAlignment="0" applyProtection="0"/>
    <xf numFmtId="0" fontId="17" fillId="7" borderId="1" applyNumberFormat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8" fillId="7" borderId="0" applyNumberFormat="0" applyBorder="0" applyAlignment="0" applyProtection="0"/>
    <xf numFmtId="0" fontId="2" fillId="4" borderId="4" applyNumberFormat="0" applyFont="0" applyAlignment="0" applyProtection="0"/>
    <xf numFmtId="0" fontId="19" fillId="11" borderId="5" applyNumberFormat="0" applyAlignment="0" applyProtection="0"/>
    <xf numFmtId="9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17" borderId="0" applyNumberFormat="0" applyBorder="0" applyAlignment="0" applyProtection="0"/>
    <xf numFmtId="0" fontId="27" fillId="6" borderId="0" applyNumberFormat="0" applyBorder="0" applyAlignment="0" applyProtection="0"/>
    <xf numFmtId="174" fontId="33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6" fillId="0" borderId="0" xfId="0" applyFont="1"/>
    <xf numFmtId="41" fontId="7" fillId="0" borderId="10" xfId="31" applyFont="1" applyBorder="1"/>
    <xf numFmtId="0" fontId="7" fillId="0" borderId="11" xfId="0" applyFont="1" applyBorder="1"/>
    <xf numFmtId="0" fontId="7" fillId="0" borderId="0" xfId="0" applyFont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5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/>
    <xf numFmtId="2" fontId="6" fillId="0" borderId="16" xfId="0" applyNumberFormat="1" applyFont="1" applyBorder="1"/>
    <xf numFmtId="0" fontId="4" fillId="18" borderId="14" xfId="0" applyFont="1" applyFill="1" applyBorder="1" applyAlignment="1">
      <alignment wrapText="1"/>
    </xf>
    <xf numFmtId="0" fontId="3" fillId="0" borderId="16" xfId="0" applyFont="1" applyBorder="1" applyAlignment="1">
      <alignment horizontal="left" wrapText="1"/>
    </xf>
    <xf numFmtId="0" fontId="4" fillId="19" borderId="14" xfId="0" applyFont="1" applyFill="1" applyBorder="1" applyAlignment="1">
      <alignment wrapText="1"/>
    </xf>
    <xf numFmtId="0" fontId="6" fillId="0" borderId="16" xfId="0" applyFont="1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4" fillId="0" borderId="0" xfId="0" applyFont="1" applyAlignment="1">
      <alignment horizontal="center"/>
    </xf>
    <xf numFmtId="167" fontId="6" fillId="0" borderId="0" xfId="30" applyNumberFormat="1" applyFont="1"/>
    <xf numFmtId="41" fontId="6" fillId="0" borderId="0" xfId="0" applyNumberFormat="1" applyFont="1"/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41" fontId="7" fillId="0" borderId="0" xfId="31" applyFont="1" applyFill="1" applyBorder="1"/>
    <xf numFmtId="41" fontId="8" fillId="0" borderId="0" xfId="31" applyFont="1" applyFill="1" applyBorder="1" applyAlignment="1">
      <alignment horizontal="center" vertical="center"/>
    </xf>
    <xf numFmtId="166" fontId="0" fillId="0" borderId="0" xfId="0" applyNumberFormat="1"/>
    <xf numFmtId="0" fontId="0" fillId="21" borderId="14" xfId="0" applyFill="1" applyBorder="1"/>
    <xf numFmtId="2" fontId="6" fillId="21" borderId="16" xfId="0" applyNumberFormat="1" applyFont="1" applyFill="1" applyBorder="1"/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21" borderId="25" xfId="0" applyFill="1" applyBorder="1" applyAlignment="1">
      <alignment horizontal="center" vertical="center" wrapText="1"/>
    </xf>
    <xf numFmtId="0" fontId="6" fillId="0" borderId="26" xfId="0" applyFont="1" applyBorder="1" applyAlignment="1">
      <alignment horizontal="right" vertical="center" wrapText="1"/>
    </xf>
    <xf numFmtId="0" fontId="0" fillId="21" borderId="27" xfId="0" applyFill="1" applyBorder="1"/>
    <xf numFmtId="0" fontId="0" fillId="21" borderId="28" xfId="0" applyFill="1" applyBorder="1"/>
    <xf numFmtId="0" fontId="0" fillId="21" borderId="29" xfId="0" applyFill="1" applyBorder="1"/>
    <xf numFmtId="0" fontId="0" fillId="21" borderId="30" xfId="0" applyFill="1" applyBorder="1"/>
    <xf numFmtId="0" fontId="0" fillId="21" borderId="31" xfId="0" applyFill="1" applyBorder="1"/>
    <xf numFmtId="0" fontId="0" fillId="21" borderId="32" xfId="0" applyFill="1" applyBorder="1"/>
    <xf numFmtId="0" fontId="2" fillId="20" borderId="12" xfId="0" applyFont="1" applyFill="1" applyBorder="1" applyAlignment="1">
      <alignment horizontal="center"/>
    </xf>
    <xf numFmtId="0" fontId="28" fillId="20" borderId="0" xfId="0" applyFont="1" applyFill="1" applyAlignment="1">
      <alignment horizontal="center" wrapText="1"/>
    </xf>
    <xf numFmtId="0" fontId="2" fillId="20" borderId="0" xfId="0" applyFont="1" applyFill="1" applyAlignment="1">
      <alignment horizontal="center"/>
    </xf>
    <xf numFmtId="0" fontId="0" fillId="22" borderId="12" xfId="0" applyFill="1" applyBorder="1" applyAlignment="1">
      <alignment horizontal="center"/>
    </xf>
    <xf numFmtId="0" fontId="3" fillId="22" borderId="0" xfId="0" applyFont="1" applyFill="1" applyAlignment="1">
      <alignment horizontal="center"/>
    </xf>
    <xf numFmtId="0" fontId="0" fillId="22" borderId="0" xfId="0" applyFill="1" applyAlignment="1">
      <alignment horizontal="center"/>
    </xf>
    <xf numFmtId="0" fontId="0" fillId="23" borderId="12" xfId="0" applyFill="1" applyBorder="1" applyAlignment="1">
      <alignment horizontal="center"/>
    </xf>
    <xf numFmtId="0" fontId="3" fillId="23" borderId="0" xfId="0" applyFont="1" applyFill="1" applyAlignment="1">
      <alignment horizontal="center" wrapText="1"/>
    </xf>
    <xf numFmtId="0" fontId="0" fillId="23" borderId="0" xfId="0" applyFill="1" applyAlignment="1">
      <alignment horizontal="center"/>
    </xf>
    <xf numFmtId="0" fontId="29" fillId="0" borderId="0" xfId="0" applyFont="1" applyAlignment="1">
      <alignment wrapText="1"/>
    </xf>
    <xf numFmtId="0" fontId="0" fillId="24" borderId="12" xfId="0" applyFill="1" applyBorder="1" applyAlignment="1">
      <alignment horizontal="center"/>
    </xf>
    <xf numFmtId="0" fontId="3" fillId="24" borderId="0" xfId="0" applyFont="1" applyFill="1" applyAlignment="1">
      <alignment horizontal="center" wrapText="1"/>
    </xf>
    <xf numFmtId="0" fontId="0" fillId="24" borderId="0" xfId="0" applyFill="1"/>
    <xf numFmtId="0" fontId="0" fillId="25" borderId="12" xfId="0" applyFill="1" applyBorder="1" applyAlignment="1">
      <alignment horizontal="center"/>
    </xf>
    <xf numFmtId="0" fontId="4" fillId="25" borderId="0" xfId="0" applyFont="1" applyFill="1" applyAlignment="1">
      <alignment horizontal="center" wrapText="1"/>
    </xf>
    <xf numFmtId="0" fontId="0" fillId="25" borderId="0" xfId="0" applyFill="1"/>
    <xf numFmtId="0" fontId="30" fillId="0" borderId="0" xfId="0" applyFont="1"/>
    <xf numFmtId="0" fontId="0" fillId="26" borderId="12" xfId="0" applyFill="1" applyBorder="1" applyAlignment="1">
      <alignment horizontal="center"/>
    </xf>
    <xf numFmtId="0" fontId="3" fillId="26" borderId="0" xfId="0" applyFont="1" applyFill="1" applyAlignment="1">
      <alignment horizontal="center" wrapText="1"/>
    </xf>
    <xf numFmtId="0" fontId="0" fillId="26" borderId="0" xfId="0" applyFill="1"/>
    <xf numFmtId="0" fontId="29" fillId="0" borderId="0" xfId="0" applyFont="1"/>
    <xf numFmtId="0" fontId="29" fillId="0" borderId="0" xfId="0" applyFont="1" applyAlignment="1">
      <alignment horizontal="center"/>
    </xf>
    <xf numFmtId="0" fontId="0" fillId="27" borderId="12" xfId="0" applyFill="1" applyBorder="1" applyAlignment="1">
      <alignment horizontal="center"/>
    </xf>
    <xf numFmtId="0" fontId="29" fillId="27" borderId="0" xfId="0" applyFont="1" applyFill="1" applyAlignment="1">
      <alignment horizontal="center"/>
    </xf>
    <xf numFmtId="0" fontId="32" fillId="0" borderId="0" xfId="0" applyFont="1" applyAlignment="1">
      <alignment wrapText="1"/>
    </xf>
    <xf numFmtId="0" fontId="3" fillId="27" borderId="0" xfId="0" applyFont="1" applyFill="1" applyAlignment="1">
      <alignment horizontal="center" wrapText="1"/>
    </xf>
    <xf numFmtId="0" fontId="4" fillId="0" borderId="25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0" fillId="25" borderId="25" xfId="0" applyFill="1" applyBorder="1" applyAlignment="1">
      <alignment horizontal="center" vertical="center" wrapText="1"/>
    </xf>
    <xf numFmtId="0" fontId="0" fillId="25" borderId="36" xfId="0" applyFill="1" applyBorder="1"/>
    <xf numFmtId="0" fontId="0" fillId="25" borderId="27" xfId="0" applyFill="1" applyBorder="1"/>
    <xf numFmtId="0" fontId="0" fillId="25" borderId="37" xfId="0" applyFill="1" applyBorder="1"/>
    <xf numFmtId="0" fontId="0" fillId="25" borderId="29" xfId="0" applyFill="1" applyBorder="1"/>
    <xf numFmtId="0" fontId="0" fillId="25" borderId="37" xfId="0" applyFill="1" applyBorder="1" applyAlignment="1">
      <alignment horizontal="right"/>
    </xf>
    <xf numFmtId="0" fontId="0" fillId="25" borderId="29" xfId="0" applyFill="1" applyBorder="1" applyAlignment="1">
      <alignment horizontal="center"/>
    </xf>
    <xf numFmtId="0" fontId="0" fillId="25" borderId="38" xfId="0" applyFill="1" applyBorder="1"/>
    <xf numFmtId="0" fontId="0" fillId="25" borderId="31" xfId="0" applyFill="1" applyBorder="1"/>
    <xf numFmtId="0" fontId="0" fillId="25" borderId="14" xfId="0" applyFill="1" applyBorder="1"/>
    <xf numFmtId="2" fontId="6" fillId="25" borderId="16" xfId="0" applyNumberFormat="1" applyFont="1" applyFill="1" applyBorder="1"/>
    <xf numFmtId="0" fontId="0" fillId="25" borderId="30" xfId="0" applyFill="1" applyBorder="1"/>
    <xf numFmtId="0" fontId="0" fillId="21" borderId="39" xfId="0" applyFill="1" applyBorder="1"/>
    <xf numFmtId="0" fontId="0" fillId="21" borderId="17" xfId="0" applyFill="1" applyBorder="1"/>
    <xf numFmtId="0" fontId="0" fillId="21" borderId="40" xfId="0" applyFill="1" applyBorder="1"/>
    <xf numFmtId="0" fontId="0" fillId="21" borderId="41" xfId="0" applyFill="1" applyBorder="1"/>
    <xf numFmtId="0" fontId="0" fillId="21" borderId="42" xfId="0" applyFill="1" applyBorder="1"/>
    <xf numFmtId="0" fontId="0" fillId="24" borderId="17" xfId="0" applyFill="1" applyBorder="1"/>
    <xf numFmtId="0" fontId="0" fillId="25" borderId="43" xfId="0" applyFill="1" applyBorder="1"/>
    <xf numFmtId="0" fontId="0" fillId="28" borderId="17" xfId="0" applyFill="1" applyBorder="1"/>
    <xf numFmtId="0" fontId="6" fillId="0" borderId="44" xfId="0" applyFont="1" applyBorder="1"/>
    <xf numFmtId="0" fontId="6" fillId="0" borderId="45" xfId="0" applyFont="1" applyBorder="1"/>
    <xf numFmtId="0" fontId="6" fillId="29" borderId="46" xfId="0" applyFont="1" applyFill="1" applyBorder="1"/>
    <xf numFmtId="0" fontId="4" fillId="0" borderId="45" xfId="0" applyFont="1" applyBorder="1"/>
    <xf numFmtId="0" fontId="4" fillId="0" borderId="47" xfId="0" applyFont="1" applyBorder="1"/>
    <xf numFmtId="0" fontId="4" fillId="0" borderId="46" xfId="0" applyFont="1" applyBorder="1"/>
    <xf numFmtId="0" fontId="4" fillId="0" borderId="5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30" borderId="17" xfId="0" applyFill="1" applyBorder="1"/>
    <xf numFmtId="0" fontId="0" fillId="31" borderId="29" xfId="0" applyFill="1" applyBorder="1"/>
    <xf numFmtId="0" fontId="0" fillId="32" borderId="29" xfId="0" applyFill="1" applyBorder="1"/>
    <xf numFmtId="171" fontId="7" fillId="0" borderId="79" xfId="31" applyNumberFormat="1" applyFont="1" applyFill="1" applyBorder="1"/>
    <xf numFmtId="0" fontId="3" fillId="0" borderId="34" xfId="0" applyFont="1" applyBorder="1" applyAlignment="1">
      <alignment horizontal="center"/>
    </xf>
    <xf numFmtId="0" fontId="4" fillId="31" borderId="23" xfId="0" applyFont="1" applyFill="1" applyBorder="1" applyAlignment="1">
      <alignment horizontal="center"/>
    </xf>
    <xf numFmtId="0" fontId="4" fillId="32" borderId="0" xfId="0" applyFont="1" applyFill="1" applyAlignment="1">
      <alignment horizontal="center"/>
    </xf>
    <xf numFmtId="0" fontId="4" fillId="31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1" fontId="7" fillId="0" borderId="0" xfId="31" applyFont="1" applyFill="1" applyBorder="1" applyAlignment="1">
      <alignment vertical="center"/>
    </xf>
    <xf numFmtId="41" fontId="11" fillId="0" borderId="0" xfId="31" applyFont="1" applyFill="1" applyBorder="1" applyAlignment="1">
      <alignment vertical="center"/>
    </xf>
    <xf numFmtId="41" fontId="8" fillId="0" borderId="0" xfId="31" applyFont="1" applyFill="1" applyBorder="1" applyAlignment="1">
      <alignment vertical="center"/>
    </xf>
    <xf numFmtId="0" fontId="7" fillId="0" borderId="0" xfId="0" applyFont="1" applyAlignment="1">
      <alignment vertical="center"/>
    </xf>
    <xf numFmtId="1" fontId="7" fillId="0" borderId="0" xfId="31" applyNumberFormat="1" applyFont="1" applyFill="1" applyBorder="1" applyAlignment="1">
      <alignment horizontal="center" vertical="center"/>
    </xf>
    <xf numFmtId="170" fontId="7" fillId="0" borderId="34" xfId="31" applyNumberFormat="1" applyFont="1" applyFill="1" applyBorder="1"/>
    <xf numFmtId="0" fontId="10" fillId="0" borderId="0" xfId="0" applyFont="1"/>
    <xf numFmtId="172" fontId="7" fillId="0" borderId="35" xfId="31" applyNumberFormat="1" applyFont="1" applyFill="1" applyBorder="1"/>
    <xf numFmtId="173" fontId="7" fillId="0" borderId="35" xfId="31" applyNumberFormat="1" applyFont="1" applyFill="1" applyBorder="1"/>
    <xf numFmtId="174" fontId="34" fillId="33" borderId="84" xfId="47" applyFont="1" applyFill="1" applyBorder="1" applyAlignment="1">
      <alignment horizontal="left" vertical="center"/>
    </xf>
    <xf numFmtId="174" fontId="37" fillId="33" borderId="89" xfId="47" applyFont="1" applyFill="1" applyBorder="1" applyAlignment="1">
      <alignment horizontal="left" vertical="center"/>
    </xf>
    <xf numFmtId="174" fontId="37" fillId="33" borderId="21" xfId="47" applyFont="1" applyFill="1" applyBorder="1" applyAlignment="1">
      <alignment horizontal="left" vertical="center"/>
    </xf>
    <xf numFmtId="174" fontId="39" fillId="33" borderId="91" xfId="47" applyFont="1" applyFill="1" applyBorder="1" applyAlignment="1">
      <alignment horizontal="center" vertical="center"/>
    </xf>
    <xf numFmtId="174" fontId="37" fillId="33" borderId="93" xfId="47" applyFont="1" applyFill="1" applyBorder="1" applyAlignment="1">
      <alignment horizontal="left" vertical="center"/>
    </xf>
    <xf numFmtId="174" fontId="37" fillId="33" borderId="19" xfId="47" applyFont="1" applyFill="1" applyBorder="1" applyAlignment="1">
      <alignment horizontal="left" vertical="center"/>
    </xf>
    <xf numFmtId="14" fontId="39" fillId="33" borderId="18" xfId="47" applyNumberFormat="1" applyFont="1" applyFill="1" applyBorder="1" applyAlignment="1">
      <alignment horizontal="center" vertical="center"/>
    </xf>
    <xf numFmtId="174" fontId="37" fillId="33" borderId="99" xfId="47" applyFont="1" applyFill="1" applyBorder="1" applyAlignment="1">
      <alignment horizontal="left" vertical="center"/>
    </xf>
    <xf numFmtId="174" fontId="37" fillId="33" borderId="102" xfId="47" applyFont="1" applyFill="1" applyBorder="1" applyAlignment="1">
      <alignment horizontal="left" vertical="center"/>
    </xf>
    <xf numFmtId="174" fontId="39" fillId="33" borderId="103" xfId="47" applyFont="1" applyFill="1" applyBorder="1" applyAlignment="1">
      <alignment horizontal="center" vertical="center"/>
    </xf>
    <xf numFmtId="174" fontId="44" fillId="33" borderId="104" xfId="47" applyFont="1" applyFill="1" applyBorder="1" applyAlignment="1">
      <alignment horizontal="center" vertical="center"/>
    </xf>
    <xf numFmtId="174" fontId="50" fillId="33" borderId="111" xfId="47" applyFont="1" applyFill="1" applyBorder="1" applyAlignment="1">
      <alignment horizontal="center" vertical="center"/>
    </xf>
    <xf numFmtId="174" fontId="51" fillId="33" borderId="112" xfId="47" applyFont="1" applyFill="1" applyBorder="1" applyAlignment="1">
      <alignment horizontal="center" vertical="center"/>
    </xf>
    <xf numFmtId="174" fontId="52" fillId="33" borderId="113" xfId="47" applyFont="1" applyFill="1" applyBorder="1" applyAlignment="1">
      <alignment horizontal="center" vertical="center" wrapText="1"/>
    </xf>
    <xf numFmtId="174" fontId="52" fillId="33" borderId="96" xfId="47" applyFont="1" applyFill="1" applyBorder="1" applyAlignment="1">
      <alignment horizontal="center" vertical="center" wrapText="1"/>
    </xf>
    <xf numFmtId="174" fontId="49" fillId="33" borderId="113" xfId="47" applyFont="1" applyFill="1" applyBorder="1" applyAlignment="1">
      <alignment horizontal="center" vertical="center"/>
    </xf>
    <xf numFmtId="174" fontId="49" fillId="33" borderId="107" xfId="47" applyFont="1" applyFill="1" applyBorder="1" applyAlignment="1">
      <alignment horizontal="center" vertical="center"/>
    </xf>
    <xf numFmtId="49" fontId="53" fillId="0" borderId="104" xfId="47" applyNumberFormat="1" applyFont="1" applyBorder="1" applyAlignment="1">
      <alignment horizontal="center" vertical="center" wrapText="1"/>
    </xf>
    <xf numFmtId="49" fontId="57" fillId="0" borderId="110" xfId="47" applyNumberFormat="1" applyFont="1" applyBorder="1" applyAlignment="1">
      <alignment horizontal="left"/>
    </xf>
    <xf numFmtId="3" fontId="65" fillId="34" borderId="140" xfId="47" applyNumberFormat="1" applyFont="1" applyFill="1" applyBorder="1" applyAlignment="1">
      <alignment horizontal="center" vertical="center" wrapText="1"/>
    </xf>
    <xf numFmtId="165" fontId="66" fillId="34" borderId="139" xfId="47" applyNumberFormat="1" applyFont="1" applyFill="1" applyBorder="1" applyAlignment="1">
      <alignment horizontal="center" vertical="center"/>
    </xf>
    <xf numFmtId="165" fontId="68" fillId="34" borderId="51" xfId="47" applyNumberFormat="1" applyFont="1" applyFill="1" applyBorder="1" applyAlignment="1">
      <alignment horizontal="center" vertical="center"/>
    </xf>
    <xf numFmtId="165" fontId="68" fillId="34" borderId="52" xfId="47" applyNumberFormat="1" applyFont="1" applyFill="1" applyBorder="1" applyAlignment="1">
      <alignment horizontal="center" vertical="center"/>
    </xf>
    <xf numFmtId="165" fontId="68" fillId="34" borderId="53" xfId="47" applyNumberFormat="1" applyFont="1" applyFill="1" applyBorder="1" applyAlignment="1">
      <alignment horizontal="center" vertical="center"/>
    </xf>
    <xf numFmtId="165" fontId="68" fillId="34" borderId="139" xfId="47" applyNumberFormat="1" applyFont="1" applyFill="1" applyBorder="1" applyAlignment="1">
      <alignment horizontal="center" vertical="center"/>
    </xf>
    <xf numFmtId="0" fontId="1" fillId="0" borderId="0" xfId="48"/>
    <xf numFmtId="0" fontId="40" fillId="33" borderId="96" xfId="48" applyFont="1" applyFill="1" applyBorder="1" applyAlignment="1">
      <alignment horizontal="center" vertical="center" wrapText="1"/>
    </xf>
    <xf numFmtId="0" fontId="40" fillId="33" borderId="92" xfId="48" applyFont="1" applyFill="1" applyBorder="1" applyAlignment="1">
      <alignment horizontal="center" vertical="center" wrapText="1"/>
    </xf>
    <xf numFmtId="0" fontId="54" fillId="35" borderId="96" xfId="48" applyFont="1" applyFill="1" applyBorder="1" applyAlignment="1" applyProtection="1">
      <alignment horizontal="left" vertical="center" wrapText="1"/>
      <protection locked="0"/>
    </xf>
    <xf numFmtId="0" fontId="55" fillId="35" borderId="96" xfId="48" applyFont="1" applyFill="1" applyBorder="1" applyAlignment="1" applyProtection="1">
      <alignment horizontal="left" vertical="center" wrapText="1"/>
      <protection locked="0"/>
    </xf>
    <xf numFmtId="0" fontId="55" fillId="35" borderId="86" xfId="48" applyFont="1" applyFill="1" applyBorder="1" applyAlignment="1" applyProtection="1">
      <alignment horizontal="left" vertical="center" wrapText="1"/>
      <protection locked="0"/>
    </xf>
    <xf numFmtId="0" fontId="56" fillId="35" borderId="96" xfId="48" applyFont="1" applyFill="1" applyBorder="1" applyAlignment="1" applyProtection="1">
      <alignment horizontal="left" vertical="center" wrapText="1"/>
      <protection locked="0"/>
    </xf>
    <xf numFmtId="0" fontId="1" fillId="0" borderId="0" xfId="48" applyAlignment="1">
      <alignment horizontal="left"/>
    </xf>
    <xf numFmtId="0" fontId="58" fillId="0" borderId="115" xfId="48" applyFont="1" applyBorder="1" applyAlignment="1" applyProtection="1">
      <alignment horizontal="left" vertical="center"/>
      <protection locked="0"/>
    </xf>
    <xf numFmtId="0" fontId="58" fillId="0" borderId="116" xfId="48" applyFont="1" applyBorder="1" applyAlignment="1" applyProtection="1">
      <alignment horizontal="left" vertical="center"/>
      <protection locked="0"/>
    </xf>
    <xf numFmtId="0" fontId="58" fillId="0" borderId="118" xfId="48" applyFont="1" applyBorder="1" applyAlignment="1" applyProtection="1">
      <alignment horizontal="left" vertical="center"/>
      <protection locked="0"/>
    </xf>
    <xf numFmtId="0" fontId="58" fillId="0" borderId="119" xfId="48" applyFont="1" applyBorder="1" applyAlignment="1" applyProtection="1">
      <alignment horizontal="left" vertical="center"/>
      <protection locked="0"/>
    </xf>
    <xf numFmtId="0" fontId="58" fillId="0" borderId="117" xfId="48" applyFont="1" applyBorder="1" applyAlignment="1" applyProtection="1">
      <alignment horizontal="left" vertical="center"/>
      <protection locked="0"/>
    </xf>
    <xf numFmtId="0" fontId="58" fillId="0" borderId="121" xfId="48" applyFont="1" applyBorder="1" applyAlignment="1" applyProtection="1">
      <alignment horizontal="left" vertical="center"/>
      <protection locked="0"/>
    </xf>
    <xf numFmtId="0" fontId="58" fillId="0" borderId="122" xfId="48" applyFont="1" applyBorder="1" applyAlignment="1" applyProtection="1">
      <alignment horizontal="left" vertical="center"/>
      <protection locked="0"/>
    </xf>
    <xf numFmtId="0" fontId="59" fillId="35" borderId="0" xfId="48" applyFont="1" applyFill="1" applyAlignment="1" applyProtection="1">
      <alignment horizontal="left" vertical="center" wrapText="1"/>
      <protection locked="0"/>
    </xf>
    <xf numFmtId="0" fontId="55" fillId="35" borderId="123" xfId="48" applyFont="1" applyFill="1" applyBorder="1" applyAlignment="1" applyProtection="1">
      <alignment horizontal="left" vertical="center" wrapText="1"/>
      <protection locked="0"/>
    </xf>
    <xf numFmtId="0" fontId="55" fillId="35" borderId="88" xfId="48" applyFont="1" applyFill="1" applyBorder="1" applyAlignment="1" applyProtection="1">
      <alignment horizontal="left" vertical="center" wrapText="1"/>
      <protection locked="0"/>
    </xf>
    <xf numFmtId="0" fontId="56" fillId="35" borderId="123" xfId="48" applyFont="1" applyFill="1" applyBorder="1" applyAlignment="1" applyProtection="1">
      <alignment horizontal="left" vertical="center" wrapText="1"/>
      <protection locked="0"/>
    </xf>
    <xf numFmtId="0" fontId="58" fillId="0" borderId="114" xfId="48" applyFont="1" applyBorder="1" applyAlignment="1" applyProtection="1">
      <alignment horizontal="left" vertical="center"/>
      <protection locked="0"/>
    </xf>
    <xf numFmtId="0" fontId="58" fillId="0" borderId="120" xfId="48" applyFont="1" applyBorder="1" applyAlignment="1" applyProtection="1">
      <alignment horizontal="left" vertical="center"/>
      <protection locked="0"/>
    </xf>
    <xf numFmtId="0" fontId="55" fillId="35" borderId="124" xfId="48" applyFont="1" applyFill="1" applyBorder="1" applyAlignment="1" applyProtection="1">
      <alignment horizontal="left" vertical="center" wrapText="1"/>
      <protection locked="0"/>
    </xf>
    <xf numFmtId="0" fontId="56" fillId="35" borderId="124" xfId="48" applyFont="1" applyFill="1" applyBorder="1" applyAlignment="1" applyProtection="1">
      <alignment horizontal="left" vertical="center" wrapText="1"/>
      <protection locked="0"/>
    </xf>
    <xf numFmtId="0" fontId="58" fillId="0" borderId="106" xfId="48" applyFont="1" applyBorder="1" applyAlignment="1" applyProtection="1">
      <alignment vertical="center"/>
      <protection locked="0"/>
    </xf>
    <xf numFmtId="0" fontId="58" fillId="0" borderId="107" xfId="48" applyFont="1" applyBorder="1" applyAlignment="1" applyProtection="1">
      <alignment vertical="center"/>
      <protection locked="0"/>
    </xf>
    <xf numFmtId="0" fontId="58" fillId="0" borderId="125" xfId="48" applyFont="1" applyBorder="1" applyAlignment="1" applyProtection="1">
      <alignment vertical="center"/>
      <protection locked="0"/>
    </xf>
    <xf numFmtId="0" fontId="58" fillId="0" borderId="126" xfId="48" applyFont="1" applyBorder="1" applyAlignment="1" applyProtection="1">
      <alignment vertical="center"/>
      <protection locked="0"/>
    </xf>
    <xf numFmtId="0" fontId="58" fillId="0" borderId="128" xfId="48" applyFont="1" applyBorder="1" applyAlignment="1" applyProtection="1">
      <alignment horizontal="left" vertical="center"/>
      <protection locked="0"/>
    </xf>
    <xf numFmtId="0" fontId="58" fillId="0" borderId="129" xfId="48" applyFont="1" applyBorder="1" applyAlignment="1" applyProtection="1">
      <alignment horizontal="left" vertical="center"/>
      <protection locked="0"/>
    </xf>
    <xf numFmtId="0" fontId="59" fillId="35" borderId="130" xfId="48" applyFont="1" applyFill="1" applyBorder="1" applyAlignment="1" applyProtection="1">
      <alignment horizontal="left" vertical="center" wrapText="1"/>
      <protection locked="0"/>
    </xf>
    <xf numFmtId="0" fontId="59" fillId="35" borderId="85" xfId="48" applyFont="1" applyFill="1" applyBorder="1" applyAlignment="1" applyProtection="1">
      <alignment horizontal="left" vertical="center" wrapText="1"/>
      <protection locked="0"/>
    </xf>
    <xf numFmtId="0" fontId="1" fillId="0" borderId="12" xfId="48" applyBorder="1"/>
    <xf numFmtId="0" fontId="1" fillId="0" borderId="132" xfId="48" applyBorder="1"/>
    <xf numFmtId="0" fontId="1" fillId="0" borderId="133" xfId="48" applyBorder="1"/>
    <xf numFmtId="0" fontId="1" fillId="0" borderId="87" xfId="48" applyBorder="1"/>
    <xf numFmtId="0" fontId="1" fillId="0" borderId="134" xfId="48" applyBorder="1"/>
    <xf numFmtId="0" fontId="1" fillId="0" borderId="135" xfId="48" applyBorder="1"/>
    <xf numFmtId="165" fontId="63" fillId="34" borderId="137" xfId="48" applyNumberFormat="1" applyFont="1" applyFill="1" applyBorder="1" applyAlignment="1">
      <alignment horizontal="center" vertical="center"/>
    </xf>
    <xf numFmtId="165" fontId="63" fillId="34" borderId="138" xfId="48" applyNumberFormat="1" applyFont="1" applyFill="1" applyBorder="1" applyAlignment="1">
      <alignment horizontal="center" vertical="center"/>
    </xf>
    <xf numFmtId="165" fontId="63" fillId="34" borderId="139" xfId="48" applyNumberFormat="1" applyFont="1" applyFill="1" applyBorder="1" applyAlignment="1">
      <alignment horizontal="center" vertical="center"/>
    </xf>
    <xf numFmtId="3" fontId="67" fillId="0" borderId="0" xfId="48" applyNumberFormat="1" applyFont="1"/>
    <xf numFmtId="0" fontId="64" fillId="34" borderId="49" xfId="48" applyFont="1" applyFill="1" applyBorder="1" applyAlignment="1" applyProtection="1">
      <alignment vertical="center" wrapText="1"/>
      <protection locked="0"/>
    </xf>
    <xf numFmtId="0" fontId="1" fillId="0" borderId="82" xfId="48" applyBorder="1"/>
    <xf numFmtId="0" fontId="64" fillId="34" borderId="48" xfId="48" applyFont="1" applyFill="1" applyBorder="1" applyAlignment="1" applyProtection="1">
      <alignment vertical="center" wrapText="1"/>
      <protection locked="0"/>
    </xf>
    <xf numFmtId="0" fontId="64" fillId="34" borderId="50" xfId="48" applyFont="1" applyFill="1" applyBorder="1" applyAlignment="1" applyProtection="1">
      <alignment vertical="center" wrapText="1"/>
      <protection locked="0"/>
    </xf>
    <xf numFmtId="0" fontId="64" fillId="34" borderId="140" xfId="48" applyFont="1" applyFill="1" applyBorder="1" applyAlignment="1" applyProtection="1">
      <alignment horizontal="right" vertical="center" wrapText="1"/>
      <protection locked="0"/>
    </xf>
    <xf numFmtId="0" fontId="2" fillId="0" borderId="0" xfId="0" applyFont="1"/>
    <xf numFmtId="41" fontId="1" fillId="0" borderId="0" xfId="48" applyNumberFormat="1"/>
    <xf numFmtId="41" fontId="1" fillId="0" borderId="0" xfId="48" applyNumberFormat="1" applyAlignment="1">
      <alignment horizontal="right"/>
    </xf>
    <xf numFmtId="0" fontId="31" fillId="0" borderId="0" xfId="0" applyFont="1" applyAlignment="1">
      <alignment horizontal="center"/>
    </xf>
    <xf numFmtId="0" fontId="69" fillId="0" borderId="0" xfId="0" applyFont="1" applyAlignment="1">
      <alignment wrapText="1"/>
    </xf>
    <xf numFmtId="0" fontId="69" fillId="0" borderId="0" xfId="0" applyFont="1" applyAlignment="1">
      <alignment horizontal="left" wrapText="1"/>
    </xf>
    <xf numFmtId="0" fontId="1" fillId="0" borderId="0" xfId="48" applyAlignment="1">
      <alignment horizontal="right"/>
    </xf>
    <xf numFmtId="174" fontId="50" fillId="33" borderId="141" xfId="47" applyFont="1" applyFill="1" applyBorder="1" applyAlignment="1">
      <alignment horizontal="center" vertical="center"/>
    </xf>
    <xf numFmtId="174" fontId="51" fillId="33" borderId="142" xfId="47" applyFont="1" applyFill="1" applyBorder="1" applyAlignment="1">
      <alignment horizontal="center" vertical="center"/>
    </xf>
    <xf numFmtId="174" fontId="52" fillId="33" borderId="112" xfId="47" applyFont="1" applyFill="1" applyBorder="1" applyAlignment="1">
      <alignment horizontal="center" vertical="center" wrapText="1"/>
    </xf>
    <xf numFmtId="174" fontId="49" fillId="33" borderId="112" xfId="47" applyFont="1" applyFill="1" applyBorder="1" applyAlignment="1">
      <alignment horizontal="center" vertical="center"/>
    </xf>
    <xf numFmtId="0" fontId="55" fillId="35" borderId="143" xfId="48" applyFont="1" applyFill="1" applyBorder="1" applyAlignment="1" applyProtection="1">
      <alignment horizontal="left" vertical="center" wrapText="1"/>
      <protection locked="0"/>
    </xf>
    <xf numFmtId="0" fontId="55" fillId="35" borderId="144" xfId="48" applyFont="1" applyFill="1" applyBorder="1" applyAlignment="1" applyProtection="1">
      <alignment horizontal="left" vertical="center" wrapText="1"/>
      <protection locked="0"/>
    </xf>
    <xf numFmtId="0" fontId="56" fillId="35" borderId="143" xfId="48" applyFont="1" applyFill="1" applyBorder="1" applyAlignment="1" applyProtection="1">
      <alignment horizontal="left" vertical="center" wrapText="1"/>
      <protection locked="0"/>
    </xf>
    <xf numFmtId="175" fontId="58" fillId="0" borderId="117" xfId="48" applyNumberFormat="1" applyFont="1" applyBorder="1" applyAlignment="1" applyProtection="1">
      <alignment horizontal="left" vertical="center"/>
      <protection locked="0"/>
    </xf>
    <xf numFmtId="175" fontId="57" fillId="0" borderId="110" xfId="47" applyNumberFormat="1" applyFont="1" applyBorder="1" applyAlignment="1">
      <alignment horizontal="left"/>
    </xf>
    <xf numFmtId="175" fontId="58" fillId="0" borderId="118" xfId="48" applyNumberFormat="1" applyFont="1" applyBorder="1" applyAlignment="1" applyProtection="1">
      <alignment horizontal="center" vertical="center"/>
      <protection locked="0"/>
    </xf>
    <xf numFmtId="175" fontId="58" fillId="0" borderId="119" xfId="48" applyNumberFormat="1" applyFont="1" applyBorder="1" applyAlignment="1" applyProtection="1">
      <alignment horizontal="center" vertical="center"/>
      <protection locked="0"/>
    </xf>
    <xf numFmtId="175" fontId="58" fillId="0" borderId="114" xfId="48" applyNumberFormat="1" applyFont="1" applyBorder="1" applyAlignment="1" applyProtection="1">
      <alignment horizontal="left" vertical="center"/>
      <protection locked="0"/>
    </xf>
    <xf numFmtId="175" fontId="58" fillId="0" borderId="115" xfId="48" applyNumberFormat="1" applyFont="1" applyBorder="1" applyAlignment="1" applyProtection="1">
      <alignment horizontal="center" vertical="center"/>
      <protection locked="0"/>
    </xf>
    <xf numFmtId="175" fontId="58" fillId="0" borderId="116" xfId="48" applyNumberFormat="1" applyFont="1" applyBorder="1" applyAlignment="1" applyProtection="1">
      <alignment horizontal="center" vertical="center"/>
      <protection locked="0"/>
    </xf>
    <xf numFmtId="175" fontId="58" fillId="0" borderId="85" xfId="48" applyNumberFormat="1" applyFont="1" applyBorder="1" applyAlignment="1" applyProtection="1">
      <alignment horizontal="left" vertical="center"/>
      <protection locked="0"/>
    </xf>
    <xf numFmtId="175" fontId="58" fillId="0" borderId="124" xfId="48" applyNumberFormat="1" applyFont="1" applyBorder="1" applyAlignment="1" applyProtection="1">
      <alignment horizontal="center" vertical="center"/>
      <protection locked="0"/>
    </xf>
    <xf numFmtId="175" fontId="58" fillId="0" borderId="121" xfId="48" applyNumberFormat="1" applyFont="1" applyBorder="1" applyAlignment="1" applyProtection="1">
      <alignment horizontal="center" vertical="center"/>
      <protection locked="0"/>
    </xf>
    <xf numFmtId="175" fontId="58" fillId="0" borderId="122" xfId="48" applyNumberFormat="1" applyFont="1" applyBorder="1" applyAlignment="1" applyProtection="1">
      <alignment horizontal="center" vertical="center"/>
      <protection locked="0"/>
    </xf>
    <xf numFmtId="175" fontId="58" fillId="0" borderId="120" xfId="48" applyNumberFormat="1" applyFont="1" applyBorder="1" applyAlignment="1" applyProtection="1">
      <alignment horizontal="left" vertical="center"/>
      <protection locked="0"/>
    </xf>
    <xf numFmtId="0" fontId="29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75" fontId="70" fillId="0" borderId="117" xfId="48" applyNumberFormat="1" applyFont="1" applyBorder="1" applyAlignment="1" applyProtection="1">
      <alignment horizontal="center" vertical="center"/>
      <protection locked="0"/>
    </xf>
    <xf numFmtId="0" fontId="4" fillId="0" borderId="145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36" borderId="145" xfId="0" applyFont="1" applyFill="1" applyBorder="1" applyAlignment="1">
      <alignment horizontal="center" vertical="center"/>
    </xf>
    <xf numFmtId="0" fontId="0" fillId="0" borderId="145" xfId="0" applyBorder="1" applyAlignment="1">
      <alignment horizontal="center"/>
    </xf>
    <xf numFmtId="0" fontId="72" fillId="0" borderId="0" xfId="0" applyFont="1" applyAlignment="1">
      <alignment vertical="center" wrapText="1"/>
    </xf>
    <xf numFmtId="0" fontId="4" fillId="0" borderId="14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9" fillId="0" borderId="0" xfId="0" applyFont="1" applyAlignment="1">
      <alignment horizontal="left" vertical="center" wrapText="1"/>
    </xf>
    <xf numFmtId="0" fontId="72" fillId="0" borderId="0" xfId="0" applyFont="1" applyAlignment="1">
      <alignment horizontal="center" vertical="center" wrapText="1"/>
    </xf>
    <xf numFmtId="0" fontId="7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72" fillId="0" borderId="0" xfId="0" quotePrefix="1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5" fillId="0" borderId="0" xfId="0" applyFont="1" applyAlignment="1">
      <alignment vertical="center" wrapText="1"/>
    </xf>
    <xf numFmtId="0" fontId="7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76" fillId="0" borderId="0" xfId="0" applyFont="1" applyAlignment="1">
      <alignment horizontal="center" vertical="center"/>
    </xf>
    <xf numFmtId="0" fontId="77" fillId="0" borderId="0" xfId="0" applyFont="1"/>
    <xf numFmtId="0" fontId="58" fillId="0" borderId="118" xfId="48" applyFont="1" applyBorder="1" applyAlignment="1" applyProtection="1">
      <alignment horizontal="center" vertical="center"/>
      <protection locked="0"/>
    </xf>
    <xf numFmtId="0" fontId="58" fillId="0" borderId="119" xfId="48" applyFont="1" applyBorder="1" applyAlignment="1" applyProtection="1">
      <alignment horizontal="center" vertical="center"/>
      <protection locked="0"/>
    </xf>
    <xf numFmtId="0" fontId="1" fillId="0" borderId="0" xfId="48" applyAlignment="1">
      <alignment horizontal="center"/>
    </xf>
    <xf numFmtId="41" fontId="1" fillId="0" borderId="0" xfId="48" applyNumberFormat="1" applyAlignment="1">
      <alignment horizontal="center"/>
    </xf>
    <xf numFmtId="0" fontId="3" fillId="0" borderId="0" xfId="0" applyFont="1" applyAlignment="1">
      <alignment horizontal="center" vertical="center"/>
    </xf>
    <xf numFmtId="175" fontId="62" fillId="0" borderId="117" xfId="48" applyNumberFormat="1" applyFont="1" applyBorder="1" applyAlignment="1" applyProtection="1">
      <alignment horizontal="center" vertical="center"/>
      <protection locked="0"/>
    </xf>
    <xf numFmtId="175" fontId="79" fillId="0" borderId="117" xfId="48" applyNumberFormat="1" applyFont="1" applyBorder="1" applyAlignment="1" applyProtection="1">
      <alignment horizontal="left" vertical="center"/>
      <protection locked="0"/>
    </xf>
    <xf numFmtId="0" fontId="2" fillId="37" borderId="76" xfId="0" applyFont="1" applyFill="1" applyBorder="1"/>
    <xf numFmtId="0" fontId="2" fillId="0" borderId="76" xfId="0" applyFont="1" applyBorder="1"/>
    <xf numFmtId="0" fontId="2" fillId="0" borderId="77" xfId="0" applyFont="1" applyBorder="1"/>
    <xf numFmtId="0" fontId="0" fillId="0" borderId="78" xfId="0" applyBorder="1"/>
    <xf numFmtId="0" fontId="29" fillId="0" borderId="76" xfId="0" applyFont="1" applyBorder="1" applyAlignment="1">
      <alignment vertical="center"/>
    </xf>
    <xf numFmtId="0" fontId="29" fillId="0" borderId="77" xfId="0" applyFont="1" applyBorder="1" applyAlignment="1">
      <alignment vertical="center"/>
    </xf>
    <xf numFmtId="0" fontId="29" fillId="0" borderId="78" xfId="0" applyFont="1" applyBorder="1" applyAlignment="1">
      <alignment vertical="center"/>
    </xf>
    <xf numFmtId="0" fontId="2" fillId="0" borderId="77" xfId="0" applyFont="1" applyBorder="1" applyAlignment="1">
      <alignment horizontal="center"/>
    </xf>
    <xf numFmtId="176" fontId="2" fillId="0" borderId="77" xfId="49" applyNumberFormat="1" applyFont="1" applyBorder="1" applyAlignment="1">
      <alignment horizontal="center"/>
    </xf>
    <xf numFmtId="177" fontId="2" fillId="0" borderId="0" xfId="0" applyNumberFormat="1" applyFont="1"/>
    <xf numFmtId="0" fontId="2" fillId="37" borderId="77" xfId="0" applyFont="1" applyFill="1" applyBorder="1"/>
    <xf numFmtId="0" fontId="2" fillId="0" borderId="80" xfId="0" applyFont="1" applyBorder="1"/>
    <xf numFmtId="0" fontId="2" fillId="0" borderId="23" xfId="0" applyFont="1" applyBorder="1"/>
    <xf numFmtId="1" fontId="2" fillId="0" borderId="23" xfId="0" applyNumberFormat="1" applyFont="1" applyBorder="1" applyAlignment="1">
      <alignment horizontal="center"/>
    </xf>
    <xf numFmtId="9" fontId="2" fillId="0" borderId="148" xfId="0" applyNumberFormat="1" applyFont="1" applyBorder="1" applyAlignment="1">
      <alignment horizontal="right"/>
    </xf>
    <xf numFmtId="0" fontId="2" fillId="0" borderId="149" xfId="0" applyFont="1" applyBorder="1" applyAlignment="1">
      <alignment horizontal="center"/>
    </xf>
    <xf numFmtId="176" fontId="2" fillId="0" borderId="150" xfId="49" applyNumberFormat="1" applyFont="1" applyBorder="1" applyAlignment="1">
      <alignment horizontal="center"/>
    </xf>
    <xf numFmtId="0" fontId="2" fillId="0" borderId="82" xfId="0" applyFont="1" applyBorder="1"/>
    <xf numFmtId="9" fontId="2" fillId="0" borderId="0" xfId="0" applyNumberFormat="1" applyFont="1"/>
    <xf numFmtId="176" fontId="2" fillId="0" borderId="152" xfId="49" applyNumberFormat="1" applyFont="1" applyBorder="1" applyAlignment="1">
      <alignment horizontal="center"/>
    </xf>
    <xf numFmtId="0" fontId="2" fillId="0" borderId="83" xfId="0" applyFont="1" applyBorder="1"/>
    <xf numFmtId="0" fontId="2" fillId="0" borderId="25" xfId="0" applyFont="1" applyBorder="1"/>
    <xf numFmtId="1" fontId="2" fillId="0" borderId="25" xfId="0" applyNumberFormat="1" applyFont="1" applyBorder="1" applyAlignment="1">
      <alignment horizontal="center"/>
    </xf>
    <xf numFmtId="9" fontId="2" fillId="0" borderId="25" xfId="0" applyNumberFormat="1" applyFont="1" applyBorder="1"/>
    <xf numFmtId="176" fontId="2" fillId="0" borderId="154" xfId="49" applyNumberFormat="1" applyFont="1" applyBorder="1" applyAlignment="1">
      <alignment horizontal="center"/>
    </xf>
    <xf numFmtId="176" fontId="2" fillId="0" borderId="156" xfId="49" applyNumberFormat="1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176" fontId="2" fillId="0" borderId="23" xfId="49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76" fontId="2" fillId="0" borderId="25" xfId="49" applyNumberFormat="1" applyFont="1" applyBorder="1" applyAlignment="1">
      <alignment horizontal="center"/>
    </xf>
    <xf numFmtId="0" fontId="2" fillId="38" borderId="76" xfId="0" applyFont="1" applyFill="1" applyBorder="1"/>
    <xf numFmtId="0" fontId="2" fillId="38" borderId="77" xfId="0" applyFont="1" applyFill="1" applyBorder="1"/>
    <xf numFmtId="0" fontId="2" fillId="38" borderId="0" xfId="0" applyFont="1" applyFill="1"/>
    <xf numFmtId="0" fontId="2" fillId="38" borderId="0" xfId="0" applyFont="1" applyFill="1" applyAlignment="1">
      <alignment horizontal="center"/>
    </xf>
    <xf numFmtId="176" fontId="2" fillId="38" borderId="0" xfId="49" applyNumberFormat="1" applyFont="1" applyFill="1" applyBorder="1" applyAlignment="1">
      <alignment horizontal="center"/>
    </xf>
    <xf numFmtId="0" fontId="77" fillId="0" borderId="158" xfId="0" applyFont="1" applyBorder="1"/>
    <xf numFmtId="0" fontId="2" fillId="0" borderId="158" xfId="0" applyFont="1" applyBorder="1"/>
    <xf numFmtId="0" fontId="2" fillId="0" borderId="158" xfId="0" applyFont="1" applyBorder="1" applyAlignment="1">
      <alignment horizontal="center"/>
    </xf>
    <xf numFmtId="176" fontId="2" fillId="0" borderId="158" xfId="49" applyNumberFormat="1" applyFont="1" applyBorder="1" applyAlignment="1">
      <alignment horizontal="center"/>
    </xf>
    <xf numFmtId="0" fontId="77" fillId="0" borderId="160" xfId="0" applyFont="1" applyBorder="1"/>
    <xf numFmtId="0" fontId="2" fillId="0" borderId="160" xfId="0" applyFont="1" applyBorder="1"/>
    <xf numFmtId="0" fontId="2" fillId="0" borderId="160" xfId="0" applyFont="1" applyBorder="1" applyAlignment="1">
      <alignment horizontal="center"/>
    </xf>
    <xf numFmtId="176" fontId="2" fillId="0" borderId="160" xfId="49" applyNumberFormat="1" applyFont="1" applyBorder="1" applyAlignment="1">
      <alignment horizontal="center"/>
    </xf>
    <xf numFmtId="176" fontId="2" fillId="0" borderId="77" xfId="49" applyNumberFormat="1" applyFont="1" applyBorder="1"/>
    <xf numFmtId="0" fontId="2" fillId="34" borderId="77" xfId="0" applyFont="1" applyFill="1" applyBorder="1"/>
    <xf numFmtId="176" fontId="2" fillId="0" borderId="0" xfId="0" applyNumberFormat="1" applyFont="1"/>
    <xf numFmtId="1" fontId="2" fillId="0" borderId="77" xfId="0" applyNumberFormat="1" applyFont="1" applyBorder="1" applyAlignment="1">
      <alignment horizontal="center"/>
    </xf>
    <xf numFmtId="164" fontId="2" fillId="0" borderId="77" xfId="49" applyFont="1" applyBorder="1" applyAlignment="1">
      <alignment horizontal="center"/>
    </xf>
    <xf numFmtId="176" fontId="2" fillId="0" borderId="23" xfId="49" applyNumberFormat="1" applyFont="1" applyBorder="1"/>
    <xf numFmtId="176" fontId="2" fillId="0" borderId="160" xfId="49" applyNumberFormat="1" applyFont="1" applyBorder="1"/>
    <xf numFmtId="178" fontId="2" fillId="0" borderId="77" xfId="0" applyNumberFormat="1" applyFont="1" applyBorder="1" applyAlignment="1">
      <alignment horizontal="right"/>
    </xf>
    <xf numFmtId="0" fontId="2" fillId="0" borderId="162" xfId="0" applyFont="1" applyBorder="1"/>
    <xf numFmtId="0" fontId="2" fillId="0" borderId="162" xfId="0" applyFont="1" applyBorder="1" applyAlignment="1">
      <alignment horizontal="center"/>
    </xf>
    <xf numFmtId="9" fontId="2" fillId="0" borderId="162" xfId="0" applyNumberFormat="1" applyFont="1" applyBorder="1"/>
    <xf numFmtId="176" fontId="2" fillId="0" borderId="162" xfId="49" applyNumberFormat="1" applyFont="1" applyBorder="1"/>
    <xf numFmtId="9" fontId="2" fillId="0" borderId="158" xfId="0" applyNumberFormat="1" applyFont="1" applyBorder="1"/>
    <xf numFmtId="176" fontId="2" fillId="0" borderId="158" xfId="49" applyNumberFormat="1" applyFont="1" applyBorder="1"/>
    <xf numFmtId="9" fontId="2" fillId="0" borderId="158" xfId="36" applyFont="1" applyBorder="1"/>
    <xf numFmtId="9" fontId="2" fillId="0" borderId="160" xfId="36" applyFont="1" applyBorder="1"/>
    <xf numFmtId="1" fontId="2" fillId="0" borderId="162" xfId="0" applyNumberFormat="1" applyFont="1" applyBorder="1" applyAlignment="1">
      <alignment horizontal="center"/>
    </xf>
    <xf numFmtId="9" fontId="2" fillId="0" borderId="23" xfId="0" applyNumberFormat="1" applyFont="1" applyBorder="1"/>
    <xf numFmtId="1" fontId="2" fillId="0" borderId="158" xfId="0" applyNumberFormat="1" applyFont="1" applyBorder="1" applyAlignment="1">
      <alignment horizontal="center"/>
    </xf>
    <xf numFmtId="1" fontId="2" fillId="0" borderId="160" xfId="0" applyNumberFormat="1" applyFont="1" applyBorder="1" applyAlignment="1">
      <alignment horizontal="center"/>
    </xf>
    <xf numFmtId="9" fontId="2" fillId="0" borderId="25" xfId="36" applyFont="1" applyBorder="1"/>
    <xf numFmtId="176" fontId="2" fillId="0" borderId="25" xfId="49" applyNumberFormat="1" applyFont="1" applyBorder="1"/>
    <xf numFmtId="0" fontId="2" fillId="0" borderId="165" xfId="0" applyFont="1" applyBorder="1"/>
    <xf numFmtId="0" fontId="2" fillId="0" borderId="166" xfId="0" applyFont="1" applyBorder="1"/>
    <xf numFmtId="1" fontId="2" fillId="0" borderId="166" xfId="0" applyNumberFormat="1" applyFont="1" applyBorder="1" applyAlignment="1">
      <alignment horizontal="center"/>
    </xf>
    <xf numFmtId="9" fontId="2" fillId="0" borderId="166" xfId="0" applyNumberFormat="1" applyFont="1" applyBorder="1"/>
    <xf numFmtId="0" fontId="2" fillId="0" borderId="167" xfId="0" applyFont="1" applyBorder="1"/>
    <xf numFmtId="1" fontId="2" fillId="0" borderId="167" xfId="0" applyNumberFormat="1" applyFont="1" applyBorder="1" applyAlignment="1">
      <alignment horizontal="center"/>
    </xf>
    <xf numFmtId="9" fontId="2" fillId="0" borderId="167" xfId="0" applyNumberFormat="1" applyFont="1" applyBorder="1"/>
    <xf numFmtId="0" fontId="2" fillId="0" borderId="169" xfId="0" applyFont="1" applyBorder="1"/>
    <xf numFmtId="0" fontId="2" fillId="0" borderId="170" xfId="0" applyFont="1" applyBorder="1"/>
    <xf numFmtId="1" fontId="2" fillId="0" borderId="170" xfId="0" applyNumberFormat="1" applyFont="1" applyBorder="1" applyAlignment="1">
      <alignment horizontal="center"/>
    </xf>
    <xf numFmtId="9" fontId="2" fillId="0" borderId="170" xfId="0" applyNumberFormat="1" applyFont="1" applyBorder="1"/>
    <xf numFmtId="0" fontId="2" fillId="0" borderId="171" xfId="0" applyFont="1" applyBorder="1"/>
    <xf numFmtId="0" fontId="2" fillId="0" borderId="172" xfId="0" applyFont="1" applyBorder="1"/>
    <xf numFmtId="0" fontId="2" fillId="0" borderId="172" xfId="0" applyFont="1" applyBorder="1" applyAlignment="1">
      <alignment horizontal="center"/>
    </xf>
    <xf numFmtId="0" fontId="2" fillId="0" borderId="173" xfId="0" applyFont="1" applyBorder="1"/>
    <xf numFmtId="1" fontId="2" fillId="0" borderId="173" xfId="0" applyNumberFormat="1" applyFont="1" applyBorder="1" applyAlignment="1">
      <alignment horizontal="center"/>
    </xf>
    <xf numFmtId="9" fontId="2" fillId="0" borderId="173" xfId="0" applyNumberFormat="1" applyFont="1" applyBorder="1"/>
    <xf numFmtId="176" fontId="2" fillId="0" borderId="173" xfId="49" applyNumberFormat="1" applyFont="1" applyBorder="1"/>
    <xf numFmtId="0" fontId="2" fillId="0" borderId="175" xfId="0" applyFont="1" applyBorder="1"/>
    <xf numFmtId="1" fontId="2" fillId="0" borderId="175" xfId="0" applyNumberFormat="1" applyFont="1" applyBorder="1" applyAlignment="1">
      <alignment horizontal="center"/>
    </xf>
    <xf numFmtId="9" fontId="2" fillId="0" borderId="175" xfId="0" applyNumberFormat="1" applyFont="1" applyBorder="1"/>
    <xf numFmtId="176" fontId="2" fillId="0" borderId="175" xfId="49" applyNumberFormat="1" applyFont="1" applyBorder="1"/>
    <xf numFmtId="9" fontId="2" fillId="0" borderId="160" xfId="0" applyNumberFormat="1" applyFont="1" applyBorder="1"/>
    <xf numFmtId="0" fontId="2" fillId="0" borderId="177" xfId="0" applyFont="1" applyBorder="1"/>
    <xf numFmtId="0" fontId="2" fillId="0" borderId="178" xfId="0" applyFont="1" applyBorder="1"/>
    <xf numFmtId="0" fontId="2" fillId="0" borderId="178" xfId="0" applyFont="1" applyBorder="1" applyAlignment="1">
      <alignment horizontal="center"/>
    </xf>
    <xf numFmtId="9" fontId="2" fillId="0" borderId="178" xfId="0" applyNumberFormat="1" applyFont="1" applyBorder="1"/>
    <xf numFmtId="176" fontId="2" fillId="0" borderId="178" xfId="49" applyNumberFormat="1" applyFont="1" applyBorder="1"/>
    <xf numFmtId="0" fontId="2" fillId="0" borderId="179" xfId="0" applyFont="1" applyBorder="1"/>
    <xf numFmtId="0" fontId="2" fillId="0" borderId="180" xfId="0" applyFont="1" applyBorder="1"/>
    <xf numFmtId="0" fontId="2" fillId="0" borderId="180" xfId="0" applyFont="1" applyBorder="1" applyAlignment="1">
      <alignment horizontal="center"/>
    </xf>
    <xf numFmtId="9" fontId="2" fillId="0" borderId="180" xfId="0" applyNumberFormat="1" applyFont="1" applyBorder="1"/>
    <xf numFmtId="176" fontId="2" fillId="0" borderId="180" xfId="49" applyNumberFormat="1" applyFont="1" applyBorder="1"/>
    <xf numFmtId="176" fontId="2" fillId="0" borderId="0" xfId="49" applyNumberFormat="1" applyFont="1" applyBorder="1"/>
    <xf numFmtId="0" fontId="82" fillId="0" borderId="158" xfId="0" applyFont="1" applyBorder="1"/>
    <xf numFmtId="0" fontId="82" fillId="0" borderId="160" xfId="0" applyFont="1" applyBorder="1"/>
    <xf numFmtId="164" fontId="2" fillId="0" borderId="77" xfId="49" applyFont="1" applyBorder="1" applyAlignment="1">
      <alignment horizontal="right"/>
    </xf>
    <xf numFmtId="0" fontId="4" fillId="0" borderId="179" xfId="0" applyFont="1" applyBorder="1" applyAlignment="1">
      <alignment horizontal="center"/>
    </xf>
    <xf numFmtId="0" fontId="2" fillId="0" borderId="42" xfId="0" applyFont="1" applyBorder="1"/>
    <xf numFmtId="1" fontId="2" fillId="0" borderId="42" xfId="0" applyNumberFormat="1" applyFont="1" applyBorder="1" applyAlignment="1">
      <alignment horizontal="center"/>
    </xf>
    <xf numFmtId="1" fontId="2" fillId="0" borderId="180" xfId="0" applyNumberFormat="1" applyFont="1" applyBorder="1" applyAlignment="1">
      <alignment horizontal="center"/>
    </xf>
    <xf numFmtId="1" fontId="2" fillId="0" borderId="178" xfId="0" applyNumberFormat="1" applyFont="1" applyBorder="1" applyAlignment="1">
      <alignment horizontal="center"/>
    </xf>
    <xf numFmtId="176" fontId="2" fillId="0" borderId="182" xfId="49" applyNumberFormat="1" applyFont="1" applyBorder="1"/>
    <xf numFmtId="176" fontId="2" fillId="0" borderId="183" xfId="49" applyNumberFormat="1" applyFont="1" applyBorder="1"/>
    <xf numFmtId="0" fontId="2" fillId="0" borderId="43" xfId="0" applyFont="1" applyBorder="1"/>
    <xf numFmtId="176" fontId="2" fillId="0" borderId="184" xfId="49" applyNumberFormat="1" applyFont="1" applyBorder="1"/>
    <xf numFmtId="9" fontId="2" fillId="0" borderId="43" xfId="0" applyNumberFormat="1" applyFont="1" applyBorder="1"/>
    <xf numFmtId="49" fontId="80" fillId="0" borderId="139" xfId="0" applyNumberFormat="1" applyFont="1" applyBorder="1"/>
    <xf numFmtId="49" fontId="2" fillId="37" borderId="139" xfId="0" applyNumberFormat="1" applyFont="1" applyFill="1" applyBorder="1"/>
    <xf numFmtId="49" fontId="80" fillId="0" borderId="151" xfId="0" applyNumberFormat="1" applyFont="1" applyBorder="1"/>
    <xf numFmtId="49" fontId="80" fillId="0" borderId="153" xfId="0" applyNumberFormat="1" applyFont="1" applyBorder="1"/>
    <xf numFmtId="49" fontId="80" fillId="0" borderId="155" xfId="0" applyNumberFormat="1" applyFont="1" applyBorder="1"/>
    <xf numFmtId="49" fontId="80" fillId="0" borderId="157" xfId="0" applyNumberFormat="1" applyFont="1" applyBorder="1"/>
    <xf numFmtId="49" fontId="80" fillId="0" borderId="159" xfId="0" applyNumberFormat="1" applyFont="1" applyBorder="1"/>
    <xf numFmtId="49" fontId="80" fillId="0" borderId="161" xfId="0" applyNumberFormat="1" applyFont="1" applyBorder="1"/>
    <xf numFmtId="49" fontId="2" fillId="37" borderId="78" xfId="0" applyNumberFormat="1" applyFont="1" applyFill="1" applyBorder="1"/>
    <xf numFmtId="49" fontId="80" fillId="0" borderId="163" xfId="0" applyNumberFormat="1" applyFont="1" applyBorder="1"/>
    <xf numFmtId="49" fontId="80" fillId="0" borderId="164" xfId="0" applyNumberFormat="1" applyFont="1" applyBorder="1"/>
    <xf numFmtId="49" fontId="80" fillId="0" borderId="168" xfId="0" applyNumberFormat="1" applyFont="1" applyBorder="1"/>
    <xf numFmtId="49" fontId="80" fillId="0" borderId="174" xfId="0" applyNumberFormat="1" applyFont="1" applyBorder="1"/>
    <xf numFmtId="49" fontId="80" fillId="0" borderId="176" xfId="0" applyNumberFormat="1" applyFont="1" applyBorder="1"/>
    <xf numFmtId="49" fontId="80" fillId="0" borderId="181" xfId="0" applyNumberFormat="1" applyFont="1" applyBorder="1"/>
    <xf numFmtId="49" fontId="2" fillId="0" borderId="0" xfId="0" applyNumberFormat="1" applyFont="1"/>
    <xf numFmtId="0" fontId="80" fillId="0" borderId="153" xfId="0" applyFont="1" applyBorder="1"/>
    <xf numFmtId="41" fontId="7" fillId="0" borderId="10" xfId="31" applyFont="1" applyFill="1" applyBorder="1"/>
    <xf numFmtId="0" fontId="2" fillId="37" borderId="76" xfId="50" applyFill="1" applyBorder="1"/>
    <xf numFmtId="0" fontId="2" fillId="0" borderId="76" xfId="50" applyBorder="1"/>
    <xf numFmtId="0" fontId="2" fillId="0" borderId="77" xfId="50" applyBorder="1"/>
    <xf numFmtId="0" fontId="2" fillId="0" borderId="78" xfId="50" applyBorder="1"/>
    <xf numFmtId="0" fontId="2" fillId="0" borderId="0" xfId="50"/>
    <xf numFmtId="0" fontId="29" fillId="0" borderId="83" xfId="50" applyFont="1" applyBorder="1" applyAlignment="1">
      <alignment vertical="center"/>
    </xf>
    <xf numFmtId="0" fontId="29" fillId="0" borderId="25" xfId="50" applyFont="1" applyBorder="1" applyAlignment="1">
      <alignment horizontal="right" vertical="center"/>
    </xf>
    <xf numFmtId="0" fontId="29" fillId="0" borderId="25" xfId="50" applyFont="1" applyBorder="1" applyAlignment="1">
      <alignment vertical="center"/>
    </xf>
    <xf numFmtId="0" fontId="29" fillId="0" borderId="70" xfId="50" applyFont="1" applyBorder="1" applyAlignment="1">
      <alignment vertical="center"/>
    </xf>
    <xf numFmtId="0" fontId="2" fillId="0" borderId="77" xfId="50" applyBorder="1" applyAlignment="1">
      <alignment horizontal="right"/>
    </xf>
    <xf numFmtId="0" fontId="2" fillId="0" borderId="77" xfId="50" applyBorder="1" applyAlignment="1">
      <alignment horizontal="left"/>
    </xf>
    <xf numFmtId="0" fontId="2" fillId="0" borderId="77" xfId="50" applyBorder="1" applyAlignment="1">
      <alignment horizontal="center"/>
    </xf>
    <xf numFmtId="176" fontId="2" fillId="0" borderId="77" xfId="49" applyNumberFormat="1" applyBorder="1" applyAlignment="1">
      <alignment horizontal="center"/>
    </xf>
    <xf numFmtId="0" fontId="80" fillId="0" borderId="139" xfId="50" applyFont="1" applyBorder="1"/>
    <xf numFmtId="177" fontId="2" fillId="0" borderId="0" xfId="50" applyNumberFormat="1"/>
    <xf numFmtId="43" fontId="2" fillId="37" borderId="77" xfId="51" applyFill="1" applyBorder="1"/>
    <xf numFmtId="43" fontId="2" fillId="37" borderId="77" xfId="51" applyFill="1" applyBorder="1" applyAlignment="1">
      <alignment horizontal="right"/>
    </xf>
    <xf numFmtId="0" fontId="2" fillId="37" borderId="77" xfId="50" applyFill="1" applyBorder="1"/>
    <xf numFmtId="43" fontId="2" fillId="37" borderId="23" xfId="51" applyFill="1" applyBorder="1" applyAlignment="1">
      <alignment horizontal="center"/>
    </xf>
    <xf numFmtId="0" fontId="2" fillId="37" borderId="23" xfId="50" applyFill="1" applyBorder="1"/>
    <xf numFmtId="0" fontId="2" fillId="37" borderId="78" xfId="50" applyFill="1" applyBorder="1"/>
    <xf numFmtId="0" fontId="2" fillId="0" borderId="185" xfId="50" applyBorder="1"/>
    <xf numFmtId="0" fontId="2" fillId="0" borderId="162" xfId="50" applyBorder="1" applyAlignment="1">
      <alignment horizontal="right"/>
    </xf>
    <xf numFmtId="0" fontId="2" fillId="0" borderId="162" xfId="50" applyBorder="1"/>
    <xf numFmtId="1" fontId="2" fillId="0" borderId="162" xfId="50" applyNumberFormat="1" applyBorder="1" applyAlignment="1">
      <alignment horizontal="left"/>
    </xf>
    <xf numFmtId="9" fontId="2" fillId="0" borderId="148" xfId="50" applyNumberFormat="1" applyBorder="1" applyAlignment="1">
      <alignment horizontal="center"/>
    </xf>
    <xf numFmtId="0" fontId="2" fillId="0" borderId="156" xfId="50" applyBorder="1" applyAlignment="1">
      <alignment horizontal="center"/>
    </xf>
    <xf numFmtId="176" fontId="2" fillId="0" borderId="186" xfId="49" applyNumberFormat="1" applyBorder="1" applyAlignment="1">
      <alignment horizontal="center"/>
    </xf>
    <xf numFmtId="0" fontId="80" fillId="0" borderId="163" xfId="50" applyFont="1" applyBorder="1"/>
    <xf numFmtId="0" fontId="2" fillId="0" borderId="19" xfId="50" applyBorder="1"/>
    <xf numFmtId="0" fontId="2" fillId="0" borderId="82" xfId="50" applyBorder="1"/>
    <xf numFmtId="0" fontId="2" fillId="0" borderId="158" xfId="50" applyBorder="1" applyAlignment="1">
      <alignment horizontal="right"/>
    </xf>
    <xf numFmtId="0" fontId="2" fillId="0" borderId="158" xfId="50" applyBorder="1"/>
    <xf numFmtId="1" fontId="2" fillId="0" borderId="158" xfId="50" applyNumberFormat="1" applyBorder="1" applyAlignment="1">
      <alignment horizontal="left"/>
    </xf>
    <xf numFmtId="9" fontId="2" fillId="0" borderId="173" xfId="50" applyNumberFormat="1" applyBorder="1" applyAlignment="1">
      <alignment horizontal="center"/>
    </xf>
    <xf numFmtId="0" fontId="2" fillId="0" borderId="173" xfId="50" applyBorder="1"/>
    <xf numFmtId="176" fontId="2" fillId="0" borderId="187" xfId="49" applyNumberFormat="1" applyBorder="1" applyAlignment="1">
      <alignment horizontal="center"/>
    </xf>
    <xf numFmtId="0" fontId="80" fillId="0" borderId="159" xfId="50" applyFont="1" applyBorder="1"/>
    <xf numFmtId="1" fontId="2" fillId="0" borderId="0" xfId="50" applyNumberFormat="1"/>
    <xf numFmtId="0" fontId="2" fillId="0" borderId="83" xfId="50" applyBorder="1"/>
    <xf numFmtId="0" fontId="2" fillId="0" borderId="160" xfId="50" applyBorder="1" applyAlignment="1">
      <alignment horizontal="right"/>
    </xf>
    <xf numFmtId="0" fontId="2" fillId="0" borderId="160" xfId="50" applyBorder="1"/>
    <xf numFmtId="1" fontId="2" fillId="0" borderId="160" xfId="50" applyNumberFormat="1" applyBorder="1" applyAlignment="1">
      <alignment horizontal="left"/>
    </xf>
    <xf numFmtId="9" fontId="2" fillId="0" borderId="175" xfId="50" applyNumberFormat="1" applyBorder="1" applyAlignment="1">
      <alignment horizontal="center"/>
    </xf>
    <xf numFmtId="0" fontId="2" fillId="0" borderId="175" xfId="50" applyBorder="1"/>
    <xf numFmtId="176" fontId="2" fillId="0" borderId="188" xfId="49" applyNumberFormat="1" applyBorder="1" applyAlignment="1">
      <alignment horizontal="center"/>
    </xf>
    <xf numFmtId="0" fontId="80" fillId="0" borderId="161" xfId="50" applyFont="1" applyBorder="1"/>
    <xf numFmtId="9" fontId="2" fillId="0" borderId="160" xfId="50" applyNumberFormat="1" applyBorder="1" applyAlignment="1">
      <alignment horizontal="center"/>
    </xf>
    <xf numFmtId="0" fontId="2" fillId="0" borderId="162" xfId="50" applyBorder="1" applyAlignment="1">
      <alignment horizontal="left"/>
    </xf>
    <xf numFmtId="0" fontId="2" fillId="0" borderId="162" xfId="50" applyBorder="1" applyAlignment="1">
      <alignment horizontal="center"/>
    </xf>
    <xf numFmtId="176" fontId="2" fillId="0" borderId="162" xfId="49" applyNumberFormat="1" applyBorder="1" applyAlignment="1">
      <alignment horizontal="center"/>
    </xf>
    <xf numFmtId="0" fontId="2" fillId="0" borderId="25" xfId="50" applyBorder="1" applyAlignment="1">
      <alignment horizontal="right"/>
    </xf>
    <xf numFmtId="0" fontId="2" fillId="0" borderId="25" xfId="50" applyBorder="1"/>
    <xf numFmtId="0" fontId="2" fillId="0" borderId="25" xfId="50" applyBorder="1" applyAlignment="1">
      <alignment horizontal="left"/>
    </xf>
    <xf numFmtId="0" fontId="2" fillId="0" borderId="25" xfId="50" applyBorder="1" applyAlignment="1">
      <alignment horizontal="center"/>
    </xf>
    <xf numFmtId="176" fontId="2" fillId="0" borderId="25" xfId="49" applyNumberFormat="1" applyBorder="1" applyAlignment="1">
      <alignment horizontal="center"/>
    </xf>
    <xf numFmtId="0" fontId="80" fillId="0" borderId="164" xfId="50" applyFont="1" applyBorder="1"/>
    <xf numFmtId="0" fontId="2" fillId="37" borderId="77" xfId="50" applyFill="1" applyBorder="1" applyAlignment="1">
      <alignment horizontal="right"/>
    </xf>
    <xf numFmtId="0" fontId="2" fillId="37" borderId="77" xfId="50" applyFill="1" applyBorder="1" applyAlignment="1">
      <alignment horizontal="center"/>
    </xf>
    <xf numFmtId="0" fontId="2" fillId="0" borderId="80" xfId="50" applyBorder="1"/>
    <xf numFmtId="0" fontId="2" fillId="0" borderId="23" xfId="50" applyBorder="1" applyAlignment="1">
      <alignment horizontal="right"/>
    </xf>
    <xf numFmtId="0" fontId="2" fillId="0" borderId="23" xfId="50" applyBorder="1"/>
    <xf numFmtId="0" fontId="2" fillId="0" borderId="23" xfId="50" applyBorder="1" applyAlignment="1">
      <alignment horizontal="left"/>
    </xf>
    <xf numFmtId="9" fontId="2" fillId="0" borderId="23" xfId="50" applyNumberFormat="1" applyBorder="1" applyAlignment="1">
      <alignment horizontal="center"/>
    </xf>
    <xf numFmtId="176" fontId="2" fillId="0" borderId="23" xfId="49" applyNumberFormat="1" applyBorder="1" applyAlignment="1">
      <alignment horizontal="center"/>
    </xf>
    <xf numFmtId="0" fontId="80" fillId="0" borderId="157" xfId="50" applyFont="1" applyBorder="1"/>
    <xf numFmtId="0" fontId="2" fillId="0" borderId="189" xfId="50" applyBorder="1"/>
    <xf numFmtId="0" fontId="2" fillId="0" borderId="160" xfId="50" applyBorder="1" applyAlignment="1">
      <alignment horizontal="left"/>
    </xf>
    <xf numFmtId="176" fontId="2" fillId="0" borderId="160" xfId="49" applyNumberFormat="1" applyBorder="1" applyAlignment="1">
      <alignment horizontal="center"/>
    </xf>
    <xf numFmtId="0" fontId="2" fillId="0" borderId="0" xfId="50" applyAlignment="1">
      <alignment horizontal="right"/>
    </xf>
    <xf numFmtId="0" fontId="2" fillId="0" borderId="0" xfId="50" applyAlignment="1">
      <alignment horizontal="left"/>
    </xf>
    <xf numFmtId="9" fontId="2" fillId="0" borderId="0" xfId="50" applyNumberFormat="1" applyAlignment="1">
      <alignment horizontal="center"/>
    </xf>
    <xf numFmtId="176" fontId="2" fillId="0" borderId="0" xfId="49" applyNumberFormat="1" applyAlignment="1">
      <alignment horizontal="center"/>
    </xf>
    <xf numFmtId="0" fontId="80" fillId="0" borderId="181" xfId="50" applyFont="1" applyBorder="1"/>
    <xf numFmtId="0" fontId="2" fillId="0" borderId="0" xfId="50" applyAlignment="1">
      <alignment horizontal="center"/>
    </xf>
    <xf numFmtId="0" fontId="80" fillId="0" borderId="78" xfId="50" applyFont="1" applyBorder="1"/>
    <xf numFmtId="0" fontId="2" fillId="0" borderId="23" xfId="50" applyBorder="1" applyAlignment="1">
      <alignment horizontal="center"/>
    </xf>
    <xf numFmtId="9" fontId="2" fillId="0" borderId="162" xfId="50" applyNumberFormat="1" applyBorder="1" applyAlignment="1">
      <alignment horizontal="center"/>
    </xf>
    <xf numFmtId="0" fontId="2" fillId="37" borderId="77" xfId="50" applyFill="1" applyBorder="1" applyAlignment="1">
      <alignment horizontal="left"/>
    </xf>
    <xf numFmtId="0" fontId="2" fillId="39" borderId="77" xfId="50" applyFill="1" applyBorder="1" applyAlignment="1">
      <alignment horizontal="center"/>
    </xf>
    <xf numFmtId="176" fontId="2" fillId="39" borderId="77" xfId="49" applyNumberFormat="1" applyFill="1" applyBorder="1" applyAlignment="1">
      <alignment horizontal="center"/>
    </xf>
    <xf numFmtId="176" fontId="2" fillId="0" borderId="77" xfId="49" applyNumberFormat="1" applyBorder="1"/>
    <xf numFmtId="176" fontId="2" fillId="0" borderId="0" xfId="50" applyNumberFormat="1"/>
    <xf numFmtId="1" fontId="2" fillId="0" borderId="77" xfId="50" applyNumberFormat="1" applyBorder="1" applyAlignment="1">
      <alignment horizontal="left"/>
    </xf>
    <xf numFmtId="9" fontId="2" fillId="0" borderId="23" xfId="52" applyBorder="1" applyAlignment="1">
      <alignment horizontal="center"/>
    </xf>
    <xf numFmtId="0" fontId="2" fillId="0" borderId="158" xfId="50" applyBorder="1" applyAlignment="1">
      <alignment horizontal="left"/>
    </xf>
    <xf numFmtId="9" fontId="2" fillId="0" borderId="158" xfId="52" applyBorder="1" applyAlignment="1">
      <alignment horizontal="center"/>
    </xf>
    <xf numFmtId="176" fontId="2" fillId="0" borderId="158" xfId="49" applyNumberFormat="1" applyBorder="1" applyAlignment="1">
      <alignment horizontal="center"/>
    </xf>
    <xf numFmtId="9" fontId="2" fillId="0" borderId="160" xfId="52" applyBorder="1" applyAlignment="1">
      <alignment horizontal="center"/>
    </xf>
    <xf numFmtId="1" fontId="2" fillId="0" borderId="23" xfId="50" applyNumberFormat="1" applyBorder="1" applyAlignment="1">
      <alignment horizontal="left"/>
    </xf>
    <xf numFmtId="176" fontId="2" fillId="0" borderId="23" xfId="49" applyNumberFormat="1" applyBorder="1"/>
    <xf numFmtId="176" fontId="2" fillId="0" borderId="160" xfId="49" applyNumberFormat="1" applyBorder="1"/>
    <xf numFmtId="176" fontId="2" fillId="0" borderId="186" xfId="49" applyNumberFormat="1" applyBorder="1"/>
    <xf numFmtId="0" fontId="2" fillId="0" borderId="175" xfId="50" applyBorder="1" applyAlignment="1">
      <alignment horizontal="right"/>
    </xf>
    <xf numFmtId="1" fontId="2" fillId="0" borderId="175" xfId="50" applyNumberFormat="1" applyBorder="1" applyAlignment="1">
      <alignment horizontal="left"/>
    </xf>
    <xf numFmtId="176" fontId="2" fillId="0" borderId="190" xfId="49" applyNumberFormat="1" applyBorder="1"/>
    <xf numFmtId="0" fontId="80" fillId="0" borderId="176" xfId="50" applyFont="1" applyBorder="1"/>
    <xf numFmtId="0" fontId="2" fillId="39" borderId="25" xfId="50" applyFill="1" applyBorder="1"/>
    <xf numFmtId="1" fontId="2" fillId="0" borderId="25" xfId="50" applyNumberFormat="1" applyBorder="1" applyAlignment="1">
      <alignment horizontal="center"/>
    </xf>
    <xf numFmtId="9" fontId="2" fillId="0" borderId="25" xfId="50" applyNumberFormat="1" applyBorder="1" applyAlignment="1">
      <alignment horizontal="center"/>
    </xf>
    <xf numFmtId="176" fontId="2" fillId="0" borderId="25" xfId="49" applyNumberFormat="1" applyBorder="1"/>
    <xf numFmtId="164" fontId="2" fillId="0" borderId="77" xfId="49" applyBorder="1" applyAlignment="1">
      <alignment horizontal="center"/>
    </xf>
    <xf numFmtId="178" fontId="2" fillId="0" borderId="77" xfId="50" applyNumberFormat="1" applyBorder="1" applyAlignment="1">
      <alignment horizontal="right"/>
    </xf>
    <xf numFmtId="176" fontId="2" fillId="0" borderId="162" xfId="49" applyNumberFormat="1" applyBorder="1"/>
    <xf numFmtId="9" fontId="2" fillId="0" borderId="158" xfId="50" applyNumberFormat="1" applyBorder="1" applyAlignment="1">
      <alignment horizontal="center"/>
    </xf>
    <xf numFmtId="176" fontId="2" fillId="0" borderId="158" xfId="49" applyNumberFormat="1" applyBorder="1"/>
    <xf numFmtId="9" fontId="2" fillId="0" borderId="25" xfId="52" applyBorder="1" applyAlignment="1">
      <alignment horizontal="center"/>
    </xf>
    <xf numFmtId="0" fontId="2" fillId="0" borderId="165" xfId="50" applyBorder="1"/>
    <xf numFmtId="0" fontId="2" fillId="0" borderId="166" xfId="50" applyBorder="1" applyAlignment="1">
      <alignment horizontal="right"/>
    </xf>
    <xf numFmtId="0" fontId="2" fillId="0" borderId="166" xfId="50" applyBorder="1"/>
    <xf numFmtId="1" fontId="2" fillId="0" borderId="166" xfId="50" applyNumberFormat="1" applyBorder="1" applyAlignment="1">
      <alignment horizontal="left"/>
    </xf>
    <xf numFmtId="9" fontId="2" fillId="0" borderId="166" xfId="50" applyNumberFormat="1" applyBorder="1" applyAlignment="1">
      <alignment horizontal="center"/>
    </xf>
    <xf numFmtId="0" fontId="2" fillId="0" borderId="167" xfId="50" applyBorder="1" applyAlignment="1">
      <alignment horizontal="right"/>
    </xf>
    <xf numFmtId="0" fontId="2" fillId="0" borderId="167" xfId="50" applyBorder="1"/>
    <xf numFmtId="1" fontId="2" fillId="0" borderId="167" xfId="50" applyNumberFormat="1" applyBorder="1" applyAlignment="1">
      <alignment horizontal="left"/>
    </xf>
    <xf numFmtId="9" fontId="2" fillId="0" borderId="167" xfId="50" applyNumberFormat="1" applyBorder="1" applyAlignment="1">
      <alignment horizontal="center"/>
    </xf>
    <xf numFmtId="1" fontId="2" fillId="0" borderId="0" xfId="50" applyNumberFormat="1" applyAlignment="1">
      <alignment horizontal="left"/>
    </xf>
    <xf numFmtId="176" fontId="2" fillId="0" borderId="175" xfId="49" applyNumberFormat="1" applyBorder="1"/>
    <xf numFmtId="9" fontId="2" fillId="0" borderId="77" xfId="50" applyNumberFormat="1" applyBorder="1" applyAlignment="1">
      <alignment horizontal="center"/>
    </xf>
    <xf numFmtId="9" fontId="2" fillId="0" borderId="162" xfId="50" applyNumberFormat="1" applyBorder="1"/>
    <xf numFmtId="0" fontId="2" fillId="0" borderId="173" xfId="50" applyBorder="1" applyAlignment="1">
      <alignment horizontal="right"/>
    </xf>
    <xf numFmtId="1" fontId="2" fillId="0" borderId="173" xfId="50" applyNumberFormat="1" applyBorder="1" applyAlignment="1">
      <alignment horizontal="left"/>
    </xf>
    <xf numFmtId="9" fontId="2" fillId="0" borderId="173" xfId="50" applyNumberFormat="1" applyBorder="1"/>
    <xf numFmtId="176" fontId="2" fillId="0" borderId="173" xfId="49" applyNumberFormat="1" applyBorder="1"/>
    <xf numFmtId="0" fontId="80" fillId="0" borderId="174" xfId="50" applyFont="1" applyBorder="1"/>
    <xf numFmtId="9" fontId="2" fillId="0" borderId="158" xfId="50" applyNumberFormat="1" applyBorder="1"/>
    <xf numFmtId="9" fontId="2" fillId="0" borderId="175" xfId="50" applyNumberFormat="1" applyBorder="1"/>
    <xf numFmtId="9" fontId="2" fillId="0" borderId="160" xfId="50" applyNumberFormat="1" applyBorder="1"/>
    <xf numFmtId="0" fontId="2" fillId="0" borderId="160" xfId="50" applyBorder="1" applyAlignment="1">
      <alignment horizontal="center"/>
    </xf>
    <xf numFmtId="0" fontId="83" fillId="0" borderId="161" xfId="50" applyFont="1" applyBorder="1"/>
    <xf numFmtId="0" fontId="2" fillId="0" borderId="178" xfId="50" applyBorder="1" applyAlignment="1">
      <alignment horizontal="right"/>
    </xf>
    <xf numFmtId="0" fontId="2" fillId="0" borderId="178" xfId="50" applyBorder="1"/>
    <xf numFmtId="0" fontId="2" fillId="0" borderId="178" xfId="50" applyBorder="1" applyAlignment="1">
      <alignment horizontal="left"/>
    </xf>
    <xf numFmtId="9" fontId="2" fillId="0" borderId="178" xfId="50" applyNumberFormat="1" applyBorder="1" applyAlignment="1">
      <alignment horizontal="center"/>
    </xf>
    <xf numFmtId="176" fontId="2" fillId="0" borderId="178" xfId="49" applyNumberFormat="1" applyBorder="1"/>
    <xf numFmtId="0" fontId="80" fillId="0" borderId="151" xfId="50" applyFont="1" applyBorder="1"/>
    <xf numFmtId="0" fontId="2" fillId="0" borderId="180" xfId="50" applyBorder="1" applyAlignment="1">
      <alignment horizontal="right"/>
    </xf>
    <xf numFmtId="0" fontId="2" fillId="0" borderId="180" xfId="50" applyBorder="1"/>
    <xf numFmtId="0" fontId="2" fillId="0" borderId="180" xfId="50" applyBorder="1" applyAlignment="1">
      <alignment horizontal="left"/>
    </xf>
    <xf numFmtId="9" fontId="2" fillId="0" borderId="180" xfId="50" applyNumberFormat="1" applyBorder="1" applyAlignment="1">
      <alignment horizontal="center"/>
    </xf>
    <xf numFmtId="176" fontId="2" fillId="0" borderId="180" xfId="49" applyNumberFormat="1" applyBorder="1"/>
    <xf numFmtId="176" fontId="2" fillId="0" borderId="0" xfId="49" applyNumberFormat="1"/>
    <xf numFmtId="0" fontId="82" fillId="0" borderId="158" xfId="50" applyFont="1" applyBorder="1" applyAlignment="1">
      <alignment horizontal="right"/>
    </xf>
    <xf numFmtId="0" fontId="82" fillId="0" borderId="160" xfId="50" applyFont="1" applyBorder="1" applyAlignment="1">
      <alignment horizontal="right"/>
    </xf>
    <xf numFmtId="164" fontId="2" fillId="0" borderId="77" xfId="49" applyBorder="1" applyAlignment="1">
      <alignment horizontal="right"/>
    </xf>
    <xf numFmtId="41" fontId="2" fillId="0" borderId="0" xfId="50" applyNumberFormat="1"/>
    <xf numFmtId="9" fontId="2" fillId="0" borderId="162" xfId="50" applyNumberFormat="1" applyBorder="1" applyAlignment="1">
      <alignment horizontal="left"/>
    </xf>
    <xf numFmtId="0" fontId="4" fillId="0" borderId="191" xfId="50" applyFont="1" applyBorder="1" applyAlignment="1">
      <alignment horizontal="center"/>
    </xf>
    <xf numFmtId="0" fontId="2" fillId="0" borderId="175" xfId="50" applyBorder="1" applyAlignment="1">
      <alignment horizontal="left"/>
    </xf>
    <xf numFmtId="9" fontId="2" fillId="0" borderId="175" xfId="50" applyNumberFormat="1" applyBorder="1" applyAlignment="1">
      <alignment horizontal="left"/>
    </xf>
    <xf numFmtId="1" fontId="2" fillId="0" borderId="18" xfId="50" applyNumberFormat="1" applyBorder="1"/>
    <xf numFmtId="4" fontId="0" fillId="0" borderId="0" xfId="0" applyNumberFormat="1"/>
    <xf numFmtId="0" fontId="84" fillId="0" borderId="0" xfId="0" applyFont="1" applyAlignment="1">
      <alignment horizontal="center"/>
    </xf>
    <xf numFmtId="4" fontId="84" fillId="0" borderId="0" xfId="0" applyNumberFormat="1" applyFont="1" applyAlignment="1">
      <alignment horizontal="center"/>
    </xf>
    <xf numFmtId="0" fontId="84" fillId="0" borderId="0" xfId="0" applyFont="1" applyAlignment="1">
      <alignment horizontal="center" vertical="center" wrapText="1"/>
    </xf>
    <xf numFmtId="41" fontId="69" fillId="0" borderId="0" xfId="0" applyNumberFormat="1" applyFont="1"/>
    <xf numFmtId="41" fontId="0" fillId="0" borderId="0" xfId="0" applyNumberFormat="1"/>
    <xf numFmtId="0" fontId="74" fillId="0" borderId="0" xfId="0" applyFont="1" applyAlignment="1">
      <alignment horizontal="center"/>
    </xf>
    <xf numFmtId="0" fontId="72" fillId="0" borderId="0" xfId="0" applyFont="1" applyAlignment="1">
      <alignment horizontal="left" vertical="center" wrapText="1"/>
    </xf>
    <xf numFmtId="0" fontId="4" fillId="34" borderId="145" xfId="0" applyFont="1" applyFill="1" applyBorder="1" applyAlignment="1">
      <alignment horizontal="center"/>
    </xf>
    <xf numFmtId="0" fontId="6" fillId="34" borderId="0" xfId="0" applyFont="1" applyFill="1" applyAlignment="1">
      <alignment horizontal="center" vertical="center" wrapText="1"/>
    </xf>
    <xf numFmtId="0" fontId="4" fillId="34" borderId="0" xfId="0" applyFont="1" applyFill="1" applyAlignment="1">
      <alignment horizontal="center"/>
    </xf>
    <xf numFmtId="0" fontId="0" fillId="34" borderId="0" xfId="0" applyFill="1" applyAlignment="1">
      <alignment horizontal="center" vertical="center"/>
    </xf>
    <xf numFmtId="0" fontId="85" fillId="0" borderId="0" xfId="0" applyFont="1" applyAlignment="1">
      <alignment horizontal="center" vertical="center" wrapText="1"/>
    </xf>
    <xf numFmtId="0" fontId="4" fillId="36" borderId="145" xfId="0" applyFont="1" applyFill="1" applyBorder="1" applyAlignment="1">
      <alignment horizontal="center" wrapText="1"/>
    </xf>
    <xf numFmtId="0" fontId="0" fillId="0" borderId="145" xfId="0" applyBorder="1" applyAlignment="1">
      <alignment horizontal="center" wrapText="1"/>
    </xf>
    <xf numFmtId="0" fontId="2" fillId="0" borderId="145" xfId="0" applyFont="1" applyBorder="1" applyAlignment="1">
      <alignment horizontal="center" wrapText="1"/>
    </xf>
    <xf numFmtId="0" fontId="2" fillId="0" borderId="145" xfId="0" applyFont="1" applyBorder="1" applyAlignment="1">
      <alignment horizontal="center"/>
    </xf>
    <xf numFmtId="0" fontId="4" fillId="0" borderId="145" xfId="0" applyFont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25" xfId="0" applyBorder="1" applyAlignment="1">
      <alignment horizontal="center"/>
    </xf>
    <xf numFmtId="0" fontId="3" fillId="0" borderId="0" xfId="0" applyFont="1" applyAlignment="1">
      <alignment horizontal="center"/>
    </xf>
    <xf numFmtId="0" fontId="29" fillId="0" borderId="0" xfId="0" applyFont="1" applyAlignment="1">
      <alignment horizontal="left" vertical="center"/>
    </xf>
    <xf numFmtId="0" fontId="72" fillId="40" borderId="0" xfId="0" applyFont="1" applyFill="1" applyAlignment="1">
      <alignment vertical="center" wrapText="1"/>
    </xf>
    <xf numFmtId="0" fontId="2" fillId="40" borderId="0" xfId="0" applyFont="1" applyFill="1" applyAlignment="1">
      <alignment horizontal="center" vertical="center"/>
    </xf>
    <xf numFmtId="0" fontId="0" fillId="40" borderId="0" xfId="0" applyFill="1" applyAlignment="1">
      <alignment horizontal="center" vertical="center"/>
    </xf>
    <xf numFmtId="0" fontId="72" fillId="38" borderId="0" xfId="0" applyFont="1" applyFill="1" applyAlignment="1">
      <alignment vertical="center" wrapText="1"/>
    </xf>
    <xf numFmtId="0" fontId="2" fillId="40" borderId="145" xfId="0" applyFont="1" applyFill="1" applyBorder="1" applyAlignment="1">
      <alignment horizontal="center"/>
    </xf>
    <xf numFmtId="0" fontId="0" fillId="40" borderId="145" xfId="0" applyFill="1" applyBorder="1" applyAlignment="1">
      <alignment horizontal="center"/>
    </xf>
    <xf numFmtId="175" fontId="58" fillId="0" borderId="117" xfId="48" applyNumberFormat="1" applyFont="1" applyBorder="1" applyAlignment="1" applyProtection="1">
      <alignment horizontal="center" vertical="center"/>
      <protection locked="0"/>
    </xf>
    <xf numFmtId="175" fontId="79" fillId="0" borderId="117" xfId="48" applyNumberFormat="1" applyFont="1" applyBorder="1" applyAlignment="1" applyProtection="1">
      <alignment horizontal="center" vertical="center"/>
      <protection locked="0"/>
    </xf>
    <xf numFmtId="175" fontId="87" fillId="0" borderId="117" xfId="48" applyNumberFormat="1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1" fontId="4" fillId="0" borderId="29" xfId="0" applyNumberFormat="1" applyFont="1" applyBorder="1" applyAlignment="1">
      <alignment horizontal="center"/>
    </xf>
    <xf numFmtId="1" fontId="4" fillId="0" borderId="64" xfId="0" applyNumberFormat="1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75" xfId="0" applyFont="1" applyBorder="1" applyAlignment="1">
      <alignment horizontal="center"/>
    </xf>
    <xf numFmtId="0" fontId="4" fillId="0" borderId="65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61" xfId="0" quotePrefix="1" applyFont="1" applyBorder="1" applyAlignment="1">
      <alignment horizontal="center"/>
    </xf>
    <xf numFmtId="0" fontId="4" fillId="0" borderId="75" xfId="0" quotePrefix="1" applyFont="1" applyBorder="1" applyAlignment="1">
      <alignment horizontal="center"/>
    </xf>
    <xf numFmtId="0" fontId="4" fillId="0" borderId="62" xfId="0" applyFont="1" applyBorder="1" applyAlignment="1">
      <alignment horizontal="left"/>
    </xf>
    <xf numFmtId="0" fontId="4" fillId="0" borderId="63" xfId="0" applyFont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4" fillId="0" borderId="64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10" xfId="0" applyFont="1" applyBorder="1" applyAlignment="1">
      <alignment horizontal="center"/>
    </xf>
    <xf numFmtId="14" fontId="4" fillId="0" borderId="60" xfId="0" applyNumberFormat="1" applyFont="1" applyBorder="1" applyAlignment="1">
      <alignment horizontal="center"/>
    </xf>
    <xf numFmtId="0" fontId="4" fillId="0" borderId="63" xfId="0" applyFont="1" applyBorder="1" applyAlignment="1">
      <alignment horizontal="center"/>
    </xf>
    <xf numFmtId="0" fontId="4" fillId="0" borderId="66" xfId="0" applyFont="1" applyBorder="1" applyAlignment="1">
      <alignment horizontal="center"/>
    </xf>
    <xf numFmtId="41" fontId="8" fillId="29" borderId="67" xfId="31" applyFont="1" applyFill="1" applyBorder="1" applyAlignment="1">
      <alignment horizontal="center" vertical="center"/>
    </xf>
    <xf numFmtId="41" fontId="8" fillId="29" borderId="68" xfId="31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70" xfId="0" applyBorder="1" applyAlignment="1">
      <alignment horizontal="center"/>
    </xf>
    <xf numFmtId="1" fontId="4" fillId="0" borderId="65" xfId="0" applyNumberFormat="1" applyFont="1" applyBorder="1" applyAlignment="1">
      <alignment horizontal="center"/>
    </xf>
    <xf numFmtId="0" fontId="6" fillId="29" borderId="61" xfId="0" applyFont="1" applyFill="1" applyBorder="1" applyAlignment="1">
      <alignment horizontal="center"/>
    </xf>
    <xf numFmtId="0" fontId="6" fillId="29" borderId="71" xfId="0" applyFont="1" applyFill="1" applyBorder="1" applyAlignment="1">
      <alignment horizontal="center"/>
    </xf>
    <xf numFmtId="0" fontId="4" fillId="0" borderId="72" xfId="0" applyFont="1" applyBorder="1" applyAlignment="1">
      <alignment horizontal="left"/>
    </xf>
    <xf numFmtId="0" fontId="4" fillId="0" borderId="73" xfId="0" applyFont="1" applyBorder="1" applyAlignment="1">
      <alignment horizontal="left"/>
    </xf>
    <xf numFmtId="0" fontId="4" fillId="0" borderId="74" xfId="0" applyFont="1" applyBorder="1" applyAlignment="1">
      <alignment horizontal="left"/>
    </xf>
    <xf numFmtId="0" fontId="4" fillId="0" borderId="57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4" fillId="0" borderId="59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55" xfId="0" applyFont="1" applyBorder="1" applyAlignment="1">
      <alignment horizontal="center"/>
    </xf>
    <xf numFmtId="0" fontId="61" fillId="0" borderId="0" xfId="48" applyFont="1" applyAlignment="1" applyProtection="1">
      <alignment horizontal="center" vertical="top" wrapText="1"/>
      <protection locked="0"/>
    </xf>
    <xf numFmtId="0" fontId="62" fillId="0" borderId="87" xfId="48" applyFont="1" applyBorder="1" applyAlignment="1" applyProtection="1">
      <alignment horizontal="center" vertical="top" wrapText="1"/>
      <protection locked="0"/>
    </xf>
    <xf numFmtId="0" fontId="62" fillId="0" borderId="88" xfId="48" applyFont="1" applyBorder="1" applyAlignment="1" applyProtection="1">
      <alignment horizontal="center" vertical="top" wrapText="1"/>
      <protection locked="0"/>
    </xf>
    <xf numFmtId="0" fontId="62" fillId="0" borderId="134" xfId="48" applyFont="1" applyBorder="1" applyAlignment="1" applyProtection="1">
      <alignment horizontal="center" vertical="top" wrapText="1"/>
      <protection locked="0"/>
    </xf>
    <xf numFmtId="0" fontId="62" fillId="0" borderId="136" xfId="48" applyFont="1" applyBorder="1" applyAlignment="1" applyProtection="1">
      <alignment horizontal="center" vertical="top" wrapText="1"/>
      <protection locked="0"/>
    </xf>
    <xf numFmtId="0" fontId="64" fillId="34" borderId="76" xfId="48" applyFont="1" applyFill="1" applyBorder="1" applyAlignment="1" applyProtection="1">
      <alignment horizontal="center" vertical="center" wrapText="1"/>
      <protection locked="0"/>
    </xf>
    <xf numFmtId="0" fontId="64" fillId="34" borderId="78" xfId="48" applyFont="1" applyFill="1" applyBorder="1" applyAlignment="1" applyProtection="1">
      <alignment horizontal="center" vertical="center" wrapText="1"/>
      <protection locked="0"/>
    </xf>
    <xf numFmtId="0" fontId="58" fillId="0" borderId="112" xfId="48" applyFont="1" applyBorder="1" applyAlignment="1" applyProtection="1">
      <alignment horizontal="center" vertical="center"/>
      <protection locked="0"/>
    </xf>
    <xf numFmtId="0" fontId="58" fillId="0" borderId="127" xfId="48" applyFont="1" applyBorder="1" applyAlignment="1" applyProtection="1">
      <alignment horizontal="center" vertical="center"/>
      <protection locked="0"/>
    </xf>
    <xf numFmtId="0" fontId="60" fillId="0" borderId="97" xfId="48" applyFont="1" applyBorder="1" applyAlignment="1" applyProtection="1">
      <alignment horizontal="left" vertical="top" wrapText="1"/>
      <protection locked="0"/>
    </xf>
    <xf numFmtId="0" fontId="60" fillId="0" borderId="131" xfId="48" applyFont="1" applyBorder="1" applyAlignment="1" applyProtection="1">
      <alignment horizontal="left" vertical="top" wrapText="1"/>
      <protection locked="0"/>
    </xf>
    <xf numFmtId="0" fontId="61" fillId="0" borderId="123" xfId="48" applyFont="1" applyBorder="1" applyAlignment="1" applyProtection="1">
      <alignment horizontal="center" wrapText="1"/>
      <protection locked="0"/>
    </xf>
    <xf numFmtId="49" fontId="48" fillId="33" borderId="108" xfId="47" applyNumberFormat="1" applyFont="1" applyFill="1" applyBorder="1" applyAlignment="1">
      <alignment horizontal="center" vertical="center" wrapText="1"/>
    </xf>
    <xf numFmtId="49" fontId="48" fillId="33" borderId="110" xfId="47" applyNumberFormat="1" applyFont="1" applyFill="1" applyBorder="1" applyAlignment="1">
      <alignment horizontal="center" vertical="center" wrapText="1"/>
    </xf>
    <xf numFmtId="0" fontId="49" fillId="33" borderId="105" xfId="48" applyFont="1" applyFill="1" applyBorder="1" applyAlignment="1" applyProtection="1">
      <alignment horizontal="left" vertical="center" wrapText="1"/>
      <protection locked="0"/>
    </xf>
    <xf numFmtId="0" fontId="49" fillId="33" borderId="107" xfId="48" applyFont="1" applyFill="1" applyBorder="1" applyAlignment="1" applyProtection="1">
      <alignment horizontal="left" vertical="center" wrapText="1"/>
      <protection locked="0"/>
    </xf>
    <xf numFmtId="0" fontId="1" fillId="0" borderId="80" xfId="48" applyBorder="1" applyAlignment="1">
      <alignment horizontal="center"/>
    </xf>
    <xf numFmtId="0" fontId="1" fillId="0" borderId="23" xfId="48" applyBorder="1" applyAlignment="1">
      <alignment horizontal="center"/>
    </xf>
    <xf numFmtId="0" fontId="1" fillId="0" borderId="81" xfId="48" applyBorder="1" applyAlignment="1">
      <alignment horizontal="center"/>
    </xf>
    <xf numFmtId="0" fontId="1" fillId="0" borderId="82" xfId="48" applyBorder="1" applyAlignment="1">
      <alignment horizontal="center"/>
    </xf>
    <xf numFmtId="0" fontId="1" fillId="0" borderId="0" xfId="48" applyAlignment="1">
      <alignment horizontal="center"/>
    </xf>
    <xf numFmtId="0" fontId="1" fillId="0" borderId="69" xfId="48" applyBorder="1" applyAlignment="1">
      <alignment horizontal="center"/>
    </xf>
    <xf numFmtId="0" fontId="1" fillId="0" borderId="83" xfId="48" applyBorder="1" applyAlignment="1">
      <alignment horizontal="center"/>
    </xf>
    <xf numFmtId="0" fontId="1" fillId="0" borderId="25" xfId="48" applyBorder="1" applyAlignment="1">
      <alignment horizontal="center"/>
    </xf>
    <xf numFmtId="0" fontId="1" fillId="0" borderId="70" xfId="48" applyBorder="1" applyAlignment="1">
      <alignment horizontal="center"/>
    </xf>
    <xf numFmtId="174" fontId="35" fillId="33" borderId="85" xfId="47" applyFont="1" applyFill="1" applyBorder="1" applyAlignment="1">
      <alignment horizontal="center" vertical="center"/>
    </xf>
    <xf numFmtId="174" fontId="35" fillId="33" borderId="86" xfId="47" applyFont="1" applyFill="1" applyBorder="1" applyAlignment="1">
      <alignment horizontal="center" vertical="center"/>
    </xf>
    <xf numFmtId="0" fontId="36" fillId="33" borderId="87" xfId="48" applyFont="1" applyFill="1" applyBorder="1" applyAlignment="1">
      <alignment horizontal="center" vertical="center" wrapText="1"/>
    </xf>
    <xf numFmtId="0" fontId="36" fillId="33" borderId="0" xfId="48" applyFont="1" applyFill="1" applyAlignment="1">
      <alignment horizontal="center" vertical="center" wrapText="1"/>
    </xf>
    <xf numFmtId="0" fontId="36" fillId="33" borderId="88" xfId="48" applyFont="1" applyFill="1" applyBorder="1" applyAlignment="1">
      <alignment horizontal="center" vertical="center" wrapText="1"/>
    </xf>
    <xf numFmtId="0" fontId="36" fillId="33" borderId="92" xfId="48" applyFont="1" applyFill="1" applyBorder="1" applyAlignment="1">
      <alignment horizontal="center" vertical="center" wrapText="1"/>
    </xf>
    <xf numFmtId="0" fontId="36" fillId="33" borderId="85" xfId="48" applyFont="1" applyFill="1" applyBorder="1" applyAlignment="1">
      <alignment horizontal="center" vertical="center" wrapText="1"/>
    </xf>
    <xf numFmtId="0" fontId="36" fillId="33" borderId="86" xfId="48" applyFont="1" applyFill="1" applyBorder="1" applyAlignment="1">
      <alignment horizontal="center" vertical="center" wrapText="1"/>
    </xf>
    <xf numFmtId="174" fontId="38" fillId="33" borderId="90" xfId="47" applyFont="1" applyFill="1" applyBorder="1" applyAlignment="1">
      <alignment horizontal="center" vertical="center"/>
    </xf>
    <xf numFmtId="174" fontId="38" fillId="33" borderId="91" xfId="47" applyFont="1" applyFill="1" applyBorder="1" applyAlignment="1">
      <alignment horizontal="center" vertical="center"/>
    </xf>
    <xf numFmtId="174" fontId="38" fillId="33" borderId="94" xfId="47" applyFont="1" applyFill="1" applyBorder="1" applyAlignment="1">
      <alignment horizontal="center" vertical="center"/>
    </xf>
    <xf numFmtId="174" fontId="38" fillId="33" borderId="95" xfId="47" applyFont="1" applyFill="1" applyBorder="1" applyAlignment="1">
      <alignment horizontal="center" vertical="center"/>
    </xf>
    <xf numFmtId="0" fontId="41" fillId="33" borderId="97" xfId="48" applyFont="1" applyFill="1" applyBorder="1" applyAlignment="1">
      <alignment horizontal="center" vertical="center" wrapText="1"/>
    </xf>
    <xf numFmtId="0" fontId="41" fillId="33" borderId="98" xfId="48" applyFont="1" applyFill="1" applyBorder="1" applyAlignment="1">
      <alignment horizontal="center" vertical="center" wrapText="1"/>
    </xf>
    <xf numFmtId="174" fontId="42" fillId="33" borderId="100" xfId="47" applyFont="1" applyFill="1" applyBorder="1" applyAlignment="1">
      <alignment horizontal="center" vertical="center"/>
    </xf>
    <xf numFmtId="174" fontId="42" fillId="33" borderId="101" xfId="47" applyFont="1" applyFill="1" applyBorder="1" applyAlignment="1">
      <alignment horizontal="center" vertical="center"/>
    </xf>
    <xf numFmtId="14" fontId="43" fillId="33" borderId="97" xfId="47" applyNumberFormat="1" applyFont="1" applyFill="1" applyBorder="1" applyAlignment="1">
      <alignment horizontal="center" vertical="center"/>
    </xf>
    <xf numFmtId="14" fontId="43" fillId="33" borderId="98" xfId="47" applyNumberFormat="1" applyFont="1" applyFill="1" applyBorder="1" applyAlignment="1">
      <alignment horizontal="center" vertical="center"/>
    </xf>
    <xf numFmtId="174" fontId="45" fillId="33" borderId="105" xfId="47" applyFont="1" applyFill="1" applyBorder="1" applyAlignment="1">
      <alignment horizontal="center" vertical="center"/>
    </xf>
    <xf numFmtId="0" fontId="46" fillId="34" borderId="90" xfId="48" applyFont="1" applyFill="1" applyBorder="1" applyAlignment="1" applyProtection="1">
      <alignment horizontal="center" vertical="center" wrapText="1"/>
      <protection locked="0"/>
    </xf>
    <xf numFmtId="0" fontId="46" fillId="34" borderId="91" xfId="48" applyFont="1" applyFill="1" applyBorder="1" applyAlignment="1" applyProtection="1">
      <alignment horizontal="center" vertical="center" wrapText="1"/>
      <protection locked="0"/>
    </xf>
    <xf numFmtId="0" fontId="46" fillId="34" borderId="20" xfId="48" applyFont="1" applyFill="1" applyBorder="1" applyAlignment="1" applyProtection="1">
      <alignment horizontal="center" vertical="center" wrapText="1"/>
      <protection locked="0"/>
    </xf>
    <xf numFmtId="0" fontId="46" fillId="34" borderId="109" xfId="48" applyFont="1" applyFill="1" applyBorder="1" applyAlignment="1" applyProtection="1">
      <alignment horizontal="center" vertical="center" wrapText="1"/>
      <protection locked="0"/>
    </xf>
    <xf numFmtId="0" fontId="47" fillId="34" borderId="106" xfId="48" applyFont="1" applyFill="1" applyBorder="1" applyAlignment="1">
      <alignment horizontal="center" vertical="center"/>
    </xf>
    <xf numFmtId="0" fontId="47" fillId="34" borderId="105" xfId="48" applyFont="1" applyFill="1" applyBorder="1" applyAlignment="1">
      <alignment horizontal="center" vertical="center"/>
    </xf>
    <xf numFmtId="0" fontId="47" fillId="34" borderId="107" xfId="48" applyFont="1" applyFill="1" applyBorder="1" applyAlignment="1">
      <alignment horizontal="center" vertical="center"/>
    </xf>
    <xf numFmtId="0" fontId="47" fillId="34" borderId="92" xfId="48" applyFont="1" applyFill="1" applyBorder="1" applyAlignment="1">
      <alignment horizontal="center" vertical="center"/>
    </xf>
    <xf numFmtId="0" fontId="47" fillId="34" borderId="85" xfId="48" applyFont="1" applyFill="1" applyBorder="1" applyAlignment="1">
      <alignment horizontal="center" vertical="center"/>
    </xf>
    <xf numFmtId="0" fontId="47" fillId="34" borderId="86" xfId="48" applyFont="1" applyFill="1" applyBorder="1" applyAlignment="1">
      <alignment horizontal="center" vertical="center"/>
    </xf>
    <xf numFmtId="0" fontId="2" fillId="0" borderId="76" xfId="0" applyFont="1" applyBorder="1" applyAlignment="1">
      <alignment horizontal="center"/>
    </xf>
    <xf numFmtId="0" fontId="2" fillId="0" borderId="78" xfId="0" applyFont="1" applyBorder="1" applyAlignment="1">
      <alignment horizontal="center"/>
    </xf>
    <xf numFmtId="0" fontId="2" fillId="0" borderId="146" xfId="0" applyFont="1" applyBorder="1" applyAlignment="1">
      <alignment horizontal="center" vertical="center" textRotation="90" wrapText="1"/>
    </xf>
    <xf numFmtId="0" fontId="2" fillId="0" borderId="33" xfId="0" applyFont="1" applyBorder="1" applyAlignment="1">
      <alignment horizontal="center" vertical="center" textRotation="90" wrapText="1"/>
    </xf>
    <xf numFmtId="0" fontId="2" fillId="0" borderId="147" xfId="0" applyFont="1" applyBorder="1" applyAlignment="1">
      <alignment horizontal="center" vertical="center" textRotation="90" wrapText="1"/>
    </xf>
    <xf numFmtId="0" fontId="2" fillId="0" borderId="81" xfId="0" applyFont="1" applyBorder="1" applyAlignment="1">
      <alignment horizontal="center" vertical="center" textRotation="90" wrapText="1"/>
    </xf>
    <xf numFmtId="0" fontId="2" fillId="0" borderId="69" xfId="0" applyFont="1" applyBorder="1" applyAlignment="1">
      <alignment horizontal="center" vertical="center" textRotation="90" wrapText="1"/>
    </xf>
    <xf numFmtId="0" fontId="2" fillId="0" borderId="70" xfId="0" applyFont="1" applyBorder="1" applyAlignment="1">
      <alignment horizontal="center" vertical="center" textRotation="90" wrapText="1"/>
    </xf>
    <xf numFmtId="0" fontId="2" fillId="0" borderId="76" xfId="50" applyBorder="1" applyAlignment="1">
      <alignment horizontal="center"/>
    </xf>
    <xf numFmtId="0" fontId="2" fillId="0" borderId="78" xfId="50" applyBorder="1" applyAlignment="1">
      <alignment horizontal="center"/>
    </xf>
    <xf numFmtId="0" fontId="2" fillId="0" borderId="146" xfId="50" applyBorder="1" applyAlignment="1">
      <alignment horizontal="center" vertical="center" textRotation="90" wrapText="1"/>
    </xf>
    <xf numFmtId="0" fontId="2" fillId="0" borderId="33" xfId="50" applyBorder="1" applyAlignment="1">
      <alignment horizontal="center" vertical="center" textRotation="90" wrapText="1"/>
    </xf>
    <xf numFmtId="0" fontId="2" fillId="0" borderId="147" xfId="50" applyBorder="1" applyAlignment="1">
      <alignment horizontal="center" vertical="center" textRotation="90" wrapText="1"/>
    </xf>
    <xf numFmtId="0" fontId="2" fillId="0" borderId="81" xfId="50" applyBorder="1" applyAlignment="1">
      <alignment horizontal="center" vertical="center" textRotation="90" wrapText="1"/>
    </xf>
    <xf numFmtId="0" fontId="2" fillId="0" borderId="69" xfId="50" applyBorder="1" applyAlignment="1">
      <alignment horizontal="center" vertical="center" textRotation="90" wrapText="1"/>
    </xf>
    <xf numFmtId="0" fontId="2" fillId="0" borderId="70" xfId="50" applyBorder="1" applyAlignment="1">
      <alignment horizontal="center" vertical="center" textRotation="90" wrapText="1"/>
    </xf>
  </cellXfs>
  <cellStyles count="53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22" builtinId="29" customBuiltin="1"/>
    <cellStyle name="Akcent 2" xfId="23" builtinId="33" customBuiltin="1"/>
    <cellStyle name="Akcent 3" xfId="24" builtinId="37" customBuiltin="1"/>
    <cellStyle name="Akcent 4" xfId="25" builtinId="41" customBuiltin="1"/>
    <cellStyle name="Akcent 5" xfId="26" builtinId="45" customBuiltin="1"/>
    <cellStyle name="Akcent 6" xfId="27" builtinId="49" customBuiltin="1"/>
    <cellStyle name="Comma 2" xfId="51" xr:uid="{14032237-B1CE-4B47-943B-D5CD47D7AEAA}"/>
    <cellStyle name="Dane wejściowe" xfId="29" builtinId="20" customBuiltin="1"/>
    <cellStyle name="Dane wyjściowe" xfId="35" builtinId="21" customBuiltin="1"/>
    <cellStyle name="Dobry" xfId="46" builtinId="26" customBuiltin="1"/>
    <cellStyle name="Dziesiętny" xfId="30" builtinId="3"/>
    <cellStyle name="Dziesiętny [0]" xfId="31" builtinId="6"/>
    <cellStyle name="Euro" xfId="28" xr:uid="{00000000-0005-0000-0000-00001B000000}"/>
    <cellStyle name="Komórka połączona" xfId="20" builtinId="24" customBuiltin="1"/>
    <cellStyle name="Komórka zaznaczona" xfId="21" builtinId="23" customBuiltin="1"/>
    <cellStyle name="Monétaire_PORTES AV D" xfId="32" xr:uid="{00000000-0005-0000-0000-00001F000000}"/>
    <cellStyle name="Nagłówek 1" xfId="40" builtinId="16" customBuiltin="1"/>
    <cellStyle name="Nagłówek 2" xfId="41" builtinId="17" customBuiltin="1"/>
    <cellStyle name="Nagłówek 3" xfId="42" builtinId="18" customBuiltin="1"/>
    <cellStyle name="Nagłówek 4" xfId="43" builtinId="19" customBuiltin="1"/>
    <cellStyle name="Neutralny" xfId="33" builtinId="28" customBuiltin="1"/>
    <cellStyle name="Normale 2" xfId="48" xr:uid="{00000000-0005-0000-0000-000023000000}"/>
    <cellStyle name="Normale 3" xfId="50" xr:uid="{3D82ADFD-3EF1-476B-A228-64EB7752E304}"/>
    <cellStyle name="Normale_A (2)" xfId="47" xr:uid="{00000000-0005-0000-0000-000024000000}"/>
    <cellStyle name="Normalny" xfId="0" builtinId="0"/>
    <cellStyle name="Obliczenia" xfId="19" builtinId="22" customBuiltin="1"/>
    <cellStyle name="Percent 2" xfId="52" xr:uid="{9E40C4FF-4BB6-44C2-8CF8-6978B2CCEEC1}"/>
    <cellStyle name="Procentowy" xfId="36" builtinId="5"/>
    <cellStyle name="Suma" xfId="44" builtinId="25" customBuiltin="1"/>
    <cellStyle name="Tekst objaśnienia" xfId="38" builtinId="53" customBuiltin="1"/>
    <cellStyle name="Tekst ostrzeżenia" xfId="37" builtinId="11" customBuiltin="1"/>
    <cellStyle name="Tytuł" xfId="39" builtinId="15" customBuiltin="1"/>
    <cellStyle name="Uwaga" xfId="34" builtinId="10" customBuiltin="1"/>
    <cellStyle name="Valuta 2" xfId="49" xr:uid="{F23E4AF0-FB4E-4013-BE7C-A3C98767A39F}"/>
    <cellStyle name="Zły" xfId="45" builtinId="27" customBuiltin="1"/>
  </cellStyles>
  <dxfs count="4">
    <dxf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1152215</xdr:colOff>
      <xdr:row>646</xdr:row>
      <xdr:rowOff>458439</xdr:rowOff>
    </xdr:from>
    <xdr:to>
      <xdr:col>4</xdr:col>
      <xdr:colOff>1512215</xdr:colOff>
      <xdr:row>647</xdr:row>
      <xdr:rowOff>246939</xdr:rowOff>
    </xdr:to>
    <xdr:sp macro="" textlink="">
      <xdr:nvSpPr>
        <xdr:cNvPr id="6" name="Rectangle 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rrowheads="1"/>
        </xdr:cNvSpPr>
      </xdr:nvSpPr>
      <xdr:spPr bwMode="auto">
        <a:xfrm>
          <a:off x="14820590" y="27480864"/>
          <a:ext cx="360000" cy="464775"/>
        </a:xfrm>
        <a:prstGeom prst="rect">
          <a:avLst/>
        </a:prstGeom>
        <a:solidFill>
          <a:srgbClr val="FFFFCC"/>
        </a:solidFill>
        <a:ln w="25400">
          <a:solidFill>
            <a:srgbClr val="000000"/>
          </a:solidFill>
          <a:miter lim="800000"/>
          <a:headEnd/>
          <a:tailEnd/>
        </a:ln>
        <a:effectLst>
          <a:prstShdw prst="shdw17" dist="17961" dir="13500000">
            <a:srgbClr val="000000"/>
          </a:prstShdw>
        </a:effectLst>
      </xdr:spPr>
      <xdr:txBody>
        <a:bodyPr vertOverflow="clip" wrap="square" lIns="45720" tIns="50292" rIns="0" bIns="0" anchor="b" upright="1"/>
        <a:lstStyle/>
        <a:p>
          <a:pPr algn="ctr" rtl="0">
            <a:defRPr sz="1000"/>
          </a:pPr>
          <a:endParaRPr lang="it-IT" sz="2400" b="1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oneCellAnchor>
    <xdr:from>
      <xdr:col>4</xdr:col>
      <xdr:colOff>633545</xdr:colOff>
      <xdr:row>646</xdr:row>
      <xdr:rowOff>441722</xdr:rowOff>
    </xdr:from>
    <xdr:ext cx="309444" cy="381579"/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4301920" y="27464147"/>
          <a:ext cx="309444" cy="381579"/>
        </a:xfrm>
        <a:prstGeom prst="rect">
          <a:avLst/>
        </a:prstGeom>
        <a:noFill/>
        <a:ln>
          <a:noFill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SI</a:t>
          </a:r>
        </a:p>
      </xdr:txBody>
    </xdr:sp>
    <xdr:clientData/>
  </xdr:oneCellAnchor>
  <xdr:oneCellAnchor>
    <xdr:from>
      <xdr:col>4</xdr:col>
      <xdr:colOff>2472520</xdr:colOff>
      <xdr:row>646</xdr:row>
      <xdr:rowOff>457506</xdr:rowOff>
    </xdr:from>
    <xdr:ext cx="480131" cy="381579"/>
    <xdr:sp macro="" textlink="">
      <xdr:nvSpPr>
        <xdr:cNvPr id="8" name="Text Box 4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6140895" y="27479931"/>
          <a:ext cx="480131" cy="381579"/>
        </a:xfrm>
        <a:prstGeom prst="rect">
          <a:avLst/>
        </a:prstGeom>
        <a:noFill/>
        <a:ln>
          <a:noFill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NO</a:t>
          </a:r>
        </a:p>
      </xdr:txBody>
    </xdr:sp>
    <xdr:clientData/>
  </xdr:oneCellAnchor>
  <xdr:twoCellAnchor>
    <xdr:from>
      <xdr:col>4</xdr:col>
      <xdr:colOff>1975778</xdr:colOff>
      <xdr:row>646</xdr:row>
      <xdr:rowOff>458439</xdr:rowOff>
    </xdr:from>
    <xdr:to>
      <xdr:col>4</xdr:col>
      <xdr:colOff>2335778</xdr:colOff>
      <xdr:row>647</xdr:row>
      <xdr:rowOff>246939</xdr:rowOff>
    </xdr:to>
    <xdr:sp macro="" textlink="">
      <xdr:nvSpPr>
        <xdr:cNvPr id="9" name="Rectangle 5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Arrowheads="1"/>
        </xdr:cNvSpPr>
      </xdr:nvSpPr>
      <xdr:spPr bwMode="auto">
        <a:xfrm>
          <a:off x="15644153" y="27480864"/>
          <a:ext cx="360000" cy="464775"/>
        </a:xfrm>
        <a:prstGeom prst="rect">
          <a:avLst/>
        </a:prstGeom>
        <a:solidFill>
          <a:srgbClr val="FFFFCC"/>
        </a:solidFill>
        <a:ln w="25400">
          <a:solidFill>
            <a:srgbClr val="000000"/>
          </a:solidFill>
          <a:miter lim="800000"/>
          <a:headEnd/>
          <a:tailEnd/>
        </a:ln>
        <a:effectLst>
          <a:prstShdw prst="shdw17" dist="17961" dir="13500000">
            <a:srgbClr val="000000"/>
          </a:prstShdw>
        </a:effec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twoCellAnchor>
  <xdr:oneCellAnchor>
    <xdr:from>
      <xdr:col>4</xdr:col>
      <xdr:colOff>627195</xdr:colOff>
      <xdr:row>649</xdr:row>
      <xdr:rowOff>435372</xdr:rowOff>
    </xdr:from>
    <xdr:ext cx="309444" cy="381579"/>
    <xdr:sp macro="" textlink="">
      <xdr:nvSpPr>
        <xdr:cNvPr id="10" name="Text Box 3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95570" y="29486622"/>
          <a:ext cx="309444" cy="381579"/>
        </a:xfrm>
        <a:prstGeom prst="rect">
          <a:avLst/>
        </a:prstGeom>
        <a:noFill/>
        <a:ln>
          <a:noFill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SI</a:t>
          </a:r>
        </a:p>
      </xdr:txBody>
    </xdr:sp>
    <xdr:clientData/>
  </xdr:oneCellAnchor>
  <xdr:oneCellAnchor>
    <xdr:from>
      <xdr:col>4</xdr:col>
      <xdr:colOff>2466170</xdr:colOff>
      <xdr:row>649</xdr:row>
      <xdr:rowOff>451156</xdr:rowOff>
    </xdr:from>
    <xdr:ext cx="480131" cy="381579"/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6134545" y="29502406"/>
          <a:ext cx="480131" cy="381579"/>
        </a:xfrm>
        <a:prstGeom prst="rect">
          <a:avLst/>
        </a:prstGeom>
        <a:noFill/>
        <a:ln>
          <a:noFill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NO</a:t>
          </a:r>
        </a:p>
      </xdr:txBody>
    </xdr:sp>
    <xdr:clientData/>
  </xdr:oneCellAnchor>
  <xdr:twoCellAnchor>
    <xdr:from>
      <xdr:col>4</xdr:col>
      <xdr:colOff>1969428</xdr:colOff>
      <xdr:row>649</xdr:row>
      <xdr:rowOff>452089</xdr:rowOff>
    </xdr:from>
    <xdr:to>
      <xdr:col>4</xdr:col>
      <xdr:colOff>2329428</xdr:colOff>
      <xdr:row>650</xdr:row>
      <xdr:rowOff>240589</xdr:rowOff>
    </xdr:to>
    <xdr:sp macro="" textlink="">
      <xdr:nvSpPr>
        <xdr:cNvPr id="12" name="Rectangle 5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rrowheads="1"/>
        </xdr:cNvSpPr>
      </xdr:nvSpPr>
      <xdr:spPr bwMode="auto">
        <a:xfrm>
          <a:off x="15637803" y="29503339"/>
          <a:ext cx="360000" cy="464775"/>
        </a:xfrm>
        <a:prstGeom prst="rect">
          <a:avLst/>
        </a:prstGeom>
        <a:solidFill>
          <a:srgbClr val="FFFFCC"/>
        </a:solidFill>
        <a:ln w="25400">
          <a:solidFill>
            <a:srgbClr val="000000"/>
          </a:solidFill>
          <a:miter lim="800000"/>
          <a:headEnd/>
          <a:tailEnd/>
        </a:ln>
        <a:effectLst>
          <a:prstShdw prst="shdw17" dist="17961" dir="13500000">
            <a:srgbClr val="000000"/>
          </a:prstShdw>
        </a:effec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twoCellAnchor>
  <xdr:twoCellAnchor>
    <xdr:from>
      <xdr:col>4</xdr:col>
      <xdr:colOff>1139515</xdr:colOff>
      <xdr:row>652</xdr:row>
      <xdr:rowOff>445739</xdr:rowOff>
    </xdr:from>
    <xdr:to>
      <xdr:col>4</xdr:col>
      <xdr:colOff>1499515</xdr:colOff>
      <xdr:row>653</xdr:row>
      <xdr:rowOff>234239</xdr:rowOff>
    </xdr:to>
    <xdr:sp macro="" textlink="">
      <xdr:nvSpPr>
        <xdr:cNvPr id="13" name="Rectangle 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rrowheads="1"/>
        </xdr:cNvSpPr>
      </xdr:nvSpPr>
      <xdr:spPr bwMode="auto">
        <a:xfrm>
          <a:off x="14807890" y="31525814"/>
          <a:ext cx="360000" cy="445725"/>
        </a:xfrm>
        <a:prstGeom prst="rect">
          <a:avLst/>
        </a:prstGeom>
        <a:solidFill>
          <a:srgbClr val="FFFFCC"/>
        </a:solidFill>
        <a:ln w="25400">
          <a:solidFill>
            <a:srgbClr val="000000"/>
          </a:solidFill>
          <a:miter lim="800000"/>
          <a:headEnd/>
          <a:tailEnd/>
        </a:ln>
        <a:effectLst>
          <a:prstShdw prst="shdw17" dist="17961" dir="13500000">
            <a:srgbClr val="000000"/>
          </a:prstShdw>
        </a:effectLst>
      </xdr:spPr>
      <xdr:txBody>
        <a:bodyPr vertOverflow="clip" wrap="square" lIns="45720" tIns="50292" rIns="0" bIns="0" anchor="b" upright="1"/>
        <a:lstStyle/>
        <a:p>
          <a:pPr algn="ctr" rtl="0">
            <a:defRPr sz="1000"/>
          </a:pPr>
          <a:endParaRPr lang="it-IT" sz="2400" b="1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oneCellAnchor>
    <xdr:from>
      <xdr:col>4</xdr:col>
      <xdr:colOff>620845</xdr:colOff>
      <xdr:row>652</xdr:row>
      <xdr:rowOff>429022</xdr:rowOff>
    </xdr:from>
    <xdr:ext cx="309444" cy="381579"/>
    <xdr:sp macro="" textlink="">
      <xdr:nvSpPr>
        <xdr:cNvPr id="14" name="Text Box 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14289220" y="31509097"/>
          <a:ext cx="309444" cy="381579"/>
        </a:xfrm>
        <a:prstGeom prst="rect">
          <a:avLst/>
        </a:prstGeom>
        <a:noFill/>
        <a:ln>
          <a:noFill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SI</a:t>
          </a:r>
        </a:p>
      </xdr:txBody>
    </xdr:sp>
    <xdr:clientData/>
  </xdr:oneCellAnchor>
  <xdr:oneCellAnchor>
    <xdr:from>
      <xdr:col>4</xdr:col>
      <xdr:colOff>2459820</xdr:colOff>
      <xdr:row>652</xdr:row>
      <xdr:rowOff>444806</xdr:rowOff>
    </xdr:from>
    <xdr:ext cx="480131" cy="381579"/>
    <xdr:sp macro="" textlink="">
      <xdr:nvSpPr>
        <xdr:cNvPr id="15" name="Text Box 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16128195" y="31524881"/>
          <a:ext cx="480131" cy="381579"/>
        </a:xfrm>
        <a:prstGeom prst="rect">
          <a:avLst/>
        </a:prstGeom>
        <a:noFill/>
        <a:ln>
          <a:noFill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NO</a:t>
          </a:r>
        </a:p>
      </xdr:txBody>
    </xdr:sp>
    <xdr:clientData/>
  </xdr:oneCellAnchor>
  <xdr:twoCellAnchor>
    <xdr:from>
      <xdr:col>4</xdr:col>
      <xdr:colOff>1963078</xdr:colOff>
      <xdr:row>652</xdr:row>
      <xdr:rowOff>445739</xdr:rowOff>
    </xdr:from>
    <xdr:to>
      <xdr:col>4</xdr:col>
      <xdr:colOff>2323078</xdr:colOff>
      <xdr:row>653</xdr:row>
      <xdr:rowOff>234239</xdr:rowOff>
    </xdr:to>
    <xdr:sp macro="" textlink="">
      <xdr:nvSpPr>
        <xdr:cNvPr id="16" name="Rectangle 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15631453" y="31525814"/>
          <a:ext cx="360000" cy="445725"/>
        </a:xfrm>
        <a:prstGeom prst="rect">
          <a:avLst/>
        </a:prstGeom>
        <a:solidFill>
          <a:srgbClr val="FFFFCC"/>
        </a:solidFill>
        <a:ln w="25400">
          <a:solidFill>
            <a:srgbClr val="000000"/>
          </a:solidFill>
          <a:miter lim="800000"/>
          <a:headEnd/>
          <a:tailEnd/>
        </a:ln>
        <a:effectLst>
          <a:prstShdw prst="shdw17" dist="17961" dir="13500000">
            <a:srgbClr val="000000"/>
          </a:prstShdw>
        </a:effec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twoCellAnchor>
  <xdr:twoCellAnchor>
    <xdr:from>
      <xdr:col>4</xdr:col>
      <xdr:colOff>1264578</xdr:colOff>
      <xdr:row>649</xdr:row>
      <xdr:rowOff>445739</xdr:rowOff>
    </xdr:from>
    <xdr:to>
      <xdr:col>4</xdr:col>
      <xdr:colOff>1624578</xdr:colOff>
      <xdr:row>650</xdr:row>
      <xdr:rowOff>234239</xdr:rowOff>
    </xdr:to>
    <xdr:sp macro="" textlink="">
      <xdr:nvSpPr>
        <xdr:cNvPr id="17" name="Rectangle 5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14932953" y="29496989"/>
          <a:ext cx="360000" cy="464775"/>
        </a:xfrm>
        <a:prstGeom prst="rect">
          <a:avLst/>
        </a:prstGeom>
        <a:solidFill>
          <a:srgbClr val="FFFFCC"/>
        </a:solidFill>
        <a:ln w="25400">
          <a:solidFill>
            <a:srgbClr val="000000"/>
          </a:solidFill>
          <a:miter lim="800000"/>
          <a:headEnd/>
          <a:tailEnd/>
        </a:ln>
        <a:effectLst>
          <a:prstShdw prst="shdw17" dist="17961" dir="13500000">
            <a:srgbClr val="000000"/>
          </a:prstShdw>
        </a:effec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twoCellAnchor>
  <xdr:twoCellAnchor>
    <xdr:from>
      <xdr:col>4</xdr:col>
      <xdr:colOff>1248920</xdr:colOff>
      <xdr:row>655</xdr:row>
      <xdr:rowOff>461217</xdr:rowOff>
    </xdr:from>
    <xdr:to>
      <xdr:col>4</xdr:col>
      <xdr:colOff>1608920</xdr:colOff>
      <xdr:row>656</xdr:row>
      <xdr:rowOff>440217</xdr:rowOff>
    </xdr:to>
    <xdr:sp macro="" textlink="">
      <xdr:nvSpPr>
        <xdr:cNvPr id="18" name="Rectangle 2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14917295" y="33570117"/>
          <a:ext cx="360000" cy="455250"/>
        </a:xfrm>
        <a:prstGeom prst="rect">
          <a:avLst/>
        </a:prstGeom>
        <a:solidFill>
          <a:srgbClr val="FFFFCC"/>
        </a:solidFill>
        <a:ln w="25400">
          <a:solidFill>
            <a:srgbClr val="000000"/>
          </a:solidFill>
          <a:miter lim="800000"/>
          <a:headEnd/>
          <a:tailEnd/>
        </a:ln>
        <a:effectLst>
          <a:prstShdw prst="shdw17" dist="17961" dir="13500000">
            <a:srgbClr val="000000"/>
          </a:prstShdw>
        </a:effectLst>
      </xdr:spPr>
      <xdr:txBody>
        <a:bodyPr vertOverflow="clip" wrap="square" lIns="45720" tIns="50292" rIns="0" bIns="0" anchor="b" upright="1"/>
        <a:lstStyle/>
        <a:p>
          <a:pPr algn="ctr" rtl="0">
            <a:defRPr sz="1000"/>
          </a:pPr>
          <a:endParaRPr lang="it-IT" sz="2400" b="1" i="0" u="none" strike="noStrike" baseline="0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oneCellAnchor>
    <xdr:from>
      <xdr:col>4</xdr:col>
      <xdr:colOff>730250</xdr:colOff>
      <xdr:row>655</xdr:row>
      <xdr:rowOff>444500</xdr:rowOff>
    </xdr:from>
    <xdr:ext cx="309444" cy="381579"/>
    <xdr:sp macro="" textlink="">
      <xdr:nvSpPr>
        <xdr:cNvPr id="19" name="Text Box 3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14398625" y="33553400"/>
          <a:ext cx="309444" cy="381579"/>
        </a:xfrm>
        <a:prstGeom prst="rect">
          <a:avLst/>
        </a:prstGeom>
        <a:noFill/>
        <a:ln>
          <a:noFill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SI</a:t>
          </a:r>
        </a:p>
      </xdr:txBody>
    </xdr:sp>
    <xdr:clientData/>
  </xdr:oneCellAnchor>
  <xdr:oneCellAnchor>
    <xdr:from>
      <xdr:col>4</xdr:col>
      <xdr:colOff>2569225</xdr:colOff>
      <xdr:row>655</xdr:row>
      <xdr:rowOff>460284</xdr:rowOff>
    </xdr:from>
    <xdr:ext cx="480131" cy="381579"/>
    <xdr:sp macro="" textlink="">
      <xdr:nvSpPr>
        <xdr:cNvPr id="20" name="Text Box 4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16237600" y="33569184"/>
          <a:ext cx="480131" cy="381579"/>
        </a:xfrm>
        <a:prstGeom prst="rect">
          <a:avLst/>
        </a:prstGeom>
        <a:noFill/>
        <a:ln>
          <a:noFill/>
        </a:ln>
      </xdr:spPr>
      <xdr:txBody>
        <a:bodyPr wrap="none" lIns="18288" tIns="27432" rIns="0" bIns="0" anchor="t" upright="1">
          <a:spAutoFit/>
        </a:bodyPr>
        <a:lstStyle/>
        <a:p>
          <a:pPr algn="l" rtl="0">
            <a:defRPr sz="1000"/>
          </a:pPr>
          <a:r>
            <a:rPr lang="en-US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NO</a:t>
          </a:r>
        </a:p>
      </xdr:txBody>
    </xdr:sp>
    <xdr:clientData/>
  </xdr:oneCellAnchor>
  <xdr:twoCellAnchor>
    <xdr:from>
      <xdr:col>4</xdr:col>
      <xdr:colOff>2072483</xdr:colOff>
      <xdr:row>655</xdr:row>
      <xdr:rowOff>461217</xdr:rowOff>
    </xdr:from>
    <xdr:to>
      <xdr:col>4</xdr:col>
      <xdr:colOff>2432483</xdr:colOff>
      <xdr:row>656</xdr:row>
      <xdr:rowOff>440217</xdr:rowOff>
    </xdr:to>
    <xdr:sp macro="" textlink="">
      <xdr:nvSpPr>
        <xdr:cNvPr id="21" name="Rectangle 5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15740858" y="33570117"/>
          <a:ext cx="360000" cy="455250"/>
        </a:xfrm>
        <a:prstGeom prst="rect">
          <a:avLst/>
        </a:prstGeom>
        <a:solidFill>
          <a:srgbClr val="FFFFCC"/>
        </a:solidFill>
        <a:ln w="25400">
          <a:solidFill>
            <a:srgbClr val="000000"/>
          </a:solidFill>
          <a:miter lim="800000"/>
          <a:headEnd/>
          <a:tailEnd/>
        </a:ln>
        <a:effectLst>
          <a:prstShdw prst="shdw17" dist="17961" dir="13500000">
            <a:srgbClr val="000000"/>
          </a:prstShdw>
        </a:effectLst>
      </xdr:spPr>
      <xdr:txBody>
        <a:bodyPr/>
        <a:lstStyle/>
        <a:p>
          <a:endParaRPr lang="it-IT"/>
        </a:p>
        <a:p>
          <a:endParaRPr lang="it-IT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568445</xdr:colOff>
      <xdr:row>0</xdr:row>
      <xdr:rowOff>0</xdr:rowOff>
    </xdr:from>
    <xdr:to>
      <xdr:col>8</xdr:col>
      <xdr:colOff>2510237</xdr:colOff>
      <xdr:row>0</xdr:row>
      <xdr:rowOff>896136</xdr:rowOff>
    </xdr:to>
    <xdr:pic>
      <xdr:nvPicPr>
        <xdr:cNvPr id="8" name="Immagine 7" descr="Immagine correlata">
          <a:extLst>
            <a:ext uri="{FF2B5EF4-FFF2-40B4-BE49-F238E27FC236}">
              <a16:creationId xmlns:a16="http://schemas.microsoft.com/office/drawing/2014/main" id="{AC27F749-C4B7-4779-AA65-9AB28B3A3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alphaModFix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49785" y1="55814" x2="49785" y2="55814"/>
                      <a14:foregroundMark x1="57725" y1="54884" x2="57725" y2="54884"/>
                      <a14:foregroundMark x1="62446" y1="54884" x2="62446" y2="54884"/>
                      <a14:foregroundMark x1="70815" y1="57674" x2="70815" y2="57674"/>
                      <a14:foregroundMark x1="74034" y1="53953" x2="74034" y2="53953"/>
                      <a14:foregroundMark x1="81330" y1="52093" x2="81330" y2="52093"/>
                      <a14:foregroundMark x1="87983" y1="46512" x2="87983" y2="46512"/>
                      <a14:foregroundMark x1="16094" y1="44651" x2="16094" y2="4465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41720" y="0"/>
          <a:ext cx="1941792" cy="896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568445</xdr:colOff>
      <xdr:row>0</xdr:row>
      <xdr:rowOff>0</xdr:rowOff>
    </xdr:from>
    <xdr:to>
      <xdr:col>8</xdr:col>
      <xdr:colOff>2507062</xdr:colOff>
      <xdr:row>0</xdr:row>
      <xdr:rowOff>896136</xdr:rowOff>
    </xdr:to>
    <xdr:pic>
      <xdr:nvPicPr>
        <xdr:cNvPr id="15" name="Immagine 14" descr="Immagine correlata">
          <a:extLst>
            <a:ext uri="{FF2B5EF4-FFF2-40B4-BE49-F238E27FC236}">
              <a16:creationId xmlns:a16="http://schemas.microsoft.com/office/drawing/2014/main" id="{15E91F3A-D774-4B17-BADF-9EC1FD79E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alphaModFix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49785" y1="55814" x2="49785" y2="55814"/>
                      <a14:foregroundMark x1="57725" y1="54884" x2="57725" y2="54884"/>
                      <a14:foregroundMark x1="62446" y1="54884" x2="62446" y2="54884"/>
                      <a14:foregroundMark x1="70815" y1="57674" x2="70815" y2="57674"/>
                      <a14:foregroundMark x1="74034" y1="53953" x2="74034" y2="53953"/>
                      <a14:foregroundMark x1="81330" y1="52093" x2="81330" y2="52093"/>
                      <a14:foregroundMark x1="87983" y1="46512" x2="87983" y2="46512"/>
                      <a14:foregroundMark x1="16094" y1="44651" x2="16094" y2="44651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41720" y="0"/>
          <a:ext cx="1938617" cy="896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145677</xdr:colOff>
      <xdr:row>0</xdr:row>
      <xdr:rowOff>885265</xdr:rowOff>
    </xdr:from>
    <xdr:ext cx="245054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asellaDiTesto 15">
              <a:extLst>
                <a:ext uri="{FF2B5EF4-FFF2-40B4-BE49-F238E27FC236}">
                  <a16:creationId xmlns:a16="http://schemas.microsoft.com/office/drawing/2014/main" id="{F12C175C-1B7C-441C-9241-5CF9052EE7DD}"/>
                </a:ext>
              </a:extLst>
            </xdr:cNvPr>
            <xdr:cNvSpPr txBox="1"/>
          </xdr:nvSpPr>
          <xdr:spPr>
            <a:xfrm>
              <a:off x="12251952" y="885265"/>
              <a:ext cx="245054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2400" b="1" i="0">
                        <a:solidFill>
                          <a:schemeClr val="bg1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</m:oMath>
                </m:oMathPara>
              </a14:m>
              <a:endParaRPr lang="it-IT" sz="2400" b="1" i="0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16" name="CasellaDiTesto 15">
              <a:extLst>
                <a:ext uri="{FF2B5EF4-FFF2-40B4-BE49-F238E27FC236}">
                  <a16:creationId xmlns:a16="http://schemas.microsoft.com/office/drawing/2014/main" id="{F12C175C-1B7C-441C-9241-5CF9052EE7DD}"/>
                </a:ext>
              </a:extLst>
            </xdr:cNvPr>
            <xdr:cNvSpPr txBox="1"/>
          </xdr:nvSpPr>
          <xdr:spPr>
            <a:xfrm>
              <a:off x="12251952" y="885265"/>
              <a:ext cx="245054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t-IT" sz="2400" b="1" i="0">
                  <a:solidFill>
                    <a:schemeClr val="bg1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endParaRPr lang="it-IT" sz="2400" b="1" i="0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  <xdr:oneCellAnchor>
    <xdr:from>
      <xdr:col>6</xdr:col>
      <xdr:colOff>208431</xdr:colOff>
      <xdr:row>0</xdr:row>
      <xdr:rowOff>891989</xdr:rowOff>
    </xdr:from>
    <xdr:ext cx="245054" cy="3756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asellaDiTesto 16">
              <a:extLst>
                <a:ext uri="{FF2B5EF4-FFF2-40B4-BE49-F238E27FC236}">
                  <a16:creationId xmlns:a16="http://schemas.microsoft.com/office/drawing/2014/main" id="{28A54952-FA6B-4923-81DE-04BCF374E69B}"/>
                </a:ext>
              </a:extLst>
            </xdr:cNvPr>
            <xdr:cNvSpPr txBox="1"/>
          </xdr:nvSpPr>
          <xdr:spPr>
            <a:xfrm>
              <a:off x="13267206" y="891989"/>
              <a:ext cx="245054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2400" b="1" i="0">
                        <a:solidFill>
                          <a:schemeClr val="bg1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</m:oMath>
                </m:oMathPara>
              </a14:m>
              <a:endParaRPr lang="it-IT" sz="2400" b="1" i="0">
                <a:solidFill>
                  <a:schemeClr val="bg1"/>
                </a:solidFill>
              </a:endParaRPr>
            </a:p>
          </xdr:txBody>
        </xdr:sp>
      </mc:Choice>
      <mc:Fallback xmlns="">
        <xdr:sp macro="" textlink="">
          <xdr:nvSpPr>
            <xdr:cNvPr id="17" name="CasellaDiTesto 16">
              <a:extLst>
                <a:ext uri="{FF2B5EF4-FFF2-40B4-BE49-F238E27FC236}">
                  <a16:creationId xmlns:a16="http://schemas.microsoft.com/office/drawing/2014/main" id="{28A54952-FA6B-4923-81DE-04BCF374E69B}"/>
                </a:ext>
              </a:extLst>
            </xdr:cNvPr>
            <xdr:cNvSpPr txBox="1"/>
          </xdr:nvSpPr>
          <xdr:spPr>
            <a:xfrm>
              <a:off x="13267206" y="891989"/>
              <a:ext cx="245054" cy="3756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it-IT" sz="2400" b="1" i="0">
                  <a:solidFill>
                    <a:schemeClr val="bg1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endParaRPr lang="it-IT" sz="2400" b="1" i="0">
                <a:solidFill>
                  <a:schemeClr val="bg1"/>
                </a:solidFill>
              </a:endParaRPr>
            </a:p>
          </xdr:txBody>
        </xdr:sp>
      </mc:Fallback>
    </mc:AlternateContent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68B5C29-AC81-406B-BFF0-B2DD17A410A4}" name="Tabella2" displayName="Tabella2" ref="B2:I113" totalsRowShown="0" headerRowDxfId="3" headerRowBorderDxfId="2" tableBorderDxfId="1" headerRowCellStyle="Normale 3">
  <autoFilter ref="B2:I113" xr:uid="{8E4D7E6F-34AE-4540-B02E-6B98B621135F}"/>
  <tableColumns count="8">
    <tableColumn id="1" xr3:uid="{28592192-F34C-431B-BC5D-3DED1ABD5613}" name="Attività Preventivo"/>
    <tableColumn id="2" xr3:uid="{3451DC37-E9D7-434D-9E1E-AC5C1E784C72}" name="Risorse"/>
    <tableColumn id="3" xr3:uid="{5C9CE224-B00C-4E27-B0FC-959954FB9656}" name="Unit"/>
    <tableColumn id="4" xr3:uid="{167BBB7F-4E42-4D4C-A61B-2CB6F8F0B6B0}" name="Riepilogo dati "/>
    <tableColumn id="5" xr3:uid="{7A8DC4A4-F962-4193-8F37-B392A72D0646}" name="%" dataDxfId="0"/>
    <tableColumn id="6" xr3:uid="{8EA18EDA-AB68-4F36-A389-22498E6F3E1F}" name="%2"/>
    <tableColumn id="7" xr3:uid="{AE4A297D-2C23-40E3-BE95-6A775061E88D}" name="Costi/h"/>
    <tableColumn id="8" xr3:uid="{D2F86D7E-E221-45DC-8A8F-F4EC7B9C3CA0}" name="Attività Projec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6">
    <pageSetUpPr fitToPage="1"/>
  </sheetPr>
  <dimension ref="A1:AV689"/>
  <sheetViews>
    <sheetView zoomScale="115" zoomScaleNormal="115" zoomScaleSheetLayoutView="75" workbookViewId="0">
      <pane xSplit="4" ySplit="5" topLeftCell="E722" activePane="bottomRight" state="frozen"/>
      <selection pane="topRight" activeCell="D1" sqref="D1"/>
      <selection pane="bottomLeft" activeCell="A6" sqref="A6"/>
      <selection pane="bottomRight" activeCell="T4" sqref="T4:V4"/>
    </sheetView>
  </sheetViews>
  <sheetFormatPr defaultRowHeight="14.25" outlineLevelCol="1"/>
  <cols>
    <col min="1" max="1" width="15.140625" style="1" customWidth="1"/>
    <col min="2" max="2" width="72.85546875" style="2" customWidth="1"/>
    <col min="3" max="3" width="72.85546875" style="2" hidden="1" customWidth="1"/>
    <col min="4" max="4" width="32.7109375" style="1" customWidth="1"/>
    <col min="5" max="5" width="8.85546875" customWidth="1"/>
    <col min="6" max="6" width="15.140625" bestFit="1" customWidth="1"/>
    <col min="7" max="9" width="7.7109375" customWidth="1"/>
    <col min="10" max="10" width="9.85546875" customWidth="1"/>
    <col min="11" max="11" width="10.5703125" bestFit="1" customWidth="1"/>
    <col min="12" max="12" width="10.140625" customWidth="1"/>
    <col min="13" max="18" width="7.7109375" customWidth="1"/>
    <col min="19" max="19" width="9.42578125" customWidth="1"/>
    <col min="20" max="20" width="9.28515625" customWidth="1"/>
    <col min="21" max="26" width="7.7109375" customWidth="1"/>
    <col min="27" max="27" width="15.140625" style="6" customWidth="1"/>
    <col min="28" max="28" width="15.140625" style="114" customWidth="1"/>
    <col min="29" max="29" width="15.140625" style="6" customWidth="1"/>
    <col min="30" max="30" width="12.7109375" style="21" customWidth="1"/>
    <col min="34" max="34" width="19.140625" customWidth="1"/>
    <col min="35" max="35" width="15.28515625" customWidth="1"/>
    <col min="36" max="36" width="21.28515625" customWidth="1"/>
    <col min="37" max="37" width="20" customWidth="1"/>
    <col min="38" max="38" width="62.42578125" customWidth="1"/>
    <col min="40" max="40" width="21.85546875" customWidth="1"/>
    <col min="41" max="41" width="16.140625" customWidth="1"/>
    <col min="42" max="42" width="21.140625" customWidth="1"/>
    <col min="43" max="43" width="23.7109375" customWidth="1" outlineLevel="1"/>
    <col min="44" max="44" width="24.5703125" customWidth="1" outlineLevel="1"/>
    <col min="45" max="45" width="25.5703125" customWidth="1" outlineLevel="1"/>
    <col min="46" max="46" width="26" customWidth="1" outlineLevel="1"/>
    <col min="47" max="47" width="22.42578125" customWidth="1" outlineLevel="1"/>
    <col min="48" max="48" width="16.42578125" customWidth="1" outlineLevel="1"/>
  </cols>
  <sheetData>
    <row r="1" spans="1:48" ht="20.100000000000001" customHeight="1" thickTop="1">
      <c r="A1" s="582"/>
      <c r="B1" s="586"/>
      <c r="C1" s="1"/>
      <c r="D1" s="90" t="s">
        <v>64</v>
      </c>
      <c r="E1" s="599"/>
      <c r="F1" s="599"/>
      <c r="G1" s="599"/>
      <c r="H1" s="599"/>
      <c r="I1" s="600"/>
      <c r="J1" s="94" t="s">
        <v>1</v>
      </c>
      <c r="K1" s="595"/>
      <c r="L1" s="595"/>
      <c r="M1" s="595"/>
      <c r="N1" s="596"/>
      <c r="O1" s="597" t="s">
        <v>7</v>
      </c>
      <c r="P1" s="598"/>
      <c r="Q1" s="595"/>
      <c r="R1" s="595"/>
      <c r="S1" s="596"/>
      <c r="T1" s="592"/>
      <c r="U1" s="593"/>
      <c r="V1" s="593"/>
      <c r="W1" s="593"/>
      <c r="X1" s="593"/>
      <c r="Y1" s="593"/>
      <c r="Z1" s="593"/>
      <c r="AA1" s="594"/>
      <c r="AB1" s="108"/>
      <c r="AC1" s="24"/>
    </row>
    <row r="2" spans="1:48" ht="16.5" customHeight="1">
      <c r="A2" s="582"/>
      <c r="B2" s="586"/>
      <c r="C2" s="1"/>
      <c r="D2" s="91" t="s">
        <v>84</v>
      </c>
      <c r="E2" s="584"/>
      <c r="F2" s="584"/>
      <c r="G2" s="584"/>
      <c r="H2" s="584"/>
      <c r="I2" s="585"/>
      <c r="J2" s="93" t="s">
        <v>2</v>
      </c>
      <c r="K2" s="571"/>
      <c r="L2" s="571"/>
      <c r="M2" s="571"/>
      <c r="N2" s="572"/>
      <c r="O2" s="565" t="s">
        <v>6</v>
      </c>
      <c r="P2" s="566"/>
      <c r="Q2" s="571"/>
      <c r="R2" s="571"/>
      <c r="S2" s="572"/>
      <c r="T2" s="573"/>
      <c r="U2" s="574"/>
      <c r="V2" s="574"/>
      <c r="W2" s="574"/>
      <c r="X2" s="574"/>
      <c r="Y2" s="574"/>
      <c r="Z2" s="574"/>
      <c r="AA2" s="575"/>
      <c r="AB2" s="108"/>
      <c r="AC2" s="21"/>
    </row>
    <row r="3" spans="1:48" ht="15.75" customHeight="1">
      <c r="A3" s="582"/>
      <c r="B3" s="586"/>
      <c r="C3" s="1"/>
      <c r="D3" s="91" t="s">
        <v>85</v>
      </c>
      <c r="E3" s="584"/>
      <c r="F3" s="584"/>
      <c r="G3" s="584"/>
      <c r="H3" s="584"/>
      <c r="I3" s="585"/>
      <c r="J3" s="93" t="s">
        <v>3</v>
      </c>
      <c r="K3" s="571"/>
      <c r="L3" s="571"/>
      <c r="M3" s="571"/>
      <c r="N3" s="572"/>
      <c r="O3" s="565" t="s">
        <v>5</v>
      </c>
      <c r="P3" s="566"/>
      <c r="Q3" s="571"/>
      <c r="R3" s="571"/>
      <c r="S3" s="572"/>
      <c r="T3" s="589" t="s">
        <v>81</v>
      </c>
      <c r="U3" s="561"/>
      <c r="V3" s="561"/>
      <c r="W3" s="561" t="s">
        <v>82</v>
      </c>
      <c r="X3" s="561"/>
      <c r="Y3" s="561" t="s">
        <v>83</v>
      </c>
      <c r="Z3" s="561"/>
      <c r="AA3" s="562"/>
      <c r="AB3" s="108"/>
      <c r="AC3" s="21"/>
      <c r="AN3" s="528">
        <f t="shared" ref="AN3:AR3" si="0">SUBTOTAL(9,AN6:AN6551)</f>
        <v>1692210.5</v>
      </c>
      <c r="AO3" s="528">
        <f t="shared" si="0"/>
        <v>715816.5</v>
      </c>
      <c r="AP3" s="528">
        <f t="shared" si="0"/>
        <v>976394</v>
      </c>
      <c r="AQ3" s="528">
        <f t="shared" si="0"/>
        <v>220816.5</v>
      </c>
      <c r="AR3" s="528">
        <f t="shared" si="0"/>
        <v>250074</v>
      </c>
      <c r="AS3" s="528">
        <f>SUBTOTAL(9,AS6:AS6551)</f>
        <v>112560</v>
      </c>
      <c r="AT3" s="528">
        <f t="shared" ref="AT3:AU3" si="1">SUBTOTAL(9,AT6:AT6551)</f>
        <v>634760</v>
      </c>
      <c r="AU3" s="528">
        <f t="shared" si="1"/>
        <v>495000</v>
      </c>
    </row>
    <row r="4" spans="1:48" ht="16.5" customHeight="1" thickBot="1">
      <c r="A4" s="587"/>
      <c r="B4" s="588"/>
      <c r="C4" s="547"/>
      <c r="D4" s="92" t="s">
        <v>86</v>
      </c>
      <c r="E4" s="590"/>
      <c r="F4" s="590"/>
      <c r="G4" s="590"/>
      <c r="H4" s="590"/>
      <c r="I4" s="591"/>
      <c r="J4" s="95" t="s">
        <v>63</v>
      </c>
      <c r="K4" s="563"/>
      <c r="L4" s="563"/>
      <c r="M4" s="563"/>
      <c r="N4" s="564"/>
      <c r="O4" s="569" t="s">
        <v>4</v>
      </c>
      <c r="P4" s="570"/>
      <c r="Q4" s="577"/>
      <c r="R4" s="577"/>
      <c r="S4" s="578"/>
      <c r="T4" s="576"/>
      <c r="U4" s="563"/>
      <c r="V4" s="563"/>
      <c r="W4" s="567">
        <v>0</v>
      </c>
      <c r="X4" s="567"/>
      <c r="Y4" s="567"/>
      <c r="Z4" s="567"/>
      <c r="AA4" s="568"/>
      <c r="AB4" s="559" t="s">
        <v>118</v>
      </c>
      <c r="AC4" s="560"/>
      <c r="AN4" s="1">
        <f>SUM(AN8:AN655)</f>
        <v>1692210.5</v>
      </c>
      <c r="AO4" s="1">
        <f t="shared" ref="AO4:AU4" si="2">SUM(AO8:AO655)</f>
        <v>715816.5</v>
      </c>
      <c r="AP4" s="1">
        <f t="shared" si="2"/>
        <v>976394</v>
      </c>
      <c r="AQ4" s="1">
        <f t="shared" si="2"/>
        <v>220816.5</v>
      </c>
      <c r="AR4" s="1">
        <f t="shared" si="2"/>
        <v>250074</v>
      </c>
      <c r="AS4" s="1">
        <f t="shared" si="2"/>
        <v>112560</v>
      </c>
      <c r="AT4" s="1">
        <f t="shared" si="2"/>
        <v>634760</v>
      </c>
      <c r="AU4" s="1">
        <f t="shared" si="2"/>
        <v>495000</v>
      </c>
    </row>
    <row r="5" spans="1:48" ht="52.5" customHeight="1" thickBot="1">
      <c r="A5" s="96" t="s">
        <v>17</v>
      </c>
      <c r="B5" s="97" t="s">
        <v>16</v>
      </c>
      <c r="C5" s="97"/>
      <c r="D5" s="98" t="s">
        <v>18</v>
      </c>
      <c r="E5" s="31" t="s">
        <v>12</v>
      </c>
      <c r="F5" s="32" t="s">
        <v>22</v>
      </c>
      <c r="G5" s="32" t="s">
        <v>23</v>
      </c>
      <c r="H5" s="32" t="s">
        <v>24</v>
      </c>
      <c r="I5" s="32" t="s">
        <v>11</v>
      </c>
      <c r="J5" s="32" t="s">
        <v>9</v>
      </c>
      <c r="K5" s="32" t="s">
        <v>10</v>
      </c>
      <c r="L5" s="67" t="s">
        <v>62</v>
      </c>
      <c r="M5" s="32" t="s">
        <v>13</v>
      </c>
      <c r="N5" s="32" t="s">
        <v>14</v>
      </c>
      <c r="O5" s="32" t="s">
        <v>15</v>
      </c>
      <c r="P5" s="32" t="s">
        <v>21</v>
      </c>
      <c r="Q5" s="32" t="s">
        <v>19</v>
      </c>
      <c r="R5" s="32" t="s">
        <v>20</v>
      </c>
      <c r="S5" s="70" t="s">
        <v>30</v>
      </c>
      <c r="T5" s="70" t="s">
        <v>29</v>
      </c>
      <c r="U5" s="70" t="s">
        <v>25</v>
      </c>
      <c r="V5" s="70" t="s">
        <v>32</v>
      </c>
      <c r="W5" s="70" t="s">
        <v>31</v>
      </c>
      <c r="X5" s="70" t="s">
        <v>28</v>
      </c>
      <c r="Y5" s="33" t="s">
        <v>33</v>
      </c>
      <c r="Z5" s="33" t="s">
        <v>34</v>
      </c>
      <c r="AA5" s="34" t="s">
        <v>8</v>
      </c>
      <c r="AB5" s="109" t="s">
        <v>90</v>
      </c>
      <c r="AC5" s="25" t="s">
        <v>119</v>
      </c>
      <c r="AD5" s="99" t="s">
        <v>78</v>
      </c>
      <c r="AH5" s="529" t="s">
        <v>407</v>
      </c>
      <c r="AI5" s="529" t="s">
        <v>408</v>
      </c>
      <c r="AJ5" s="529" t="s">
        <v>409</v>
      </c>
      <c r="AK5" s="529" t="s">
        <v>410</v>
      </c>
      <c r="AL5" s="529" t="s">
        <v>411</v>
      </c>
      <c r="AM5" s="529" t="s">
        <v>412</v>
      </c>
      <c r="AN5" s="530" t="s">
        <v>413</v>
      </c>
      <c r="AO5" s="529" t="s">
        <v>414</v>
      </c>
      <c r="AP5" s="529" t="s">
        <v>415</v>
      </c>
      <c r="AQ5" s="529" t="s">
        <v>416</v>
      </c>
      <c r="AR5" s="531" t="s">
        <v>417</v>
      </c>
      <c r="AS5" s="531" t="s">
        <v>418</v>
      </c>
      <c r="AT5" s="529" t="s">
        <v>43</v>
      </c>
      <c r="AU5" s="531" t="s">
        <v>419</v>
      </c>
      <c r="AV5" s="529" t="s">
        <v>420</v>
      </c>
    </row>
    <row r="6" spans="1:48" ht="27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71"/>
      <c r="T6" s="72"/>
      <c r="U6" s="72"/>
      <c r="V6" s="72"/>
      <c r="W6" s="72"/>
      <c r="X6" s="72"/>
      <c r="Y6" s="35"/>
      <c r="Z6" s="36"/>
      <c r="AA6" s="20"/>
      <c r="AB6" s="110"/>
      <c r="AC6" s="1"/>
    </row>
    <row r="7" spans="1:48">
      <c r="A7"/>
      <c r="B7"/>
      <c r="C7"/>
      <c r="E7" s="1"/>
      <c r="G7">
        <f t="shared" ref="G7:G70" si="3">F7*$G$658</f>
        <v>0</v>
      </c>
      <c r="P7" s="1"/>
      <c r="S7" s="73"/>
      <c r="T7" s="74"/>
      <c r="U7" s="74"/>
      <c r="V7" s="74"/>
      <c r="W7" s="74"/>
      <c r="X7" s="74"/>
      <c r="Y7" s="82"/>
      <c r="Z7" s="38"/>
      <c r="AA7" s="4">
        <f t="shared" ref="AA7:AA70" si="4">(G7+H7*$H$658+I7*$I$658+J7*$J$658+K7*$K$658+L7*$L$658+M7*$M$658+N7*$N$658+O7*$O$658+P7*$P$658+Q7*$Q$658+R7*$R$658+S7*$S$658+T7*$T$658+U7*$U$658+V7*$V$658+W7*$W$658+X7*$X$658+Y7*$Y$658+Z7*$Z$658)*E7</f>
        <v>0</v>
      </c>
      <c r="AB7" s="111"/>
      <c r="AC7" s="26"/>
    </row>
    <row r="8" spans="1:48" ht="15.75">
      <c r="A8" s="44"/>
      <c r="B8" s="45" t="s">
        <v>39</v>
      </c>
      <c r="C8" s="45"/>
      <c r="D8" s="46"/>
      <c r="E8" s="1"/>
      <c r="G8">
        <f t="shared" si="3"/>
        <v>0</v>
      </c>
      <c r="S8" s="73"/>
      <c r="T8" s="74"/>
      <c r="U8" s="74"/>
      <c r="V8" s="74"/>
      <c r="W8" s="74"/>
      <c r="X8" s="74"/>
      <c r="Y8" s="37"/>
      <c r="Z8" s="38"/>
      <c r="AA8" s="4">
        <f t="shared" si="4"/>
        <v>0</v>
      </c>
      <c r="AB8" s="112"/>
      <c r="AC8" s="26"/>
      <c r="AJ8" s="1"/>
    </row>
    <row r="9" spans="1:48">
      <c r="A9"/>
      <c r="B9" s="191"/>
      <c r="C9" s="191"/>
      <c r="E9" s="1"/>
      <c r="G9">
        <f t="shared" si="3"/>
        <v>0</v>
      </c>
      <c r="S9" s="73"/>
      <c r="T9" s="74"/>
      <c r="U9" s="74"/>
      <c r="V9" s="74"/>
      <c r="W9" s="74"/>
      <c r="X9" s="74"/>
      <c r="Y9" s="37"/>
      <c r="Z9" s="38"/>
      <c r="AA9" s="4">
        <f t="shared" si="4"/>
        <v>0</v>
      </c>
      <c r="AB9" s="112"/>
      <c r="AC9" s="26"/>
    </row>
    <row r="10" spans="1:48" ht="15">
      <c r="A10" s="536"/>
      <c r="B10" s="537" t="s">
        <v>448</v>
      </c>
      <c r="C10" s="537" t="s">
        <v>448</v>
      </c>
      <c r="D10" s="538"/>
      <c r="E10" s="539"/>
      <c r="F10" s="236"/>
      <c r="G10">
        <f t="shared" si="3"/>
        <v>0</v>
      </c>
      <c r="S10" s="73"/>
      <c r="T10" s="74"/>
      <c r="U10" s="74"/>
      <c r="V10" s="74"/>
      <c r="W10" s="74"/>
      <c r="X10" s="74"/>
      <c r="Y10" s="37"/>
      <c r="Z10" s="38"/>
      <c r="AA10" s="4">
        <f t="shared" si="4"/>
        <v>0</v>
      </c>
      <c r="AB10" s="112"/>
      <c r="AC10" s="26"/>
      <c r="AJ10" s="1"/>
      <c r="AL10" s="1"/>
      <c r="AM10" s="1"/>
    </row>
    <row r="11" spans="1:48" ht="18">
      <c r="A11" s="220"/>
      <c r="B11" s="25"/>
      <c r="C11" s="25"/>
      <c r="D11" s="21"/>
      <c r="E11" s="221"/>
      <c r="F11" s="236"/>
      <c r="G11">
        <f t="shared" si="3"/>
        <v>0</v>
      </c>
      <c r="S11" s="73"/>
      <c r="T11" s="74"/>
      <c r="U11" s="74"/>
      <c r="V11" s="74"/>
      <c r="W11" s="74"/>
      <c r="X11" s="74"/>
      <c r="Y11" s="37"/>
      <c r="Z11" s="38"/>
      <c r="AA11" s="4">
        <f t="shared" si="4"/>
        <v>0</v>
      </c>
      <c r="AB11" s="112"/>
      <c r="AC11" s="26"/>
      <c r="AE11" t="s">
        <v>315</v>
      </c>
      <c r="AI11" s="191"/>
      <c r="AJ11" s="1"/>
      <c r="AL11" s="1"/>
      <c r="AM11" s="1"/>
      <c r="AN11" s="532">
        <f>AO11+AP11</f>
        <v>0</v>
      </c>
      <c r="AO11" s="532">
        <f>AQ11</f>
        <v>0</v>
      </c>
      <c r="AP11" s="532">
        <f>AR11</f>
        <v>0</v>
      </c>
      <c r="AQ11" s="4">
        <f>($G11+$H11*$H$658+$I11*$I$658+$L11*$L$658+$M11*$M$658+$N11*$N$658+$O11*$O$658+$P11*$P$658+$Q11*$Q$658)*$E11</f>
        <v>0</v>
      </c>
      <c r="AR11" s="4">
        <f>($J11*$J$658)*$E11</f>
        <v>0</v>
      </c>
      <c r="AS11" s="4">
        <f>($K11*$K$658+$R11*$R$658)*$E11</f>
        <v>0</v>
      </c>
      <c r="AT11" s="4">
        <f>($S11*$S$658+$T11*$T$658+$U11*$U$658+$V11*$V$658+$W11*$W$658+$X11*$X$658)*$E11</f>
        <v>0</v>
      </c>
      <c r="AU11" s="4">
        <f>($Y11*$Y$658+$Z11*$Z$658)*$E11</f>
        <v>0</v>
      </c>
      <c r="AV11" s="533">
        <f>SUM(AQ11:AU11)</f>
        <v>0</v>
      </c>
    </row>
    <row r="12" spans="1:48" ht="18">
      <c r="A12" s="222" t="s">
        <v>449</v>
      </c>
      <c r="B12" s="540" t="s">
        <v>450</v>
      </c>
      <c r="C12" s="540" t="s">
        <v>621</v>
      </c>
      <c r="D12" s="221"/>
      <c r="E12" s="221"/>
      <c r="G12">
        <f t="shared" si="3"/>
        <v>0</v>
      </c>
      <c r="S12" s="73"/>
      <c r="T12" s="74"/>
      <c r="U12" s="74"/>
      <c r="V12" s="74"/>
      <c r="W12" s="74"/>
      <c r="X12" s="74"/>
      <c r="Y12" s="37"/>
      <c r="Z12" s="38"/>
      <c r="AA12" s="4">
        <f t="shared" si="4"/>
        <v>0</v>
      </c>
      <c r="AB12" s="111"/>
      <c r="AC12" s="26"/>
      <c r="AE12" t="s">
        <v>315</v>
      </c>
      <c r="AH12" t="s">
        <v>446</v>
      </c>
      <c r="AJ12" s="1">
        <v>10</v>
      </c>
      <c r="AK12" t="s">
        <v>447</v>
      </c>
      <c r="AL12" s="1"/>
      <c r="AM12" s="1"/>
      <c r="AN12" s="532">
        <f t="shared" ref="AN12" si="5">AO12+AP12</f>
        <v>0</v>
      </c>
      <c r="AO12" s="532">
        <f t="shared" ref="AO12:AP12" si="6">AQ12</f>
        <v>0</v>
      </c>
      <c r="AP12" s="532">
        <f t="shared" si="6"/>
        <v>0</v>
      </c>
      <c r="AQ12" s="4">
        <f t="shared" ref="AQ12:AQ75" si="7">($G12+$H12*$H$658+$I12*$I$658+$L12*$L$658+$M12*$M$658+$N12*$N$658+$O12*$O$658+$P12*$P$658+$Q12*$Q$658)*$E12</f>
        <v>0</v>
      </c>
      <c r="AR12" s="4">
        <f t="shared" ref="AR12:AR75" si="8">($J12*$J$658)*$E12</f>
        <v>0</v>
      </c>
      <c r="AS12" s="4">
        <f t="shared" ref="AS12:AS75" si="9">($K12*$K$658+$R12*$R$658)*$E12</f>
        <v>0</v>
      </c>
      <c r="AT12" s="4">
        <f t="shared" ref="AT12:AT75" si="10">($S12*$S$658+$T12*$T$658+$U12*$U$658+$V12*$V$658+$W12*$W$658+$X12*$X$658)*$E12</f>
        <v>0</v>
      </c>
      <c r="AU12" s="4">
        <f t="shared" ref="AU12:AU75" si="11">($Y12*$Y$658+$Z12*$Z$658)*$E12</f>
        <v>0</v>
      </c>
      <c r="AV12" s="533">
        <f t="shared" ref="AV12:AV75" si="12">SUM(AQ12:AU12)</f>
        <v>0</v>
      </c>
    </row>
    <row r="13" spans="1:48" ht="18">
      <c r="A13" s="223"/>
      <c r="B13" s="50"/>
      <c r="C13" s="50"/>
      <c r="D13" s="221"/>
      <c r="E13" s="221"/>
      <c r="G13">
        <f t="shared" si="3"/>
        <v>0</v>
      </c>
      <c r="S13" s="73"/>
      <c r="T13" s="74"/>
      <c r="U13" s="74"/>
      <c r="V13" s="74"/>
      <c r="W13" s="74"/>
      <c r="X13" s="74"/>
      <c r="Y13" s="37"/>
      <c r="Z13" s="38"/>
      <c r="AA13" s="4">
        <f t="shared" si="4"/>
        <v>0</v>
      </c>
      <c r="AB13" s="111"/>
      <c r="AC13" s="26"/>
      <c r="AE13" t="s">
        <v>315</v>
      </c>
      <c r="AH13" t="s">
        <v>446</v>
      </c>
      <c r="AJ13" s="1">
        <v>10</v>
      </c>
      <c r="AK13" t="s">
        <v>447</v>
      </c>
      <c r="AL13" s="1"/>
      <c r="AM13" s="1"/>
      <c r="AN13" s="532">
        <f t="shared" ref="AN13:AN76" si="13">AO13+AP13</f>
        <v>0</v>
      </c>
      <c r="AO13" s="532">
        <f t="shared" ref="AO13:AO76" si="14">AQ13</f>
        <v>0</v>
      </c>
      <c r="AP13" s="532">
        <f t="shared" ref="AP13:AP76" si="15">AR13</f>
        <v>0</v>
      </c>
      <c r="AQ13" s="4">
        <f t="shared" si="7"/>
        <v>0</v>
      </c>
      <c r="AR13" s="4">
        <f t="shared" si="8"/>
        <v>0</v>
      </c>
      <c r="AS13" s="4">
        <f t="shared" si="9"/>
        <v>0</v>
      </c>
      <c r="AT13" s="4">
        <f t="shared" si="10"/>
        <v>0</v>
      </c>
      <c r="AU13" s="4">
        <f t="shared" si="11"/>
        <v>0</v>
      </c>
      <c r="AV13" s="533">
        <f t="shared" si="12"/>
        <v>0</v>
      </c>
    </row>
    <row r="14" spans="1:48" ht="18">
      <c r="A14" s="223" t="s">
        <v>451</v>
      </c>
      <c r="B14" s="224" t="s">
        <v>452</v>
      </c>
      <c r="C14" s="224" t="s">
        <v>609</v>
      </c>
      <c r="D14" s="218" t="s">
        <v>678</v>
      </c>
      <c r="E14" s="221">
        <v>2</v>
      </c>
      <c r="G14">
        <f t="shared" si="3"/>
        <v>0</v>
      </c>
      <c r="I14" s="1"/>
      <c r="S14" s="73"/>
      <c r="T14" s="74">
        <v>5</v>
      </c>
      <c r="U14" s="74"/>
      <c r="V14" s="74"/>
      <c r="W14" s="74"/>
      <c r="X14" s="74"/>
      <c r="Y14" s="37"/>
      <c r="Z14" s="38"/>
      <c r="AA14" s="4">
        <f t="shared" si="4"/>
        <v>300</v>
      </c>
      <c r="AB14" s="112"/>
      <c r="AC14" s="26"/>
      <c r="AE14" t="s">
        <v>314</v>
      </c>
      <c r="AH14" t="s">
        <v>446</v>
      </c>
      <c r="AI14" s="191" t="s">
        <v>423</v>
      </c>
      <c r="AJ14" s="1">
        <v>10</v>
      </c>
      <c r="AK14" t="s">
        <v>447</v>
      </c>
      <c r="AL14" s="1" t="str">
        <f t="shared" ref="AL14:AL76" si="16">B14</f>
        <v>Smontaggio saldato esistente</v>
      </c>
      <c r="AM14" s="1">
        <f t="shared" ref="AM14:AM76" si="17">E14</f>
        <v>2</v>
      </c>
      <c r="AN14" s="532">
        <f t="shared" si="13"/>
        <v>0</v>
      </c>
      <c r="AO14" s="532">
        <f t="shared" si="14"/>
        <v>0</v>
      </c>
      <c r="AP14" s="532">
        <f t="shared" si="15"/>
        <v>0</v>
      </c>
      <c r="AQ14" s="4">
        <f t="shared" si="7"/>
        <v>0</v>
      </c>
      <c r="AR14" s="4">
        <f t="shared" si="8"/>
        <v>0</v>
      </c>
      <c r="AS14" s="4">
        <f t="shared" si="9"/>
        <v>0</v>
      </c>
      <c r="AT14" s="4">
        <f t="shared" si="10"/>
        <v>300</v>
      </c>
      <c r="AU14" s="4">
        <f t="shared" si="11"/>
        <v>0</v>
      </c>
      <c r="AV14" s="533">
        <f t="shared" si="12"/>
        <v>300</v>
      </c>
    </row>
    <row r="15" spans="1:48" ht="18">
      <c r="A15" s="223"/>
      <c r="B15" s="224" t="s">
        <v>453</v>
      </c>
      <c r="C15" s="224" t="s">
        <v>610</v>
      </c>
      <c r="D15" s="218" t="s">
        <v>678</v>
      </c>
      <c r="E15" s="221">
        <v>2</v>
      </c>
      <c r="F15" s="221">
        <v>25</v>
      </c>
      <c r="G15">
        <f t="shared" si="3"/>
        <v>50</v>
      </c>
      <c r="I15">
        <v>20</v>
      </c>
      <c r="J15">
        <v>10</v>
      </c>
      <c r="M15">
        <v>20</v>
      </c>
      <c r="N15">
        <v>15</v>
      </c>
      <c r="P15">
        <v>4</v>
      </c>
      <c r="Q15">
        <v>2</v>
      </c>
      <c r="S15" s="73"/>
      <c r="T15" s="74">
        <v>5</v>
      </c>
      <c r="U15" s="74"/>
      <c r="V15" s="74"/>
      <c r="W15" s="74">
        <v>5</v>
      </c>
      <c r="X15" s="74"/>
      <c r="Y15" s="37"/>
      <c r="Z15" s="38"/>
      <c r="AA15" s="4">
        <f t="shared" si="4"/>
        <v>2071</v>
      </c>
      <c r="AB15" s="111"/>
      <c r="AC15" s="26"/>
      <c r="AE15" t="s">
        <v>315</v>
      </c>
      <c r="AH15" t="s">
        <v>446</v>
      </c>
      <c r="AI15" s="191" t="s">
        <v>424</v>
      </c>
      <c r="AJ15" s="1">
        <v>10</v>
      </c>
      <c r="AK15" t="s">
        <v>447</v>
      </c>
      <c r="AL15" s="1" t="str">
        <f t="shared" si="16"/>
        <v>Nuovo saldato su oscillante</v>
      </c>
      <c r="AM15" s="1">
        <f t="shared" si="17"/>
        <v>2</v>
      </c>
      <c r="AN15" s="532">
        <f t="shared" si="13"/>
        <v>1271</v>
      </c>
      <c r="AO15" s="532">
        <f t="shared" si="14"/>
        <v>1251</v>
      </c>
      <c r="AP15" s="532">
        <f t="shared" si="15"/>
        <v>20</v>
      </c>
      <c r="AQ15" s="4">
        <f t="shared" si="7"/>
        <v>1251</v>
      </c>
      <c r="AR15" s="4">
        <f t="shared" si="8"/>
        <v>20</v>
      </c>
      <c r="AS15" s="4">
        <f t="shared" si="9"/>
        <v>0</v>
      </c>
      <c r="AT15" s="4">
        <f t="shared" si="10"/>
        <v>800</v>
      </c>
      <c r="AU15" s="4">
        <f t="shared" si="11"/>
        <v>0</v>
      </c>
      <c r="AV15" s="533">
        <f t="shared" si="12"/>
        <v>2071</v>
      </c>
    </row>
    <row r="16" spans="1:48" ht="18">
      <c r="A16" s="223"/>
      <c r="B16" s="224"/>
      <c r="C16" s="224"/>
      <c r="D16" s="218"/>
      <c r="E16" s="221"/>
      <c r="F16" s="221"/>
      <c r="G16">
        <f t="shared" si="3"/>
        <v>0</v>
      </c>
      <c r="S16" s="73"/>
      <c r="T16" s="74"/>
      <c r="U16" s="74"/>
      <c r="V16" s="74"/>
      <c r="W16" s="74"/>
      <c r="X16" s="74"/>
      <c r="Y16" s="37"/>
      <c r="Z16" s="38"/>
      <c r="AA16" s="4">
        <f t="shared" si="4"/>
        <v>0</v>
      </c>
      <c r="AB16" s="112"/>
      <c r="AC16" s="26"/>
      <c r="AE16" t="s">
        <v>315</v>
      </c>
      <c r="AH16" t="s">
        <v>446</v>
      </c>
      <c r="AI16" s="191" t="s">
        <v>424</v>
      </c>
      <c r="AJ16" s="1">
        <v>10</v>
      </c>
      <c r="AK16" t="s">
        <v>447</v>
      </c>
      <c r="AL16" s="1">
        <f t="shared" si="16"/>
        <v>0</v>
      </c>
      <c r="AM16" s="1">
        <f t="shared" si="17"/>
        <v>0</v>
      </c>
      <c r="AN16" s="532">
        <f t="shared" si="13"/>
        <v>0</v>
      </c>
      <c r="AO16" s="532">
        <f t="shared" si="14"/>
        <v>0</v>
      </c>
      <c r="AP16" s="532">
        <f t="shared" si="15"/>
        <v>0</v>
      </c>
      <c r="AQ16" s="4">
        <f t="shared" si="7"/>
        <v>0</v>
      </c>
      <c r="AR16" s="4">
        <f t="shared" si="8"/>
        <v>0</v>
      </c>
      <c r="AS16" s="4">
        <f t="shared" si="9"/>
        <v>0</v>
      </c>
      <c r="AT16" s="4">
        <f t="shared" si="10"/>
        <v>0</v>
      </c>
      <c r="AU16" s="4">
        <f t="shared" si="11"/>
        <v>0</v>
      </c>
      <c r="AV16" s="533">
        <f t="shared" si="12"/>
        <v>0</v>
      </c>
    </row>
    <row r="17" spans="1:48" ht="18">
      <c r="A17" s="223" t="s">
        <v>454</v>
      </c>
      <c r="B17" s="224" t="s">
        <v>455</v>
      </c>
      <c r="C17" s="224" t="s">
        <v>611</v>
      </c>
      <c r="D17" s="218" t="s">
        <v>678</v>
      </c>
      <c r="E17" s="221">
        <v>4</v>
      </c>
      <c r="F17" s="1"/>
      <c r="G17">
        <f t="shared" si="3"/>
        <v>0</v>
      </c>
      <c r="S17" s="73"/>
      <c r="T17" s="74">
        <v>2</v>
      </c>
      <c r="U17" s="74"/>
      <c r="V17" s="74"/>
      <c r="W17" s="74"/>
      <c r="X17" s="74"/>
      <c r="Y17" s="37"/>
      <c r="Z17" s="38"/>
      <c r="AA17" s="4">
        <f t="shared" si="4"/>
        <v>240</v>
      </c>
      <c r="AB17" s="112"/>
      <c r="AC17" s="26"/>
      <c r="AE17" t="s">
        <v>315</v>
      </c>
      <c r="AH17" t="s">
        <v>446</v>
      </c>
      <c r="AI17" s="191" t="s">
        <v>424</v>
      </c>
      <c r="AJ17" s="1">
        <v>10</v>
      </c>
      <c r="AK17" t="s">
        <v>447</v>
      </c>
      <c r="AL17" s="1" t="str">
        <f t="shared" si="16"/>
        <v>Smontaggio preinviti fissi</v>
      </c>
      <c r="AM17" s="1">
        <f t="shared" si="17"/>
        <v>4</v>
      </c>
      <c r="AN17" s="532">
        <f t="shared" si="13"/>
        <v>0</v>
      </c>
      <c r="AO17" s="532">
        <f t="shared" si="14"/>
        <v>0</v>
      </c>
      <c r="AP17" s="532">
        <f t="shared" si="15"/>
        <v>0</v>
      </c>
      <c r="AQ17" s="4">
        <f t="shared" si="7"/>
        <v>0</v>
      </c>
      <c r="AR17" s="4">
        <f t="shared" si="8"/>
        <v>0</v>
      </c>
      <c r="AS17" s="4">
        <f t="shared" si="9"/>
        <v>0</v>
      </c>
      <c r="AT17" s="4">
        <f t="shared" si="10"/>
        <v>240</v>
      </c>
      <c r="AU17" s="4">
        <f t="shared" si="11"/>
        <v>0</v>
      </c>
      <c r="AV17" s="533">
        <f t="shared" si="12"/>
        <v>240</v>
      </c>
    </row>
    <row r="18" spans="1:48" ht="18">
      <c r="A18" s="223"/>
      <c r="B18" s="224" t="s">
        <v>456</v>
      </c>
      <c r="C18" s="224" t="s">
        <v>612</v>
      </c>
      <c r="D18" s="218" t="s">
        <v>678</v>
      </c>
      <c r="E18" s="221">
        <v>4</v>
      </c>
      <c r="F18" s="221">
        <v>10</v>
      </c>
      <c r="G18">
        <f t="shared" si="3"/>
        <v>20</v>
      </c>
      <c r="I18">
        <v>5</v>
      </c>
      <c r="J18">
        <v>400</v>
      </c>
      <c r="K18">
        <v>250</v>
      </c>
      <c r="M18">
        <v>10</v>
      </c>
      <c r="N18">
        <v>15</v>
      </c>
      <c r="P18">
        <v>4</v>
      </c>
      <c r="Q18">
        <v>2</v>
      </c>
      <c r="R18">
        <v>4</v>
      </c>
      <c r="S18" s="73">
        <v>4</v>
      </c>
      <c r="T18" s="74">
        <v>4</v>
      </c>
      <c r="U18" s="74"/>
      <c r="V18" s="74"/>
      <c r="W18" s="74"/>
      <c r="X18" s="74"/>
      <c r="Y18" s="37"/>
      <c r="Z18" s="38"/>
      <c r="AA18" s="4">
        <f t="shared" si="4"/>
        <v>6082</v>
      </c>
      <c r="AB18" s="111"/>
      <c r="AC18" s="26"/>
      <c r="AE18" t="s">
        <v>315</v>
      </c>
      <c r="AH18" t="s">
        <v>446</v>
      </c>
      <c r="AI18" s="191" t="s">
        <v>424</v>
      </c>
      <c r="AJ18" s="1">
        <v>10</v>
      </c>
      <c r="AK18" t="s">
        <v>447</v>
      </c>
      <c r="AL18" s="1" t="str">
        <f t="shared" si="16"/>
        <v>Nuovi preinviti con chiusure pneumatiche</v>
      </c>
      <c r="AM18" s="1">
        <f t="shared" si="17"/>
        <v>4</v>
      </c>
      <c r="AN18" s="532">
        <f t="shared" si="13"/>
        <v>3882</v>
      </c>
      <c r="AO18" s="532">
        <f t="shared" si="14"/>
        <v>2282</v>
      </c>
      <c r="AP18" s="532">
        <f t="shared" si="15"/>
        <v>1600</v>
      </c>
      <c r="AQ18" s="4">
        <f t="shared" si="7"/>
        <v>2282</v>
      </c>
      <c r="AR18" s="4">
        <f t="shared" si="8"/>
        <v>1600</v>
      </c>
      <c r="AS18" s="4">
        <f t="shared" si="9"/>
        <v>1240</v>
      </c>
      <c r="AT18" s="4">
        <f t="shared" si="10"/>
        <v>960</v>
      </c>
      <c r="AU18" s="4">
        <f t="shared" si="11"/>
        <v>0</v>
      </c>
      <c r="AV18" s="533">
        <f t="shared" si="12"/>
        <v>6082</v>
      </c>
    </row>
    <row r="19" spans="1:48" ht="18">
      <c r="A19" s="223"/>
      <c r="B19" s="224"/>
      <c r="C19" s="224"/>
      <c r="D19" s="218"/>
      <c r="E19" s="221"/>
      <c r="F19" s="546"/>
      <c r="G19">
        <f t="shared" si="3"/>
        <v>0</v>
      </c>
      <c r="S19" s="73"/>
      <c r="T19" s="74"/>
      <c r="U19" s="74"/>
      <c r="V19" s="74"/>
      <c r="W19" s="74"/>
      <c r="X19" s="74"/>
      <c r="Y19" s="37"/>
      <c r="Z19" s="38"/>
      <c r="AA19" s="4">
        <f t="shared" si="4"/>
        <v>0</v>
      </c>
      <c r="AB19" s="111"/>
      <c r="AC19" s="26"/>
      <c r="AE19" t="s">
        <v>315</v>
      </c>
      <c r="AH19" t="s">
        <v>446</v>
      </c>
      <c r="AI19" s="191" t="s">
        <v>424</v>
      </c>
      <c r="AJ19" s="1">
        <v>10</v>
      </c>
      <c r="AK19" t="s">
        <v>447</v>
      </c>
      <c r="AL19" s="1">
        <f t="shared" si="16"/>
        <v>0</v>
      </c>
      <c r="AM19" s="1">
        <f t="shared" si="17"/>
        <v>0</v>
      </c>
      <c r="AN19" s="532">
        <f t="shared" si="13"/>
        <v>0</v>
      </c>
      <c r="AO19" s="532">
        <f t="shared" si="14"/>
        <v>0</v>
      </c>
      <c r="AP19" s="532">
        <f t="shared" si="15"/>
        <v>0</v>
      </c>
      <c r="AQ19" s="4">
        <f t="shared" si="7"/>
        <v>0</v>
      </c>
      <c r="AR19" s="4">
        <f t="shared" si="8"/>
        <v>0</v>
      </c>
      <c r="AS19" s="4">
        <f t="shared" si="9"/>
        <v>0</v>
      </c>
      <c r="AT19" s="4">
        <f t="shared" si="10"/>
        <v>0</v>
      </c>
      <c r="AU19" s="4">
        <f t="shared" si="11"/>
        <v>0</v>
      </c>
      <c r="AV19" s="533">
        <f t="shared" si="12"/>
        <v>0</v>
      </c>
    </row>
    <row r="20" spans="1:48" ht="18">
      <c r="A20" s="223"/>
      <c r="B20" s="224" t="s">
        <v>457</v>
      </c>
      <c r="C20" s="224" t="s">
        <v>613</v>
      </c>
      <c r="D20" s="218" t="s">
        <v>678</v>
      </c>
      <c r="E20" s="221">
        <v>12</v>
      </c>
      <c r="F20">
        <v>10</v>
      </c>
      <c r="G20">
        <f t="shared" si="3"/>
        <v>20</v>
      </c>
      <c r="I20">
        <v>10</v>
      </c>
      <c r="J20">
        <v>100</v>
      </c>
      <c r="K20">
        <v>150</v>
      </c>
      <c r="M20">
        <v>10</v>
      </c>
      <c r="N20">
        <v>2</v>
      </c>
      <c r="S20" s="73">
        <v>2</v>
      </c>
      <c r="T20" s="74">
        <v>2</v>
      </c>
      <c r="U20" s="74"/>
      <c r="V20" s="74"/>
      <c r="W20" s="74"/>
      <c r="X20" s="74"/>
      <c r="Y20" s="37"/>
      <c r="Z20" s="38"/>
      <c r="AA20" s="4">
        <f t="shared" si="4"/>
        <v>5532</v>
      </c>
      <c r="AB20" s="112"/>
      <c r="AC20" s="26"/>
      <c r="AE20" t="s">
        <v>315</v>
      </c>
      <c r="AH20" t="s">
        <v>446</v>
      </c>
      <c r="AI20" s="191" t="s">
        <v>423</v>
      </c>
      <c r="AJ20" s="1">
        <v>10</v>
      </c>
      <c r="AK20" t="s">
        <v>447</v>
      </c>
      <c r="AL20" s="1"/>
      <c r="AM20" s="1"/>
      <c r="AN20" s="532">
        <f t="shared" si="13"/>
        <v>2292</v>
      </c>
      <c r="AO20" s="532">
        <f t="shared" si="14"/>
        <v>1092</v>
      </c>
      <c r="AP20" s="532">
        <f t="shared" si="15"/>
        <v>1200</v>
      </c>
      <c r="AQ20" s="4">
        <f t="shared" si="7"/>
        <v>1092</v>
      </c>
      <c r="AR20" s="4">
        <f t="shared" si="8"/>
        <v>1200</v>
      </c>
      <c r="AS20" s="4">
        <f t="shared" si="9"/>
        <v>1800</v>
      </c>
      <c r="AT20" s="4">
        <f t="shared" si="10"/>
        <v>1440</v>
      </c>
      <c r="AU20" s="4">
        <f t="shared" si="11"/>
        <v>0</v>
      </c>
      <c r="AV20" s="533">
        <f t="shared" si="12"/>
        <v>5532</v>
      </c>
    </row>
    <row r="21" spans="1:48" ht="18">
      <c r="A21" s="223"/>
      <c r="D21" s="218"/>
      <c r="E21" s="221"/>
      <c r="F21" s="546"/>
      <c r="G21">
        <f t="shared" si="3"/>
        <v>0</v>
      </c>
      <c r="S21" s="75"/>
      <c r="T21" s="74"/>
      <c r="U21" s="74"/>
      <c r="V21" s="74"/>
      <c r="W21" s="74"/>
      <c r="X21" s="74"/>
      <c r="Y21" s="37"/>
      <c r="Z21" s="38"/>
      <c r="AA21" s="4">
        <f t="shared" si="4"/>
        <v>0</v>
      </c>
      <c r="AB21" s="111"/>
      <c r="AC21" s="26"/>
      <c r="AE21" t="s">
        <v>315</v>
      </c>
      <c r="AH21" t="s">
        <v>446</v>
      </c>
      <c r="AI21" s="191" t="s">
        <v>72</v>
      </c>
      <c r="AJ21" s="1">
        <v>10</v>
      </c>
      <c r="AK21" t="s">
        <v>447</v>
      </c>
      <c r="AL21" s="1">
        <f t="shared" si="16"/>
        <v>0</v>
      </c>
      <c r="AM21" s="1">
        <f t="shared" si="17"/>
        <v>0</v>
      </c>
      <c r="AN21" s="532">
        <f t="shared" si="13"/>
        <v>0</v>
      </c>
      <c r="AO21" s="532">
        <f t="shared" si="14"/>
        <v>0</v>
      </c>
      <c r="AP21" s="532">
        <f t="shared" si="15"/>
        <v>0</v>
      </c>
      <c r="AQ21" s="4">
        <f t="shared" si="7"/>
        <v>0</v>
      </c>
      <c r="AR21" s="4">
        <f t="shared" si="8"/>
        <v>0</v>
      </c>
      <c r="AS21" s="4">
        <f t="shared" si="9"/>
        <v>0</v>
      </c>
      <c r="AT21" s="4">
        <f t="shared" si="10"/>
        <v>0</v>
      </c>
      <c r="AU21" s="4">
        <f t="shared" si="11"/>
        <v>0</v>
      </c>
      <c r="AV21" s="533">
        <f t="shared" si="12"/>
        <v>0</v>
      </c>
    </row>
    <row r="22" spans="1:48" ht="18">
      <c r="A22" s="222" t="s">
        <v>458</v>
      </c>
      <c r="B22" s="224" t="s">
        <v>459</v>
      </c>
      <c r="C22" s="224" t="s">
        <v>614</v>
      </c>
      <c r="D22" s="218" t="s">
        <v>680</v>
      </c>
      <c r="E22" s="221">
        <v>1</v>
      </c>
      <c r="G22">
        <f t="shared" si="3"/>
        <v>0</v>
      </c>
      <c r="S22" s="73"/>
      <c r="T22" s="74"/>
      <c r="U22" s="74">
        <v>60</v>
      </c>
      <c r="V22" s="74"/>
      <c r="W22" s="74"/>
      <c r="X22" s="74"/>
      <c r="Y22" s="37"/>
      <c r="Z22" s="38"/>
      <c r="AA22" s="4">
        <f t="shared" si="4"/>
        <v>3000</v>
      </c>
      <c r="AB22" s="112"/>
      <c r="AC22" s="26"/>
      <c r="AE22" t="s">
        <v>315</v>
      </c>
      <c r="AH22" t="s">
        <v>446</v>
      </c>
      <c r="AI22" s="191"/>
      <c r="AJ22" s="1">
        <v>10</v>
      </c>
      <c r="AK22" t="s">
        <v>447</v>
      </c>
      <c r="AL22" s="1"/>
      <c r="AM22" s="1"/>
      <c r="AN22" s="532">
        <f t="shared" si="13"/>
        <v>0</v>
      </c>
      <c r="AO22" s="532">
        <f t="shared" si="14"/>
        <v>0</v>
      </c>
      <c r="AP22" s="532">
        <f t="shared" si="15"/>
        <v>0</v>
      </c>
      <c r="AQ22" s="4">
        <f t="shared" si="7"/>
        <v>0</v>
      </c>
      <c r="AR22" s="4">
        <f t="shared" si="8"/>
        <v>0</v>
      </c>
      <c r="AS22" s="4">
        <f t="shared" si="9"/>
        <v>0</v>
      </c>
      <c r="AT22" s="4">
        <f t="shared" si="10"/>
        <v>3000</v>
      </c>
      <c r="AU22" s="4">
        <f t="shared" si="11"/>
        <v>0</v>
      </c>
      <c r="AV22" s="533">
        <f t="shared" si="12"/>
        <v>3000</v>
      </c>
    </row>
    <row r="23" spans="1:48" ht="18">
      <c r="A23" s="225"/>
      <c r="B23" s="224" t="s">
        <v>460</v>
      </c>
      <c r="C23" s="224" t="s">
        <v>615</v>
      </c>
      <c r="D23" s="218" t="s">
        <v>680</v>
      </c>
      <c r="E23" s="221">
        <v>1</v>
      </c>
      <c r="F23" s="1"/>
      <c r="G23">
        <f t="shared" si="3"/>
        <v>0</v>
      </c>
      <c r="S23" s="73"/>
      <c r="T23" s="74"/>
      <c r="U23" s="74">
        <v>20</v>
      </c>
      <c r="V23" s="74"/>
      <c r="W23" s="74"/>
      <c r="X23" s="74"/>
      <c r="Y23" s="37"/>
      <c r="Z23" s="38"/>
      <c r="AA23" s="4">
        <f t="shared" si="4"/>
        <v>1000</v>
      </c>
      <c r="AB23" s="111"/>
      <c r="AC23" s="26"/>
      <c r="AE23" t="s">
        <v>315</v>
      </c>
      <c r="AH23" t="s">
        <v>446</v>
      </c>
      <c r="AI23" s="191" t="s">
        <v>421</v>
      </c>
      <c r="AJ23" s="1">
        <v>10</v>
      </c>
      <c r="AK23" t="s">
        <v>447</v>
      </c>
      <c r="AL23" s="1" t="str">
        <f t="shared" si="16"/>
        <v>Verifica passaggio pinza per modello 312</v>
      </c>
      <c r="AM23" s="1">
        <f t="shared" si="17"/>
        <v>1</v>
      </c>
      <c r="AN23" s="532">
        <f t="shared" si="13"/>
        <v>0</v>
      </c>
      <c r="AO23" s="532">
        <f t="shared" si="14"/>
        <v>0</v>
      </c>
      <c r="AP23" s="532">
        <f t="shared" si="15"/>
        <v>0</v>
      </c>
      <c r="AQ23" s="4">
        <f t="shared" si="7"/>
        <v>0</v>
      </c>
      <c r="AR23" s="4">
        <f t="shared" si="8"/>
        <v>0</v>
      </c>
      <c r="AS23" s="4">
        <f t="shared" si="9"/>
        <v>0</v>
      </c>
      <c r="AT23" s="4">
        <f t="shared" si="10"/>
        <v>1000</v>
      </c>
      <c r="AU23" s="4">
        <f t="shared" si="11"/>
        <v>0</v>
      </c>
      <c r="AV23" s="533">
        <f t="shared" si="12"/>
        <v>1000</v>
      </c>
    </row>
    <row r="24" spans="1:48" ht="18">
      <c r="A24" s="223"/>
      <c r="B24" s="224"/>
      <c r="C24" s="224"/>
      <c r="D24" s="218"/>
      <c r="E24" s="221"/>
      <c r="F24" s="546"/>
      <c r="G24">
        <f t="shared" si="3"/>
        <v>0</v>
      </c>
      <c r="S24" s="73"/>
      <c r="T24" s="74"/>
      <c r="U24" s="74"/>
      <c r="V24" s="74"/>
      <c r="W24" s="74"/>
      <c r="X24" s="74"/>
      <c r="Y24" s="37"/>
      <c r="Z24" s="38"/>
      <c r="AA24" s="4">
        <f t="shared" si="4"/>
        <v>0</v>
      </c>
      <c r="AB24" s="112"/>
      <c r="AC24" s="26"/>
      <c r="AE24" t="s">
        <v>315</v>
      </c>
      <c r="AH24" t="s">
        <v>446</v>
      </c>
      <c r="AI24" s="191" t="s">
        <v>421</v>
      </c>
      <c r="AJ24" s="1">
        <v>10</v>
      </c>
      <c r="AK24" t="s">
        <v>447</v>
      </c>
      <c r="AL24" s="1">
        <f t="shared" si="16"/>
        <v>0</v>
      </c>
      <c r="AM24" s="1">
        <f t="shared" si="17"/>
        <v>0</v>
      </c>
      <c r="AN24" s="532">
        <f t="shared" si="13"/>
        <v>0</v>
      </c>
      <c r="AO24" s="532">
        <f t="shared" si="14"/>
        <v>0</v>
      </c>
      <c r="AP24" s="532">
        <f t="shared" si="15"/>
        <v>0</v>
      </c>
      <c r="AQ24" s="4">
        <f t="shared" si="7"/>
        <v>0</v>
      </c>
      <c r="AR24" s="4">
        <f t="shared" si="8"/>
        <v>0</v>
      </c>
      <c r="AS24" s="4">
        <f t="shared" si="9"/>
        <v>0</v>
      </c>
      <c r="AT24" s="4">
        <f t="shared" si="10"/>
        <v>0</v>
      </c>
      <c r="AU24" s="4">
        <f t="shared" si="11"/>
        <v>0</v>
      </c>
      <c r="AV24" s="533">
        <f t="shared" si="12"/>
        <v>0</v>
      </c>
    </row>
    <row r="25" spans="1:48" ht="18">
      <c r="A25" s="222" t="s">
        <v>461</v>
      </c>
      <c r="B25" s="224" t="s">
        <v>459</v>
      </c>
      <c r="C25" s="224" t="s">
        <v>614</v>
      </c>
      <c r="D25" s="218" t="s">
        <v>680</v>
      </c>
      <c r="E25" s="221">
        <v>1</v>
      </c>
      <c r="G25">
        <f t="shared" si="3"/>
        <v>0</v>
      </c>
      <c r="S25" s="73"/>
      <c r="T25" s="74"/>
      <c r="U25" s="74">
        <v>60</v>
      </c>
      <c r="V25" s="74"/>
      <c r="W25" s="74"/>
      <c r="X25" s="74"/>
      <c r="Y25" s="37"/>
      <c r="Z25" s="38"/>
      <c r="AA25" s="4">
        <f t="shared" si="4"/>
        <v>3000</v>
      </c>
      <c r="AB25" s="112"/>
      <c r="AC25" s="26"/>
      <c r="AE25" t="s">
        <v>315</v>
      </c>
      <c r="AH25" t="s">
        <v>446</v>
      </c>
      <c r="AJ25" s="1">
        <v>10</v>
      </c>
      <c r="AK25" t="s">
        <v>447</v>
      </c>
      <c r="AL25" s="1"/>
      <c r="AM25" s="1"/>
      <c r="AN25" s="532">
        <f t="shared" si="13"/>
        <v>0</v>
      </c>
      <c r="AO25" s="532">
        <f t="shared" si="14"/>
        <v>0</v>
      </c>
      <c r="AP25" s="532">
        <f t="shared" si="15"/>
        <v>0</v>
      </c>
      <c r="AQ25" s="4">
        <f t="shared" si="7"/>
        <v>0</v>
      </c>
      <c r="AR25" s="4">
        <f t="shared" si="8"/>
        <v>0</v>
      </c>
      <c r="AS25" s="4">
        <f t="shared" si="9"/>
        <v>0</v>
      </c>
      <c r="AT25" s="4">
        <f t="shared" si="10"/>
        <v>3000</v>
      </c>
      <c r="AU25" s="4">
        <f t="shared" si="11"/>
        <v>0</v>
      </c>
      <c r="AV25" s="533">
        <f t="shared" si="12"/>
        <v>3000</v>
      </c>
    </row>
    <row r="26" spans="1:48" ht="18">
      <c r="A26" s="225"/>
      <c r="B26" s="224" t="s">
        <v>460</v>
      </c>
      <c r="C26" s="224" t="s">
        <v>615</v>
      </c>
      <c r="D26" s="218" t="s">
        <v>680</v>
      </c>
      <c r="E26" s="221">
        <v>1</v>
      </c>
      <c r="F26" s="1"/>
      <c r="G26">
        <f t="shared" si="3"/>
        <v>0</v>
      </c>
      <c r="S26" s="73"/>
      <c r="T26" s="74"/>
      <c r="U26" s="74">
        <v>20</v>
      </c>
      <c r="V26" s="74"/>
      <c r="W26" s="74"/>
      <c r="X26" s="74"/>
      <c r="Y26" s="37"/>
      <c r="Z26" s="38"/>
      <c r="AA26" s="4">
        <f t="shared" si="4"/>
        <v>1000</v>
      </c>
      <c r="AB26" s="111"/>
      <c r="AC26" s="26"/>
      <c r="AE26" t="s">
        <v>315</v>
      </c>
      <c r="AH26" t="s">
        <v>446</v>
      </c>
      <c r="AI26" s="191" t="s">
        <v>72</v>
      </c>
      <c r="AJ26" s="1">
        <v>10</v>
      </c>
      <c r="AK26" t="s">
        <v>447</v>
      </c>
      <c r="AL26" s="1" t="str">
        <f t="shared" si="16"/>
        <v>Verifica passaggio pinza per modello 312</v>
      </c>
      <c r="AM26" s="1">
        <f t="shared" si="17"/>
        <v>1</v>
      </c>
      <c r="AN26" s="532">
        <f t="shared" si="13"/>
        <v>0</v>
      </c>
      <c r="AO26" s="532">
        <f t="shared" si="14"/>
        <v>0</v>
      </c>
      <c r="AP26" s="532">
        <f t="shared" si="15"/>
        <v>0</v>
      </c>
      <c r="AQ26" s="4">
        <f t="shared" si="7"/>
        <v>0</v>
      </c>
      <c r="AR26" s="4">
        <f t="shared" si="8"/>
        <v>0</v>
      </c>
      <c r="AS26" s="4">
        <f t="shared" si="9"/>
        <v>0</v>
      </c>
      <c r="AT26" s="4">
        <f t="shared" si="10"/>
        <v>1000</v>
      </c>
      <c r="AU26" s="4">
        <f t="shared" si="11"/>
        <v>0</v>
      </c>
      <c r="AV26" s="533">
        <f t="shared" si="12"/>
        <v>1000</v>
      </c>
    </row>
    <row r="27" spans="1:48" ht="18">
      <c r="A27" s="223"/>
      <c r="B27" s="224"/>
      <c r="C27" s="224"/>
      <c r="D27" s="218"/>
      <c r="E27" s="221"/>
      <c r="F27" s="546"/>
      <c r="G27">
        <f t="shared" si="3"/>
        <v>0</v>
      </c>
      <c r="S27" s="73"/>
      <c r="T27" s="74"/>
      <c r="U27" s="74"/>
      <c r="V27" s="74"/>
      <c r="W27" s="74"/>
      <c r="X27" s="74"/>
      <c r="Y27" s="37"/>
      <c r="Z27" s="38"/>
      <c r="AA27" s="4">
        <f t="shared" si="4"/>
        <v>0</v>
      </c>
      <c r="AB27" s="111"/>
      <c r="AC27" s="26"/>
      <c r="AE27" t="s">
        <v>315</v>
      </c>
      <c r="AH27" t="s">
        <v>446</v>
      </c>
      <c r="AI27" s="191"/>
      <c r="AJ27" s="1">
        <v>10</v>
      </c>
      <c r="AK27" t="s">
        <v>447</v>
      </c>
      <c r="AL27" s="1"/>
      <c r="AM27" s="1"/>
      <c r="AN27" s="532">
        <f t="shared" si="13"/>
        <v>0</v>
      </c>
      <c r="AO27" s="532">
        <f t="shared" si="14"/>
        <v>0</v>
      </c>
      <c r="AP27" s="532">
        <f t="shared" si="15"/>
        <v>0</v>
      </c>
      <c r="AQ27" s="4">
        <f t="shared" si="7"/>
        <v>0</v>
      </c>
      <c r="AR27" s="4">
        <f t="shared" si="8"/>
        <v>0</v>
      </c>
      <c r="AS27" s="4">
        <f t="shared" si="9"/>
        <v>0</v>
      </c>
      <c r="AT27" s="4">
        <f t="shared" si="10"/>
        <v>0</v>
      </c>
      <c r="AU27" s="4">
        <f t="shared" si="11"/>
        <v>0</v>
      </c>
      <c r="AV27" s="533">
        <f t="shared" si="12"/>
        <v>0</v>
      </c>
    </row>
    <row r="28" spans="1:48" ht="18">
      <c r="A28" s="222" t="s">
        <v>462</v>
      </c>
      <c r="B28" s="224" t="s">
        <v>463</v>
      </c>
      <c r="C28" s="224" t="s">
        <v>616</v>
      </c>
      <c r="D28" s="218" t="s">
        <v>679</v>
      </c>
      <c r="E28" s="221">
        <v>1</v>
      </c>
      <c r="G28">
        <f t="shared" si="3"/>
        <v>0</v>
      </c>
      <c r="S28" s="73"/>
      <c r="T28" s="74"/>
      <c r="U28" s="74"/>
      <c r="V28" s="74"/>
      <c r="W28" s="74"/>
      <c r="X28" s="74"/>
      <c r="Y28" s="37"/>
      <c r="Z28" s="38"/>
      <c r="AA28" s="4">
        <f t="shared" si="4"/>
        <v>0</v>
      </c>
      <c r="AB28" s="112"/>
      <c r="AC28" s="26"/>
      <c r="AE28" t="s">
        <v>315</v>
      </c>
      <c r="AH28" t="s">
        <v>446</v>
      </c>
      <c r="AI28" s="191" t="s">
        <v>423</v>
      </c>
      <c r="AJ28" s="1">
        <v>10</v>
      </c>
      <c r="AK28" t="s">
        <v>447</v>
      </c>
      <c r="AL28" s="1" t="str">
        <f t="shared" si="16"/>
        <v>Robot di manipolazione e saldatura</v>
      </c>
      <c r="AM28" s="1">
        <f t="shared" si="17"/>
        <v>1</v>
      </c>
      <c r="AN28" s="532">
        <f t="shared" si="13"/>
        <v>0</v>
      </c>
      <c r="AO28" s="532">
        <f t="shared" si="14"/>
        <v>0</v>
      </c>
      <c r="AP28" s="532">
        <f t="shared" si="15"/>
        <v>0</v>
      </c>
      <c r="AQ28" s="4">
        <f t="shared" si="7"/>
        <v>0</v>
      </c>
      <c r="AR28" s="4">
        <f t="shared" si="8"/>
        <v>0</v>
      </c>
      <c r="AS28" s="4">
        <f t="shared" si="9"/>
        <v>0</v>
      </c>
      <c r="AT28" s="4">
        <f t="shared" si="10"/>
        <v>0</v>
      </c>
      <c r="AU28" s="4">
        <f t="shared" si="11"/>
        <v>0</v>
      </c>
      <c r="AV28" s="533">
        <f t="shared" si="12"/>
        <v>0</v>
      </c>
    </row>
    <row r="29" spans="1:48" ht="18">
      <c r="A29" s="225"/>
      <c r="B29" s="224" t="s">
        <v>464</v>
      </c>
      <c r="C29" s="224" t="s">
        <v>617</v>
      </c>
      <c r="D29" s="218" t="s">
        <v>679</v>
      </c>
      <c r="E29" s="221">
        <v>1</v>
      </c>
      <c r="F29" s="1"/>
      <c r="G29">
        <f t="shared" si="3"/>
        <v>0</v>
      </c>
      <c r="S29" s="73"/>
      <c r="T29" s="74"/>
      <c r="U29" s="74">
        <v>60</v>
      </c>
      <c r="V29" s="74"/>
      <c r="W29" s="74"/>
      <c r="X29" s="74"/>
      <c r="Y29" s="37"/>
      <c r="Z29" s="38"/>
      <c r="AA29" s="4">
        <f t="shared" si="4"/>
        <v>3000</v>
      </c>
      <c r="AB29" s="111"/>
      <c r="AC29" s="26"/>
      <c r="AE29" t="s">
        <v>314</v>
      </c>
      <c r="AH29" t="s">
        <v>446</v>
      </c>
      <c r="AI29" s="191" t="s">
        <v>423</v>
      </c>
      <c r="AJ29" s="1">
        <v>10</v>
      </c>
      <c r="AK29" t="s">
        <v>447</v>
      </c>
      <c r="AL29" s="1" t="str">
        <f t="shared" si="16"/>
        <v>Programmazione per modello 846 (qt punti 11)</v>
      </c>
      <c r="AM29" s="1">
        <f t="shared" si="17"/>
        <v>1</v>
      </c>
      <c r="AN29" s="532">
        <f t="shared" si="13"/>
        <v>0</v>
      </c>
      <c r="AO29" s="532">
        <f t="shared" si="14"/>
        <v>0</v>
      </c>
      <c r="AP29" s="532">
        <f t="shared" si="15"/>
        <v>0</v>
      </c>
      <c r="AQ29" s="4">
        <f t="shared" si="7"/>
        <v>0</v>
      </c>
      <c r="AR29" s="4">
        <f t="shared" si="8"/>
        <v>0</v>
      </c>
      <c r="AS29" s="4">
        <f t="shared" si="9"/>
        <v>0</v>
      </c>
      <c r="AT29" s="4">
        <f t="shared" si="10"/>
        <v>3000</v>
      </c>
      <c r="AU29" s="4">
        <f t="shared" si="11"/>
        <v>0</v>
      </c>
      <c r="AV29" s="533">
        <f t="shared" si="12"/>
        <v>3000</v>
      </c>
    </row>
    <row r="30" spans="1:48" ht="29.25" customHeight="1">
      <c r="A30" s="225"/>
      <c r="B30" s="224" t="s">
        <v>460</v>
      </c>
      <c r="C30" s="224" t="s">
        <v>615</v>
      </c>
      <c r="D30" s="218" t="s">
        <v>679</v>
      </c>
      <c r="E30" s="221">
        <v>1</v>
      </c>
      <c r="F30" s="1"/>
      <c r="G30">
        <f t="shared" si="3"/>
        <v>0</v>
      </c>
      <c r="S30" s="73"/>
      <c r="T30" s="74"/>
      <c r="U30" s="74">
        <v>20</v>
      </c>
      <c r="V30" s="74"/>
      <c r="W30" s="74"/>
      <c r="X30" s="74"/>
      <c r="Y30" s="37"/>
      <c r="Z30" s="38"/>
      <c r="AA30" s="4">
        <f t="shared" si="4"/>
        <v>1000</v>
      </c>
      <c r="AB30" s="112"/>
      <c r="AC30" s="26"/>
      <c r="AE30" t="s">
        <v>315</v>
      </c>
      <c r="AH30" t="s">
        <v>446</v>
      </c>
      <c r="AI30" s="191" t="s">
        <v>423</v>
      </c>
      <c r="AJ30" s="1">
        <v>10</v>
      </c>
      <c r="AK30" t="s">
        <v>447</v>
      </c>
      <c r="AL30" s="1" t="str">
        <f t="shared" si="16"/>
        <v>Verifica passaggio pinza per modello 312</v>
      </c>
      <c r="AM30" s="1">
        <f t="shared" si="17"/>
        <v>1</v>
      </c>
      <c r="AN30" s="532">
        <f t="shared" si="13"/>
        <v>0</v>
      </c>
      <c r="AO30" s="532">
        <f t="shared" si="14"/>
        <v>0</v>
      </c>
      <c r="AP30" s="532">
        <f t="shared" si="15"/>
        <v>0</v>
      </c>
      <c r="AQ30" s="4">
        <f t="shared" si="7"/>
        <v>0</v>
      </c>
      <c r="AR30" s="4">
        <f t="shared" si="8"/>
        <v>0</v>
      </c>
      <c r="AS30" s="4">
        <f t="shared" si="9"/>
        <v>0</v>
      </c>
      <c r="AT30" s="4">
        <f t="shared" si="10"/>
        <v>1000</v>
      </c>
      <c r="AU30" s="4">
        <f t="shared" si="11"/>
        <v>0</v>
      </c>
      <c r="AV30" s="533">
        <f t="shared" si="12"/>
        <v>1000</v>
      </c>
    </row>
    <row r="31" spans="1:48" ht="18">
      <c r="A31" s="225"/>
      <c r="B31" s="224"/>
      <c r="C31" s="224"/>
      <c r="D31" s="218"/>
      <c r="E31" s="221"/>
      <c r="F31" s="1"/>
      <c r="G31">
        <f t="shared" si="3"/>
        <v>0</v>
      </c>
      <c r="S31" s="73"/>
      <c r="T31" s="74"/>
      <c r="U31" s="74"/>
      <c r="V31" s="74"/>
      <c r="W31" s="74"/>
      <c r="X31" s="74"/>
      <c r="Y31" s="37"/>
      <c r="Z31" s="38"/>
      <c r="AA31" s="4">
        <f t="shared" si="4"/>
        <v>0</v>
      </c>
      <c r="AB31" s="111"/>
      <c r="AC31" s="26"/>
      <c r="AE31" t="s">
        <v>315</v>
      </c>
      <c r="AH31" t="s">
        <v>446</v>
      </c>
      <c r="AI31" s="191" t="s">
        <v>72</v>
      </c>
      <c r="AJ31" s="1">
        <v>10</v>
      </c>
      <c r="AK31" t="s">
        <v>447</v>
      </c>
      <c r="AL31" s="1">
        <f t="shared" si="16"/>
        <v>0</v>
      </c>
      <c r="AM31" s="1">
        <f t="shared" si="17"/>
        <v>0</v>
      </c>
      <c r="AN31" s="532">
        <f t="shared" si="13"/>
        <v>0</v>
      </c>
      <c r="AO31" s="532">
        <f t="shared" si="14"/>
        <v>0</v>
      </c>
      <c r="AP31" s="532">
        <f t="shared" si="15"/>
        <v>0</v>
      </c>
      <c r="AQ31" s="4">
        <f t="shared" si="7"/>
        <v>0</v>
      </c>
      <c r="AR31" s="4">
        <f t="shared" si="8"/>
        <v>0</v>
      </c>
      <c r="AS31" s="4">
        <f t="shared" si="9"/>
        <v>0</v>
      </c>
      <c r="AT31" s="4">
        <f t="shared" si="10"/>
        <v>0</v>
      </c>
      <c r="AU31" s="4">
        <f t="shared" si="11"/>
        <v>0</v>
      </c>
      <c r="AV31" s="533">
        <f t="shared" si="12"/>
        <v>0</v>
      </c>
    </row>
    <row r="32" spans="1:48" ht="22.5" customHeight="1">
      <c r="A32" s="223"/>
      <c r="B32" s="50" t="s">
        <v>465</v>
      </c>
      <c r="C32" s="50" t="s">
        <v>618</v>
      </c>
      <c r="D32" s="218" t="s">
        <v>679</v>
      </c>
      <c r="E32" s="221">
        <v>1</v>
      </c>
      <c r="F32" s="221"/>
      <c r="G32">
        <f t="shared" si="3"/>
        <v>0</v>
      </c>
      <c r="S32" s="73">
        <v>4</v>
      </c>
      <c r="T32" s="74">
        <v>4</v>
      </c>
      <c r="U32" s="74"/>
      <c r="V32" s="74"/>
      <c r="W32" s="74"/>
      <c r="X32" s="74"/>
      <c r="Y32" s="37"/>
      <c r="Z32" s="38"/>
      <c r="AA32" s="4">
        <f t="shared" si="4"/>
        <v>240</v>
      </c>
      <c r="AB32" s="111"/>
      <c r="AC32" s="26"/>
      <c r="AE32" t="s">
        <v>315</v>
      </c>
      <c r="AH32" t="s">
        <v>446</v>
      </c>
      <c r="AI32" s="191" t="s">
        <v>72</v>
      </c>
      <c r="AJ32" s="1">
        <v>10</v>
      </c>
      <c r="AK32" t="s">
        <v>447</v>
      </c>
      <c r="AL32" s="1" t="str">
        <f t="shared" si="16"/>
        <v>Smontaggio e rimontaggio nuovo bloccaggio su gripper</v>
      </c>
      <c r="AM32" s="1">
        <f t="shared" si="17"/>
        <v>1</v>
      </c>
      <c r="AN32" s="532">
        <f t="shared" si="13"/>
        <v>0</v>
      </c>
      <c r="AO32" s="532">
        <f t="shared" si="14"/>
        <v>0</v>
      </c>
      <c r="AP32" s="532">
        <f t="shared" si="15"/>
        <v>0</v>
      </c>
      <c r="AQ32" s="4">
        <f t="shared" si="7"/>
        <v>0</v>
      </c>
      <c r="AR32" s="4">
        <f t="shared" si="8"/>
        <v>0</v>
      </c>
      <c r="AS32" s="4">
        <f t="shared" si="9"/>
        <v>0</v>
      </c>
      <c r="AT32" s="4">
        <f t="shared" si="10"/>
        <v>240</v>
      </c>
      <c r="AU32" s="4">
        <f t="shared" si="11"/>
        <v>0</v>
      </c>
      <c r="AV32" s="533">
        <f t="shared" si="12"/>
        <v>240</v>
      </c>
    </row>
    <row r="33" spans="1:48" ht="15" customHeight="1">
      <c r="A33" s="223"/>
      <c r="B33" s="50"/>
      <c r="C33" s="50"/>
      <c r="D33" s="221"/>
      <c r="E33" s="221"/>
      <c r="F33" s="221"/>
      <c r="G33">
        <f t="shared" si="3"/>
        <v>0</v>
      </c>
      <c r="S33" s="73"/>
      <c r="T33" s="74"/>
      <c r="U33" s="74"/>
      <c r="V33" s="74"/>
      <c r="W33" s="74"/>
      <c r="X33" s="74"/>
      <c r="Y33" s="37"/>
      <c r="Z33" s="38"/>
      <c r="AA33" s="4">
        <f t="shared" si="4"/>
        <v>0</v>
      </c>
      <c r="AB33" s="111"/>
      <c r="AC33" s="26"/>
      <c r="AE33" t="s">
        <v>315</v>
      </c>
      <c r="AH33" t="s">
        <v>446</v>
      </c>
      <c r="AI33" s="191" t="s">
        <v>426</v>
      </c>
      <c r="AJ33" s="1">
        <v>10</v>
      </c>
      <c r="AK33" t="s">
        <v>447</v>
      </c>
      <c r="AL33" s="1">
        <f t="shared" si="16"/>
        <v>0</v>
      </c>
      <c r="AM33" s="1">
        <f t="shared" si="17"/>
        <v>0</v>
      </c>
      <c r="AN33" s="532">
        <f t="shared" si="13"/>
        <v>0</v>
      </c>
      <c r="AO33" s="532">
        <f t="shared" si="14"/>
        <v>0</v>
      </c>
      <c r="AP33" s="532">
        <f t="shared" si="15"/>
        <v>0</v>
      </c>
      <c r="AQ33" s="4">
        <f t="shared" si="7"/>
        <v>0</v>
      </c>
      <c r="AR33" s="4">
        <f t="shared" si="8"/>
        <v>0</v>
      </c>
      <c r="AS33" s="4">
        <f t="shared" si="9"/>
        <v>0</v>
      </c>
      <c r="AT33" s="4">
        <f t="shared" si="10"/>
        <v>0</v>
      </c>
      <c r="AU33" s="4">
        <f t="shared" si="11"/>
        <v>0</v>
      </c>
      <c r="AV33" s="533">
        <f t="shared" si="12"/>
        <v>0</v>
      </c>
    </row>
    <row r="34" spans="1:48" ht="30">
      <c r="A34" s="223"/>
      <c r="B34" s="224" t="s">
        <v>466</v>
      </c>
      <c r="C34" s="224" t="s">
        <v>619</v>
      </c>
      <c r="D34" s="218" t="s">
        <v>679</v>
      </c>
      <c r="E34" s="221">
        <v>1</v>
      </c>
      <c r="F34" s="221"/>
      <c r="G34">
        <f t="shared" si="3"/>
        <v>0</v>
      </c>
      <c r="H34">
        <v>1</v>
      </c>
      <c r="I34">
        <v>25</v>
      </c>
      <c r="J34">
        <v>1000</v>
      </c>
      <c r="K34">
        <v>310</v>
      </c>
      <c r="M34">
        <v>30</v>
      </c>
      <c r="N34">
        <v>7</v>
      </c>
      <c r="P34">
        <v>5</v>
      </c>
      <c r="R34">
        <v>2</v>
      </c>
      <c r="S34" s="73">
        <v>4</v>
      </c>
      <c r="T34" s="74">
        <v>4</v>
      </c>
      <c r="U34" s="74"/>
      <c r="V34" s="74"/>
      <c r="W34" s="74"/>
      <c r="X34" s="74"/>
      <c r="Y34" s="37"/>
      <c r="Z34" s="38"/>
      <c r="AA34" s="4">
        <f t="shared" si="4"/>
        <v>1956</v>
      </c>
      <c r="AB34" s="111"/>
      <c r="AC34" s="26"/>
      <c r="AE34" t="s">
        <v>315</v>
      </c>
      <c r="AH34" t="s">
        <v>446</v>
      </c>
      <c r="AI34" s="191" t="s">
        <v>72</v>
      </c>
      <c r="AJ34" s="1">
        <v>10</v>
      </c>
      <c r="AK34" t="s">
        <v>447</v>
      </c>
      <c r="AL34" s="1" t="str">
        <f t="shared" si="16"/>
        <v>Nuovo bloccaggio a bordo gripper +500mm di tubo in alluminio + snodi</v>
      </c>
      <c r="AM34" s="1">
        <f t="shared" si="17"/>
        <v>1</v>
      </c>
      <c r="AN34" s="532">
        <f t="shared" si="13"/>
        <v>1376</v>
      </c>
      <c r="AO34" s="532">
        <f t="shared" si="14"/>
        <v>376</v>
      </c>
      <c r="AP34" s="532">
        <f t="shared" si="15"/>
        <v>1000</v>
      </c>
      <c r="AQ34" s="4">
        <f t="shared" si="7"/>
        <v>376</v>
      </c>
      <c r="AR34" s="4">
        <f t="shared" si="8"/>
        <v>1000</v>
      </c>
      <c r="AS34" s="4">
        <f t="shared" si="9"/>
        <v>340</v>
      </c>
      <c r="AT34" s="4">
        <f t="shared" si="10"/>
        <v>240</v>
      </c>
      <c r="AU34" s="4">
        <f t="shared" si="11"/>
        <v>0</v>
      </c>
      <c r="AV34" s="533">
        <f t="shared" si="12"/>
        <v>1956</v>
      </c>
    </row>
    <row r="35" spans="1:48" ht="21" customHeight="1">
      <c r="A35" s="223"/>
      <c r="B35" s="224" t="s">
        <v>467</v>
      </c>
      <c r="C35" s="224" t="s">
        <v>620</v>
      </c>
      <c r="D35" s="218" t="s">
        <v>679</v>
      </c>
      <c r="E35" s="221">
        <v>1</v>
      </c>
      <c r="F35">
        <v>10</v>
      </c>
      <c r="G35">
        <f t="shared" si="3"/>
        <v>20</v>
      </c>
      <c r="I35">
        <v>10</v>
      </c>
      <c r="J35">
        <v>100</v>
      </c>
      <c r="K35">
        <v>150</v>
      </c>
      <c r="M35">
        <v>10</v>
      </c>
      <c r="N35">
        <v>2</v>
      </c>
      <c r="S35" s="73">
        <v>2</v>
      </c>
      <c r="T35" s="74">
        <v>2</v>
      </c>
      <c r="U35" s="74"/>
      <c r="V35" s="74"/>
      <c r="W35" s="74"/>
      <c r="X35" s="74"/>
      <c r="Y35" s="37"/>
      <c r="Z35" s="38"/>
      <c r="AA35" s="4">
        <f t="shared" si="4"/>
        <v>461</v>
      </c>
      <c r="AB35" s="111"/>
      <c r="AC35" s="26"/>
      <c r="AE35" t="s">
        <v>315</v>
      </c>
      <c r="AH35" t="s">
        <v>446</v>
      </c>
      <c r="AI35" s="191" t="s">
        <v>424</v>
      </c>
      <c r="AJ35" s="1">
        <v>10</v>
      </c>
      <c r="AK35" t="s">
        <v>447</v>
      </c>
      <c r="AL35" s="1" t="str">
        <f t="shared" si="16"/>
        <v>PE modello 846</v>
      </c>
      <c r="AM35" s="1">
        <f t="shared" si="17"/>
        <v>1</v>
      </c>
      <c r="AN35" s="532">
        <f t="shared" si="13"/>
        <v>191</v>
      </c>
      <c r="AO35" s="532">
        <f t="shared" si="14"/>
        <v>91</v>
      </c>
      <c r="AP35" s="532">
        <f t="shared" si="15"/>
        <v>100</v>
      </c>
      <c r="AQ35" s="4">
        <f t="shared" si="7"/>
        <v>91</v>
      </c>
      <c r="AR35" s="4">
        <f t="shared" si="8"/>
        <v>100</v>
      </c>
      <c r="AS35" s="4">
        <f t="shared" si="9"/>
        <v>150</v>
      </c>
      <c r="AT35" s="4">
        <f t="shared" si="10"/>
        <v>120</v>
      </c>
      <c r="AU35" s="4">
        <f t="shared" si="11"/>
        <v>0</v>
      </c>
      <c r="AV35" s="533">
        <f t="shared" si="12"/>
        <v>461</v>
      </c>
    </row>
    <row r="36" spans="1:48" ht="18">
      <c r="A36" s="223"/>
      <c r="B36" s="224"/>
      <c r="C36" s="224"/>
      <c r="D36" s="218"/>
      <c r="E36" s="221"/>
      <c r="F36" s="221"/>
      <c r="G36">
        <f t="shared" si="3"/>
        <v>0</v>
      </c>
      <c r="S36" s="73"/>
      <c r="T36" s="74"/>
      <c r="U36" s="74"/>
      <c r="V36" s="74"/>
      <c r="W36" s="74"/>
      <c r="X36" s="74"/>
      <c r="Y36" s="37"/>
      <c r="Z36" s="38"/>
      <c r="AA36" s="4">
        <f t="shared" si="4"/>
        <v>0</v>
      </c>
      <c r="AB36" s="112"/>
      <c r="AC36" s="26"/>
      <c r="AE36" t="s">
        <v>315</v>
      </c>
      <c r="AH36" t="s">
        <v>446</v>
      </c>
      <c r="AI36" s="191" t="s">
        <v>424</v>
      </c>
      <c r="AJ36" s="1">
        <v>10</v>
      </c>
      <c r="AK36" t="s">
        <v>447</v>
      </c>
      <c r="AL36" s="1">
        <f t="shared" si="16"/>
        <v>0</v>
      </c>
      <c r="AM36" s="1">
        <f t="shared" si="17"/>
        <v>0</v>
      </c>
      <c r="AN36" s="532">
        <f t="shared" si="13"/>
        <v>0</v>
      </c>
      <c r="AO36" s="532">
        <f t="shared" si="14"/>
        <v>0</v>
      </c>
      <c r="AP36" s="532">
        <f t="shared" si="15"/>
        <v>0</v>
      </c>
      <c r="AQ36" s="4">
        <f t="shared" si="7"/>
        <v>0</v>
      </c>
      <c r="AR36" s="4">
        <f t="shared" si="8"/>
        <v>0</v>
      </c>
      <c r="AS36" s="4">
        <f t="shared" si="9"/>
        <v>0</v>
      </c>
      <c r="AT36" s="4">
        <f t="shared" si="10"/>
        <v>0</v>
      </c>
      <c r="AU36" s="4">
        <f t="shared" si="11"/>
        <v>0</v>
      </c>
      <c r="AV36" s="533">
        <f t="shared" si="12"/>
        <v>0</v>
      </c>
    </row>
    <row r="37" spans="1:48" ht="18">
      <c r="A37" s="222" t="s">
        <v>468</v>
      </c>
      <c r="B37" s="540" t="s">
        <v>179</v>
      </c>
      <c r="C37" s="540" t="s">
        <v>622</v>
      </c>
      <c r="D37" s="218" t="s">
        <v>681</v>
      </c>
      <c r="E37" s="221"/>
      <c r="F37" s="1"/>
      <c r="G37">
        <f t="shared" si="3"/>
        <v>0</v>
      </c>
      <c r="S37" s="73"/>
      <c r="T37" s="74"/>
      <c r="U37" s="74"/>
      <c r="V37" s="74"/>
      <c r="W37" s="74"/>
      <c r="X37" s="74"/>
      <c r="Y37" s="37"/>
      <c r="Z37" s="38"/>
      <c r="AA37" s="4">
        <f t="shared" si="4"/>
        <v>0</v>
      </c>
      <c r="AB37" s="111"/>
      <c r="AC37" s="26"/>
      <c r="AE37" t="s">
        <v>314</v>
      </c>
      <c r="AH37" t="s">
        <v>446</v>
      </c>
      <c r="AI37" s="191" t="s">
        <v>423</v>
      </c>
      <c r="AJ37" s="1">
        <v>10</v>
      </c>
      <c r="AK37" t="s">
        <v>447</v>
      </c>
      <c r="AL37" s="1" t="str">
        <f t="shared" si="16"/>
        <v>Stazione di geometria</v>
      </c>
      <c r="AM37" s="1">
        <f t="shared" si="17"/>
        <v>0</v>
      </c>
      <c r="AN37" s="532">
        <f t="shared" si="13"/>
        <v>0</v>
      </c>
      <c r="AO37" s="532">
        <f t="shared" si="14"/>
        <v>0</v>
      </c>
      <c r="AP37" s="532">
        <f t="shared" si="15"/>
        <v>0</v>
      </c>
      <c r="AQ37" s="4">
        <f t="shared" si="7"/>
        <v>0</v>
      </c>
      <c r="AR37" s="4">
        <f t="shared" si="8"/>
        <v>0</v>
      </c>
      <c r="AS37" s="4">
        <f t="shared" si="9"/>
        <v>0</v>
      </c>
      <c r="AT37" s="4">
        <f t="shared" si="10"/>
        <v>0</v>
      </c>
      <c r="AU37" s="4">
        <f t="shared" si="11"/>
        <v>0</v>
      </c>
      <c r="AV37" s="533">
        <f t="shared" si="12"/>
        <v>0</v>
      </c>
    </row>
    <row r="38" spans="1:48" ht="18">
      <c r="A38" s="223"/>
      <c r="B38" s="224"/>
      <c r="C38" s="224"/>
      <c r="D38" s="218"/>
      <c r="E38" s="221"/>
      <c r="F38" s="221"/>
      <c r="G38">
        <f t="shared" si="3"/>
        <v>0</v>
      </c>
      <c r="S38" s="73"/>
      <c r="T38" s="74"/>
      <c r="U38" s="74"/>
      <c r="V38" s="74"/>
      <c r="W38" s="74"/>
      <c r="X38" s="74"/>
      <c r="Y38" s="37"/>
      <c r="Z38" s="38"/>
      <c r="AA38" s="4">
        <f t="shared" si="4"/>
        <v>0</v>
      </c>
      <c r="AB38" s="111"/>
      <c r="AC38" s="26"/>
      <c r="AE38" t="s">
        <v>314</v>
      </c>
      <c r="AH38" t="s">
        <v>446</v>
      </c>
      <c r="AI38" s="191" t="s">
        <v>423</v>
      </c>
      <c r="AJ38" s="1">
        <v>10</v>
      </c>
      <c r="AK38" t="s">
        <v>447</v>
      </c>
      <c r="AL38" s="1">
        <f t="shared" si="16"/>
        <v>0</v>
      </c>
      <c r="AM38" s="1">
        <f t="shared" si="17"/>
        <v>0</v>
      </c>
      <c r="AN38" s="532">
        <f t="shared" si="13"/>
        <v>0</v>
      </c>
      <c r="AO38" s="532">
        <f t="shared" si="14"/>
        <v>0</v>
      </c>
      <c r="AP38" s="532">
        <f t="shared" si="15"/>
        <v>0</v>
      </c>
      <c r="AQ38" s="4">
        <f t="shared" si="7"/>
        <v>0</v>
      </c>
      <c r="AR38" s="4">
        <f t="shared" si="8"/>
        <v>0</v>
      </c>
      <c r="AS38" s="4">
        <f t="shared" si="9"/>
        <v>0</v>
      </c>
      <c r="AT38" s="4">
        <f t="shared" si="10"/>
        <v>0</v>
      </c>
      <c r="AU38" s="4">
        <f t="shared" si="11"/>
        <v>0</v>
      </c>
      <c r="AV38" s="533">
        <f t="shared" si="12"/>
        <v>0</v>
      </c>
    </row>
    <row r="39" spans="1:48" ht="18">
      <c r="A39" s="223"/>
      <c r="B39" s="224" t="s">
        <v>469</v>
      </c>
      <c r="C39" s="224" t="s">
        <v>623</v>
      </c>
      <c r="D39" s="218" t="s">
        <v>681</v>
      </c>
      <c r="E39" s="221">
        <v>1</v>
      </c>
      <c r="F39" s="1"/>
      <c r="G39">
        <f t="shared" si="3"/>
        <v>0</v>
      </c>
      <c r="S39" s="73">
        <v>10</v>
      </c>
      <c r="T39" s="74">
        <v>10</v>
      </c>
      <c r="U39" s="74"/>
      <c r="V39" s="74"/>
      <c r="W39" s="74"/>
      <c r="X39" s="74"/>
      <c r="Y39" s="37"/>
      <c r="Z39" s="38"/>
      <c r="AA39" s="4">
        <f t="shared" si="4"/>
        <v>600</v>
      </c>
      <c r="AB39" s="112"/>
      <c r="AC39" s="26"/>
      <c r="AE39" t="s">
        <v>315</v>
      </c>
      <c r="AH39" t="s">
        <v>446</v>
      </c>
      <c r="AJ39" s="1">
        <v>10</v>
      </c>
      <c r="AK39" t="s">
        <v>447</v>
      </c>
      <c r="AL39" s="1"/>
      <c r="AM39" s="1"/>
      <c r="AN39" s="532">
        <f t="shared" si="13"/>
        <v>0</v>
      </c>
      <c r="AO39" s="532">
        <f t="shared" si="14"/>
        <v>0</v>
      </c>
      <c r="AP39" s="532">
        <f t="shared" si="15"/>
        <v>0</v>
      </c>
      <c r="AQ39" s="4">
        <f t="shared" si="7"/>
        <v>0</v>
      </c>
      <c r="AR39" s="4">
        <f t="shared" si="8"/>
        <v>0</v>
      </c>
      <c r="AS39" s="4">
        <f t="shared" si="9"/>
        <v>0</v>
      </c>
      <c r="AT39" s="4">
        <f t="shared" si="10"/>
        <v>600</v>
      </c>
      <c r="AU39" s="4">
        <f t="shared" si="11"/>
        <v>0</v>
      </c>
      <c r="AV39" s="533">
        <f t="shared" si="12"/>
        <v>600</v>
      </c>
    </row>
    <row r="40" spans="1:48" ht="18">
      <c r="A40" s="223"/>
      <c r="B40" s="224"/>
      <c r="C40" s="224"/>
      <c r="D40" s="218"/>
      <c r="E40" s="221"/>
      <c r="F40" s="221"/>
      <c r="G40">
        <f t="shared" si="3"/>
        <v>0</v>
      </c>
      <c r="S40" s="73"/>
      <c r="T40" s="74"/>
      <c r="U40" s="74"/>
      <c r="V40" s="74"/>
      <c r="W40" s="74"/>
      <c r="X40" s="74"/>
      <c r="Y40" s="37"/>
      <c r="Z40" s="38"/>
      <c r="AA40" s="4">
        <f t="shared" si="4"/>
        <v>0</v>
      </c>
      <c r="AB40" s="111"/>
      <c r="AC40" s="26"/>
      <c r="AE40" t="s">
        <v>314</v>
      </c>
      <c r="AH40" t="s">
        <v>446</v>
      </c>
      <c r="AI40" s="191" t="s">
        <v>425</v>
      </c>
      <c r="AJ40" s="1">
        <v>10</v>
      </c>
      <c r="AK40" t="s">
        <v>447</v>
      </c>
      <c r="AL40" s="1">
        <f t="shared" si="16"/>
        <v>0</v>
      </c>
      <c r="AM40" s="1">
        <f t="shared" si="17"/>
        <v>0</v>
      </c>
      <c r="AN40" s="532">
        <f t="shared" si="13"/>
        <v>0</v>
      </c>
      <c r="AO40" s="532">
        <f t="shared" si="14"/>
        <v>0</v>
      </c>
      <c r="AP40" s="532">
        <f t="shared" si="15"/>
        <v>0</v>
      </c>
      <c r="AQ40" s="4">
        <f t="shared" si="7"/>
        <v>0</v>
      </c>
      <c r="AR40" s="4">
        <f t="shared" si="8"/>
        <v>0</v>
      </c>
      <c r="AS40" s="4">
        <f t="shared" si="9"/>
        <v>0</v>
      </c>
      <c r="AT40" s="4">
        <f t="shared" si="10"/>
        <v>0</v>
      </c>
      <c r="AU40" s="4">
        <f t="shared" si="11"/>
        <v>0</v>
      </c>
      <c r="AV40" s="533">
        <f t="shared" si="12"/>
        <v>0</v>
      </c>
    </row>
    <row r="41" spans="1:48" ht="18">
      <c r="A41" s="223"/>
      <c r="B41" s="224" t="s">
        <v>470</v>
      </c>
      <c r="C41" s="224" t="s">
        <v>624</v>
      </c>
      <c r="D41" s="218" t="s">
        <v>681</v>
      </c>
      <c r="E41" s="221">
        <v>1</v>
      </c>
      <c r="F41" s="1"/>
      <c r="G41">
        <f t="shared" si="3"/>
        <v>0</v>
      </c>
      <c r="S41" s="73"/>
      <c r="T41" s="74"/>
      <c r="U41" s="74"/>
      <c r="V41" s="74"/>
      <c r="W41" s="74"/>
      <c r="X41" s="74"/>
      <c r="Y41" s="37"/>
      <c r="Z41" s="38"/>
      <c r="AA41" s="4">
        <f t="shared" si="4"/>
        <v>0</v>
      </c>
      <c r="AB41" s="111"/>
      <c r="AC41" s="26"/>
      <c r="AE41" t="s">
        <v>314</v>
      </c>
      <c r="AH41" t="s">
        <v>446</v>
      </c>
      <c r="AI41" s="191" t="s">
        <v>425</v>
      </c>
      <c r="AJ41" s="1">
        <v>10</v>
      </c>
      <c r="AK41" t="s">
        <v>447</v>
      </c>
      <c r="AL41" s="1" t="str">
        <f t="shared" si="16"/>
        <v>Nuovo attrezzo promiscuo 312/846 composto da :</v>
      </c>
      <c r="AM41" s="1">
        <f t="shared" si="17"/>
        <v>1</v>
      </c>
      <c r="AN41" s="532">
        <f t="shared" si="13"/>
        <v>0</v>
      </c>
      <c r="AO41" s="532">
        <f t="shared" si="14"/>
        <v>0</v>
      </c>
      <c r="AP41" s="532">
        <f t="shared" si="15"/>
        <v>0</v>
      </c>
      <c r="AQ41" s="4">
        <f t="shared" si="7"/>
        <v>0</v>
      </c>
      <c r="AR41" s="4">
        <f t="shared" si="8"/>
        <v>0</v>
      </c>
      <c r="AS41" s="4">
        <f t="shared" si="9"/>
        <v>0</v>
      </c>
      <c r="AT41" s="4">
        <f t="shared" si="10"/>
        <v>0</v>
      </c>
      <c r="AU41" s="4">
        <f t="shared" si="11"/>
        <v>0</v>
      </c>
      <c r="AV41" s="533">
        <f t="shared" si="12"/>
        <v>0</v>
      </c>
    </row>
    <row r="42" spans="1:48" ht="18">
      <c r="A42" s="223"/>
      <c r="B42" s="224" t="s">
        <v>471</v>
      </c>
      <c r="C42" s="224" t="s">
        <v>625</v>
      </c>
      <c r="D42" s="218" t="s">
        <v>681</v>
      </c>
      <c r="E42" s="221">
        <v>2</v>
      </c>
      <c r="F42" s="221">
        <v>60</v>
      </c>
      <c r="G42">
        <f t="shared" si="3"/>
        <v>120</v>
      </c>
      <c r="H42">
        <v>6</v>
      </c>
      <c r="I42">
        <v>50</v>
      </c>
      <c r="J42">
        <v>72</v>
      </c>
      <c r="M42">
        <v>50</v>
      </c>
      <c r="N42">
        <v>39</v>
      </c>
      <c r="P42">
        <v>8</v>
      </c>
      <c r="Q42">
        <v>1</v>
      </c>
      <c r="R42">
        <v>4</v>
      </c>
      <c r="S42" s="73"/>
      <c r="T42" s="74"/>
      <c r="U42" s="74"/>
      <c r="V42" s="74"/>
      <c r="W42" s="74"/>
      <c r="X42" s="74"/>
      <c r="Y42" s="37"/>
      <c r="Z42" s="38"/>
      <c r="AA42" s="4">
        <f t="shared" si="4"/>
        <v>3332</v>
      </c>
      <c r="AB42" s="111"/>
      <c r="AC42" s="26"/>
      <c r="AE42" t="s">
        <v>315</v>
      </c>
      <c r="AH42" t="s">
        <v>446</v>
      </c>
      <c r="AI42" s="191"/>
      <c r="AJ42" s="1">
        <v>10</v>
      </c>
      <c r="AK42" t="s">
        <v>447</v>
      </c>
      <c r="AL42" s="1"/>
      <c r="AM42" s="1"/>
      <c r="AN42" s="532">
        <f t="shared" si="13"/>
        <v>3212</v>
      </c>
      <c r="AO42" s="532">
        <f t="shared" si="14"/>
        <v>3068</v>
      </c>
      <c r="AP42" s="532">
        <f t="shared" si="15"/>
        <v>144</v>
      </c>
      <c r="AQ42" s="4">
        <f t="shared" si="7"/>
        <v>3068</v>
      </c>
      <c r="AR42" s="4">
        <f t="shared" si="8"/>
        <v>144</v>
      </c>
      <c r="AS42" s="4">
        <f t="shared" si="9"/>
        <v>120</v>
      </c>
      <c r="AT42" s="4">
        <f t="shared" si="10"/>
        <v>0</v>
      </c>
      <c r="AU42" s="4">
        <f t="shared" si="11"/>
        <v>0</v>
      </c>
      <c r="AV42" s="533">
        <f t="shared" si="12"/>
        <v>3332</v>
      </c>
    </row>
    <row r="43" spans="1:48" ht="18">
      <c r="A43" s="223"/>
      <c r="B43" s="224" t="s">
        <v>472</v>
      </c>
      <c r="C43" s="224" t="s">
        <v>626</v>
      </c>
      <c r="D43" s="218" t="s">
        <v>681</v>
      </c>
      <c r="E43" s="221">
        <v>2</v>
      </c>
      <c r="F43" s="221">
        <v>25</v>
      </c>
      <c r="G43">
        <f t="shared" si="3"/>
        <v>50</v>
      </c>
      <c r="H43">
        <v>5</v>
      </c>
      <c r="I43">
        <v>20</v>
      </c>
      <c r="J43">
        <v>50</v>
      </c>
      <c r="M43">
        <v>30</v>
      </c>
      <c r="N43">
        <v>10</v>
      </c>
      <c r="P43">
        <v>4</v>
      </c>
      <c r="Q43">
        <v>2</v>
      </c>
      <c r="S43" s="73"/>
      <c r="T43" s="74"/>
      <c r="U43" s="74"/>
      <c r="V43" s="74"/>
      <c r="W43" s="74"/>
      <c r="X43" s="74"/>
      <c r="Y43" s="37"/>
      <c r="Z43" s="38"/>
      <c r="AA43" s="4">
        <f t="shared" si="4"/>
        <v>1266</v>
      </c>
      <c r="AB43" s="112"/>
      <c r="AC43" s="26"/>
      <c r="AE43" t="s">
        <v>315</v>
      </c>
      <c r="AH43" t="s">
        <v>446</v>
      </c>
      <c r="AI43" s="191" t="s">
        <v>423</v>
      </c>
      <c r="AJ43" s="1">
        <v>10</v>
      </c>
      <c r="AK43" t="s">
        <v>447</v>
      </c>
      <c r="AL43" s="1" t="str">
        <f t="shared" si="16"/>
        <v>Gr. Tasselli fissi + saldato</v>
      </c>
      <c r="AM43" s="1">
        <f t="shared" si="17"/>
        <v>2</v>
      </c>
      <c r="AN43" s="532">
        <f t="shared" si="13"/>
        <v>1266</v>
      </c>
      <c r="AO43" s="532">
        <f t="shared" si="14"/>
        <v>1166</v>
      </c>
      <c r="AP43" s="532">
        <f t="shared" si="15"/>
        <v>100</v>
      </c>
      <c r="AQ43" s="4">
        <f t="shared" si="7"/>
        <v>1166</v>
      </c>
      <c r="AR43" s="4">
        <f t="shared" si="8"/>
        <v>100</v>
      </c>
      <c r="AS43" s="4">
        <f t="shared" si="9"/>
        <v>0</v>
      </c>
      <c r="AT43" s="4">
        <f t="shared" si="10"/>
        <v>0</v>
      </c>
      <c r="AU43" s="4">
        <f t="shared" si="11"/>
        <v>0</v>
      </c>
      <c r="AV43" s="533">
        <f t="shared" si="12"/>
        <v>1266</v>
      </c>
    </row>
    <row r="44" spans="1:48" ht="18">
      <c r="A44" s="223"/>
      <c r="B44" s="224" t="s">
        <v>473</v>
      </c>
      <c r="C44" s="224" t="s">
        <v>627</v>
      </c>
      <c r="D44" s="218" t="s">
        <v>681</v>
      </c>
      <c r="E44" s="221">
        <v>1</v>
      </c>
      <c r="F44" s="221">
        <v>25</v>
      </c>
      <c r="G44">
        <f t="shared" si="3"/>
        <v>50</v>
      </c>
      <c r="H44">
        <v>10</v>
      </c>
      <c r="I44">
        <v>10</v>
      </c>
      <c r="J44">
        <v>300</v>
      </c>
      <c r="K44">
        <v>250</v>
      </c>
      <c r="M44">
        <v>20</v>
      </c>
      <c r="N44">
        <v>15</v>
      </c>
      <c r="P44">
        <v>4</v>
      </c>
      <c r="Q44">
        <v>2</v>
      </c>
      <c r="R44">
        <v>4</v>
      </c>
      <c r="S44" s="73"/>
      <c r="T44" s="74"/>
      <c r="U44" s="74"/>
      <c r="V44" s="74"/>
      <c r="W44" s="74"/>
      <c r="X44" s="74"/>
      <c r="Y44" s="37"/>
      <c r="Z44" s="38"/>
      <c r="AA44" s="4">
        <f t="shared" si="4"/>
        <v>1375.5</v>
      </c>
      <c r="AB44" s="112"/>
      <c r="AC44" s="26"/>
      <c r="AE44" t="s">
        <v>315</v>
      </c>
      <c r="AH44" t="s">
        <v>446</v>
      </c>
      <c r="AI44" s="191" t="s">
        <v>424</v>
      </c>
      <c r="AJ44" s="1">
        <v>10</v>
      </c>
      <c r="AK44" t="s">
        <v>447</v>
      </c>
      <c r="AL44" s="1" t="str">
        <f t="shared" si="16"/>
        <v>Gr. Centraggio pn promiscuo</v>
      </c>
      <c r="AM44" s="1">
        <f t="shared" si="17"/>
        <v>1</v>
      </c>
      <c r="AN44" s="532">
        <f t="shared" si="13"/>
        <v>1065.5</v>
      </c>
      <c r="AO44" s="532">
        <f t="shared" si="14"/>
        <v>765.5</v>
      </c>
      <c r="AP44" s="532">
        <f t="shared" si="15"/>
        <v>300</v>
      </c>
      <c r="AQ44" s="4">
        <f t="shared" si="7"/>
        <v>765.5</v>
      </c>
      <c r="AR44" s="4">
        <f t="shared" si="8"/>
        <v>300</v>
      </c>
      <c r="AS44" s="4">
        <f t="shared" si="9"/>
        <v>310</v>
      </c>
      <c r="AT44" s="4">
        <f t="shared" si="10"/>
        <v>0</v>
      </c>
      <c r="AU44" s="4">
        <f t="shared" si="11"/>
        <v>0</v>
      </c>
      <c r="AV44" s="533">
        <f t="shared" si="12"/>
        <v>1375.5</v>
      </c>
    </row>
    <row r="45" spans="1:48" ht="18">
      <c r="A45" s="223"/>
      <c r="B45" s="224" t="s">
        <v>474</v>
      </c>
      <c r="C45" s="224" t="s">
        <v>628</v>
      </c>
      <c r="D45" s="218" t="s">
        <v>681</v>
      </c>
      <c r="E45" s="221">
        <v>4</v>
      </c>
      <c r="F45" s="221">
        <v>25</v>
      </c>
      <c r="G45">
        <f t="shared" si="3"/>
        <v>50</v>
      </c>
      <c r="H45">
        <v>10</v>
      </c>
      <c r="I45">
        <v>10</v>
      </c>
      <c r="J45">
        <v>300</v>
      </c>
      <c r="K45">
        <v>250</v>
      </c>
      <c r="M45">
        <v>20</v>
      </c>
      <c r="N45">
        <v>15</v>
      </c>
      <c r="P45">
        <v>4</v>
      </c>
      <c r="Q45">
        <v>2</v>
      </c>
      <c r="R45">
        <v>4</v>
      </c>
      <c r="S45" s="73"/>
      <c r="T45" s="74"/>
      <c r="U45" s="74"/>
      <c r="V45" s="74"/>
      <c r="W45" s="74"/>
      <c r="X45" s="74"/>
      <c r="Y45" s="37"/>
      <c r="Z45" s="38"/>
      <c r="AA45" s="4">
        <f t="shared" si="4"/>
        <v>5502</v>
      </c>
      <c r="AB45" s="112"/>
      <c r="AC45" s="26"/>
      <c r="AE45" t="s">
        <v>314</v>
      </c>
      <c r="AH45" t="s">
        <v>446</v>
      </c>
      <c r="AI45" s="191" t="s">
        <v>423</v>
      </c>
      <c r="AJ45" s="1">
        <v>10</v>
      </c>
      <c r="AK45" t="s">
        <v>447</v>
      </c>
      <c r="AL45" s="1" t="str">
        <f t="shared" si="16"/>
        <v>Gr. Bloccaggio pn</v>
      </c>
      <c r="AM45" s="1">
        <f t="shared" si="17"/>
        <v>4</v>
      </c>
      <c r="AN45" s="532">
        <f t="shared" si="13"/>
        <v>4262</v>
      </c>
      <c r="AO45" s="532">
        <f t="shared" si="14"/>
        <v>3062</v>
      </c>
      <c r="AP45" s="532">
        <f t="shared" si="15"/>
        <v>1200</v>
      </c>
      <c r="AQ45" s="4">
        <f t="shared" si="7"/>
        <v>3062</v>
      </c>
      <c r="AR45" s="4">
        <f t="shared" si="8"/>
        <v>1200</v>
      </c>
      <c r="AS45" s="4">
        <f t="shared" si="9"/>
        <v>1240</v>
      </c>
      <c r="AT45" s="4">
        <f t="shared" si="10"/>
        <v>0</v>
      </c>
      <c r="AU45" s="4">
        <f t="shared" si="11"/>
        <v>0</v>
      </c>
      <c r="AV45" s="533">
        <f t="shared" si="12"/>
        <v>5502</v>
      </c>
    </row>
    <row r="46" spans="1:48" ht="18">
      <c r="A46" s="223"/>
      <c r="B46" s="224" t="s">
        <v>475</v>
      </c>
      <c r="C46" s="224" t="s">
        <v>628</v>
      </c>
      <c r="D46" s="218" t="s">
        <v>681</v>
      </c>
      <c r="E46" s="221">
        <v>8</v>
      </c>
      <c r="F46" s="221">
        <v>25</v>
      </c>
      <c r="G46">
        <f t="shared" si="3"/>
        <v>50</v>
      </c>
      <c r="H46">
        <v>10</v>
      </c>
      <c r="I46">
        <v>10</v>
      </c>
      <c r="J46">
        <v>300</v>
      </c>
      <c r="K46">
        <v>250</v>
      </c>
      <c r="M46">
        <v>20</v>
      </c>
      <c r="N46">
        <v>15</v>
      </c>
      <c r="P46">
        <v>4</v>
      </c>
      <c r="Q46">
        <v>2</v>
      </c>
      <c r="R46">
        <v>4</v>
      </c>
      <c r="S46" s="73"/>
      <c r="T46" s="74"/>
      <c r="U46" s="74"/>
      <c r="V46" s="74"/>
      <c r="W46" s="74"/>
      <c r="X46" s="74"/>
      <c r="Y46" s="37"/>
      <c r="Z46" s="38"/>
      <c r="AA46" s="4">
        <f t="shared" si="4"/>
        <v>11004</v>
      </c>
      <c r="AB46" s="112"/>
      <c r="AC46" s="26"/>
      <c r="AE46" t="s">
        <v>314</v>
      </c>
      <c r="AH46" t="s">
        <v>446</v>
      </c>
      <c r="AI46" s="191" t="s">
        <v>423</v>
      </c>
      <c r="AJ46" s="1">
        <v>10</v>
      </c>
      <c r="AK46" t="s">
        <v>447</v>
      </c>
      <c r="AL46" s="1" t="str">
        <f t="shared" si="16"/>
        <v>Gr. Bloccagio pn per traverse</v>
      </c>
      <c r="AM46" s="1">
        <f t="shared" si="17"/>
        <v>8</v>
      </c>
      <c r="AN46" s="532">
        <f t="shared" si="13"/>
        <v>8524</v>
      </c>
      <c r="AO46" s="532">
        <f t="shared" si="14"/>
        <v>6124</v>
      </c>
      <c r="AP46" s="532">
        <f t="shared" si="15"/>
        <v>2400</v>
      </c>
      <c r="AQ46" s="4">
        <f t="shared" si="7"/>
        <v>6124</v>
      </c>
      <c r="AR46" s="4">
        <f t="shared" si="8"/>
        <v>2400</v>
      </c>
      <c r="AS46" s="4">
        <f t="shared" si="9"/>
        <v>2480</v>
      </c>
      <c r="AT46" s="4">
        <f t="shared" si="10"/>
        <v>0</v>
      </c>
      <c r="AU46" s="4">
        <f t="shared" si="11"/>
        <v>0</v>
      </c>
      <c r="AV46" s="533">
        <f t="shared" si="12"/>
        <v>11004</v>
      </c>
    </row>
    <row r="47" spans="1:48" ht="18">
      <c r="A47" s="223"/>
      <c r="B47" s="224" t="s">
        <v>476</v>
      </c>
      <c r="C47" s="224" t="s">
        <v>627</v>
      </c>
      <c r="D47" s="218" t="s">
        <v>681</v>
      </c>
      <c r="E47" s="221">
        <v>14</v>
      </c>
      <c r="F47" s="221">
        <v>25</v>
      </c>
      <c r="G47">
        <f t="shared" ref="G47" si="18">F47*$G$658</f>
        <v>50</v>
      </c>
      <c r="H47">
        <v>10</v>
      </c>
      <c r="I47">
        <v>10</v>
      </c>
      <c r="J47">
        <v>250</v>
      </c>
      <c r="K47">
        <v>250</v>
      </c>
      <c r="M47">
        <v>20</v>
      </c>
      <c r="N47">
        <v>12</v>
      </c>
      <c r="P47">
        <v>4</v>
      </c>
      <c r="Q47">
        <v>2</v>
      </c>
      <c r="R47">
        <v>4</v>
      </c>
      <c r="S47" s="73"/>
      <c r="T47" s="74"/>
      <c r="U47" s="74"/>
      <c r="V47" s="74"/>
      <c r="W47" s="74"/>
      <c r="X47" s="74"/>
      <c r="Y47" s="37"/>
      <c r="Z47" s="38"/>
      <c r="AA47" s="4">
        <f t="shared" si="4"/>
        <v>17486</v>
      </c>
      <c r="AB47" s="112"/>
      <c r="AC47" s="26"/>
      <c r="AE47" t="s">
        <v>315</v>
      </c>
      <c r="AH47" t="s">
        <v>446</v>
      </c>
      <c r="AI47" t="s">
        <v>423</v>
      </c>
      <c r="AJ47" s="1">
        <v>10</v>
      </c>
      <c r="AK47" t="s">
        <v>447</v>
      </c>
      <c r="AL47" s="1" t="str">
        <f t="shared" si="16"/>
        <v>Gr. Centraggio pn per traverse</v>
      </c>
      <c r="AM47" s="1">
        <f t="shared" si="17"/>
        <v>14</v>
      </c>
      <c r="AN47" s="532">
        <f t="shared" si="13"/>
        <v>13146</v>
      </c>
      <c r="AO47" s="532">
        <f t="shared" si="14"/>
        <v>9646</v>
      </c>
      <c r="AP47" s="532">
        <f t="shared" si="15"/>
        <v>3500</v>
      </c>
      <c r="AQ47" s="4">
        <f t="shared" si="7"/>
        <v>9646</v>
      </c>
      <c r="AR47" s="4">
        <f t="shared" si="8"/>
        <v>3500</v>
      </c>
      <c r="AS47" s="4">
        <f t="shared" si="9"/>
        <v>4340</v>
      </c>
      <c r="AT47" s="4">
        <f t="shared" si="10"/>
        <v>0</v>
      </c>
      <c r="AU47" s="4">
        <f t="shared" si="11"/>
        <v>0</v>
      </c>
      <c r="AV47" s="533">
        <f t="shared" si="12"/>
        <v>17486</v>
      </c>
    </row>
    <row r="48" spans="1:48" ht="18">
      <c r="A48" s="223"/>
      <c r="B48" s="224" t="s">
        <v>477</v>
      </c>
      <c r="C48" s="224" t="s">
        <v>629</v>
      </c>
      <c r="D48" s="218" t="s">
        <v>681</v>
      </c>
      <c r="E48" s="221">
        <v>1</v>
      </c>
      <c r="F48" s="221">
        <v>150</v>
      </c>
      <c r="G48">
        <f t="shared" si="3"/>
        <v>300</v>
      </c>
      <c r="H48">
        <v>4</v>
      </c>
      <c r="I48">
        <v>710</v>
      </c>
      <c r="J48">
        <v>50</v>
      </c>
      <c r="M48">
        <v>80</v>
      </c>
      <c r="N48">
        <v>4</v>
      </c>
      <c r="O48">
        <v>25</v>
      </c>
      <c r="P48">
        <v>2</v>
      </c>
      <c r="Q48">
        <v>5</v>
      </c>
      <c r="S48" s="73">
        <v>20</v>
      </c>
      <c r="T48" s="74">
        <v>20</v>
      </c>
      <c r="U48" s="74"/>
      <c r="V48" s="74"/>
      <c r="W48" s="74"/>
      <c r="X48" s="74"/>
      <c r="Y48" s="37"/>
      <c r="Z48" s="38"/>
      <c r="AA48" s="4">
        <f t="shared" si="4"/>
        <v>3318</v>
      </c>
      <c r="AB48" s="112"/>
      <c r="AC48" s="26"/>
      <c r="AE48" t="s">
        <v>315</v>
      </c>
      <c r="AH48" t="s">
        <v>446</v>
      </c>
      <c r="AJ48" s="1">
        <v>10</v>
      </c>
      <c r="AK48" t="s">
        <v>447</v>
      </c>
      <c r="AL48" s="1"/>
      <c r="AM48" s="1"/>
      <c r="AN48" s="532">
        <f t="shared" si="13"/>
        <v>2118</v>
      </c>
      <c r="AO48" s="532">
        <f t="shared" si="14"/>
        <v>2068</v>
      </c>
      <c r="AP48" s="532">
        <f t="shared" si="15"/>
        <v>50</v>
      </c>
      <c r="AQ48" s="4">
        <f t="shared" si="7"/>
        <v>2068</v>
      </c>
      <c r="AR48" s="4">
        <f t="shared" si="8"/>
        <v>50</v>
      </c>
      <c r="AS48" s="4">
        <f t="shared" si="9"/>
        <v>0</v>
      </c>
      <c r="AT48" s="4">
        <f t="shared" si="10"/>
        <v>1200</v>
      </c>
      <c r="AU48" s="4">
        <f t="shared" si="11"/>
        <v>0</v>
      </c>
      <c r="AV48" s="533">
        <f t="shared" si="12"/>
        <v>3318</v>
      </c>
    </row>
    <row r="49" spans="1:48" ht="18">
      <c r="A49" s="223"/>
      <c r="B49" s="224"/>
      <c r="C49" s="224"/>
      <c r="D49" s="218"/>
      <c r="E49" s="221"/>
      <c r="F49" s="221"/>
      <c r="G49">
        <f t="shared" si="3"/>
        <v>0</v>
      </c>
      <c r="S49" s="73"/>
      <c r="T49" s="74"/>
      <c r="U49" s="74"/>
      <c r="V49" s="74"/>
      <c r="W49" s="74"/>
      <c r="X49" s="74"/>
      <c r="Y49" s="37"/>
      <c r="Z49" s="38"/>
      <c r="AA49" s="4">
        <f t="shared" si="4"/>
        <v>0</v>
      </c>
      <c r="AB49" s="111"/>
      <c r="AC49" s="26"/>
      <c r="AE49" t="s">
        <v>315</v>
      </c>
      <c r="AH49" t="s">
        <v>446</v>
      </c>
      <c r="AI49" s="191"/>
      <c r="AJ49" s="1">
        <v>10</v>
      </c>
      <c r="AK49" t="s">
        <v>447</v>
      </c>
      <c r="AL49" s="1"/>
      <c r="AM49" s="1"/>
      <c r="AN49" s="532">
        <f t="shared" si="13"/>
        <v>0</v>
      </c>
      <c r="AO49" s="532">
        <f t="shared" si="14"/>
        <v>0</v>
      </c>
      <c r="AP49" s="532">
        <f t="shared" si="15"/>
        <v>0</v>
      </c>
      <c r="AQ49" s="4">
        <f t="shared" si="7"/>
        <v>0</v>
      </c>
      <c r="AR49" s="4">
        <f t="shared" si="8"/>
        <v>0</v>
      </c>
      <c r="AS49" s="4">
        <f t="shared" si="9"/>
        <v>0</v>
      </c>
      <c r="AT49" s="4">
        <f t="shared" si="10"/>
        <v>0</v>
      </c>
      <c r="AU49" s="4">
        <f t="shared" si="11"/>
        <v>0</v>
      </c>
      <c r="AV49" s="533">
        <f t="shared" si="12"/>
        <v>0</v>
      </c>
    </row>
    <row r="50" spans="1:48" ht="18">
      <c r="A50" s="223"/>
      <c r="B50" s="224" t="s">
        <v>478</v>
      </c>
      <c r="C50" s="224" t="s">
        <v>630</v>
      </c>
      <c r="D50" s="218" t="s">
        <v>681</v>
      </c>
      <c r="E50" s="221">
        <v>2</v>
      </c>
      <c r="F50" s="221"/>
      <c r="G50">
        <f t="shared" si="3"/>
        <v>0</v>
      </c>
      <c r="J50">
        <v>7000</v>
      </c>
      <c r="S50" s="73">
        <v>20</v>
      </c>
      <c r="T50" s="74">
        <v>20</v>
      </c>
      <c r="U50" s="74"/>
      <c r="V50" s="74"/>
      <c r="W50" s="74"/>
      <c r="X50" s="74"/>
      <c r="Y50" s="37"/>
      <c r="Z50" s="38"/>
      <c r="AA50" s="376">
        <f t="shared" si="4"/>
        <v>16400</v>
      </c>
      <c r="AB50" s="111"/>
      <c r="AC50" s="26"/>
      <c r="AE50" t="s">
        <v>315</v>
      </c>
      <c r="AH50" t="s">
        <v>446</v>
      </c>
      <c r="AI50" s="191"/>
      <c r="AJ50" s="1">
        <v>10</v>
      </c>
      <c r="AK50" t="s">
        <v>447</v>
      </c>
      <c r="AL50" s="1"/>
      <c r="AM50" s="1"/>
      <c r="AN50" s="532">
        <f t="shared" si="13"/>
        <v>14000</v>
      </c>
      <c r="AO50" s="532">
        <f t="shared" si="14"/>
        <v>0</v>
      </c>
      <c r="AP50" s="532">
        <f t="shared" si="15"/>
        <v>14000</v>
      </c>
      <c r="AQ50" s="4">
        <f t="shared" si="7"/>
        <v>0</v>
      </c>
      <c r="AR50" s="4">
        <f t="shared" si="8"/>
        <v>14000</v>
      </c>
      <c r="AS50" s="4">
        <f t="shared" si="9"/>
        <v>0</v>
      </c>
      <c r="AT50" s="4">
        <f t="shared" si="10"/>
        <v>2400</v>
      </c>
      <c r="AU50" s="4">
        <f t="shared" si="11"/>
        <v>0</v>
      </c>
      <c r="AV50" s="533">
        <f t="shared" si="12"/>
        <v>16400</v>
      </c>
    </row>
    <row r="51" spans="1:48" ht="18">
      <c r="A51" s="223"/>
      <c r="B51" s="224" t="s">
        <v>479</v>
      </c>
      <c r="C51" s="224" t="s">
        <v>631</v>
      </c>
      <c r="D51" s="218" t="s">
        <v>681</v>
      </c>
      <c r="E51" s="221">
        <v>2</v>
      </c>
      <c r="F51" s="221">
        <v>400</v>
      </c>
      <c r="G51">
        <f t="shared" si="3"/>
        <v>800</v>
      </c>
      <c r="H51">
        <v>10</v>
      </c>
      <c r="I51">
        <v>20</v>
      </c>
      <c r="J51">
        <v>50</v>
      </c>
      <c r="M51">
        <v>50</v>
      </c>
      <c r="O51">
        <v>20</v>
      </c>
      <c r="P51">
        <v>5</v>
      </c>
      <c r="Q51">
        <v>2</v>
      </c>
      <c r="S51" s="73"/>
      <c r="T51" s="74">
        <v>10</v>
      </c>
      <c r="U51" s="74"/>
      <c r="V51" s="74"/>
      <c r="W51" s="74"/>
      <c r="X51" s="74"/>
      <c r="Y51" s="37"/>
      <c r="Z51" s="38"/>
      <c r="AA51" s="4">
        <f t="shared" si="4"/>
        <v>4117</v>
      </c>
      <c r="AB51" s="112"/>
      <c r="AC51" s="26"/>
      <c r="AE51" t="s">
        <v>315</v>
      </c>
      <c r="AH51" t="s">
        <v>446</v>
      </c>
      <c r="AI51" s="191"/>
      <c r="AJ51" s="1">
        <v>10</v>
      </c>
      <c r="AK51" t="s">
        <v>447</v>
      </c>
      <c r="AL51" s="1"/>
      <c r="AM51" s="1"/>
      <c r="AN51" s="532">
        <f t="shared" si="13"/>
        <v>3517</v>
      </c>
      <c r="AO51" s="532">
        <f t="shared" si="14"/>
        <v>3417</v>
      </c>
      <c r="AP51" s="532">
        <f t="shared" si="15"/>
        <v>100</v>
      </c>
      <c r="AQ51" s="4">
        <f t="shared" si="7"/>
        <v>3417</v>
      </c>
      <c r="AR51" s="4">
        <f t="shared" si="8"/>
        <v>100</v>
      </c>
      <c r="AS51" s="4">
        <f t="shared" si="9"/>
        <v>0</v>
      </c>
      <c r="AT51" s="4">
        <f t="shared" si="10"/>
        <v>600</v>
      </c>
      <c r="AU51" s="4">
        <f t="shared" si="11"/>
        <v>0</v>
      </c>
      <c r="AV51" s="533">
        <f t="shared" si="12"/>
        <v>4117</v>
      </c>
    </row>
    <row r="52" spans="1:48" ht="18">
      <c r="A52" s="223"/>
      <c r="B52" s="224" t="s">
        <v>480</v>
      </c>
      <c r="C52" s="224" t="s">
        <v>632</v>
      </c>
      <c r="D52" s="218" t="s">
        <v>681</v>
      </c>
      <c r="E52" s="221">
        <v>2</v>
      </c>
      <c r="F52" s="221"/>
      <c r="G52">
        <f t="shared" si="3"/>
        <v>0</v>
      </c>
      <c r="I52">
        <v>250</v>
      </c>
      <c r="J52">
        <v>30</v>
      </c>
      <c r="M52">
        <v>10</v>
      </c>
      <c r="O52">
        <v>20</v>
      </c>
      <c r="P52">
        <v>5</v>
      </c>
      <c r="Q52">
        <v>5</v>
      </c>
      <c r="S52" s="73"/>
      <c r="T52" s="74">
        <v>10</v>
      </c>
      <c r="U52" s="74"/>
      <c r="V52" s="74"/>
      <c r="W52" s="74"/>
      <c r="X52" s="74"/>
      <c r="Y52" s="37"/>
      <c r="Z52" s="38"/>
      <c r="AA52" s="4">
        <f t="shared" si="4"/>
        <v>2710</v>
      </c>
      <c r="AB52" s="112"/>
      <c r="AC52" s="26"/>
      <c r="AE52" t="s">
        <v>315</v>
      </c>
      <c r="AH52" t="s">
        <v>446</v>
      </c>
      <c r="AI52" s="191" t="s">
        <v>423</v>
      </c>
      <c r="AJ52" s="1">
        <v>10</v>
      </c>
      <c r="AK52" t="s">
        <v>447</v>
      </c>
      <c r="AL52" s="1" t="str">
        <f t="shared" si="16"/>
        <v>Piastra su tavola girevole 800x800 porta gruppi</v>
      </c>
      <c r="AM52" s="1">
        <f t="shared" si="17"/>
        <v>2</v>
      </c>
      <c r="AN52" s="532">
        <f t="shared" si="13"/>
        <v>2110</v>
      </c>
      <c r="AO52" s="532">
        <f t="shared" si="14"/>
        <v>2050</v>
      </c>
      <c r="AP52" s="532">
        <f t="shared" si="15"/>
        <v>60</v>
      </c>
      <c r="AQ52" s="4">
        <f t="shared" si="7"/>
        <v>2050</v>
      </c>
      <c r="AR52" s="4">
        <f t="shared" si="8"/>
        <v>60</v>
      </c>
      <c r="AS52" s="4">
        <f t="shared" si="9"/>
        <v>0</v>
      </c>
      <c r="AT52" s="4">
        <f t="shared" si="10"/>
        <v>600</v>
      </c>
      <c r="AU52" s="4">
        <f t="shared" si="11"/>
        <v>0</v>
      </c>
      <c r="AV52" s="533">
        <f t="shared" si="12"/>
        <v>2710</v>
      </c>
    </row>
    <row r="53" spans="1:48" ht="18">
      <c r="A53" s="223"/>
      <c r="B53" s="224"/>
      <c r="C53" s="224"/>
      <c r="D53" s="218"/>
      <c r="E53" s="221"/>
      <c r="F53" s="221"/>
      <c r="G53">
        <f t="shared" ref="G53:G54" si="19">F53*$G$658</f>
        <v>0</v>
      </c>
      <c r="S53" s="73"/>
      <c r="T53" s="74"/>
      <c r="U53" s="74"/>
      <c r="V53" s="74"/>
      <c r="W53" s="74"/>
      <c r="X53" s="74"/>
      <c r="Y53" s="37"/>
      <c r="Z53" s="38"/>
      <c r="AA53" s="4">
        <f t="shared" si="4"/>
        <v>0</v>
      </c>
      <c r="AB53" s="112"/>
      <c r="AC53" s="26"/>
      <c r="AE53" t="s">
        <v>314</v>
      </c>
      <c r="AH53" t="s">
        <v>446</v>
      </c>
      <c r="AI53" s="191" t="s">
        <v>423</v>
      </c>
      <c r="AJ53" s="1">
        <v>10</v>
      </c>
      <c r="AK53" t="s">
        <v>447</v>
      </c>
      <c r="AL53" s="1">
        <f t="shared" si="16"/>
        <v>0</v>
      </c>
      <c r="AM53" s="1">
        <f t="shared" si="17"/>
        <v>0</v>
      </c>
      <c r="AN53" s="532">
        <f t="shared" si="13"/>
        <v>0</v>
      </c>
      <c r="AO53" s="532">
        <f t="shared" si="14"/>
        <v>0</v>
      </c>
      <c r="AP53" s="532">
        <f t="shared" si="15"/>
        <v>0</v>
      </c>
      <c r="AQ53" s="4">
        <f t="shared" si="7"/>
        <v>0</v>
      </c>
      <c r="AR53" s="4">
        <f t="shared" si="8"/>
        <v>0</v>
      </c>
      <c r="AS53" s="4">
        <f t="shared" si="9"/>
        <v>0</v>
      </c>
      <c r="AT53" s="4">
        <f t="shared" si="10"/>
        <v>0</v>
      </c>
      <c r="AU53" s="4">
        <f t="shared" si="11"/>
        <v>0</v>
      </c>
      <c r="AV53" s="533">
        <f t="shared" si="12"/>
        <v>0</v>
      </c>
    </row>
    <row r="54" spans="1:48" ht="18">
      <c r="A54" s="223"/>
      <c r="B54" s="224" t="s">
        <v>481</v>
      </c>
      <c r="C54" s="224" t="s">
        <v>633</v>
      </c>
      <c r="D54" s="218" t="s">
        <v>681</v>
      </c>
      <c r="E54" s="221">
        <v>20</v>
      </c>
      <c r="F54">
        <v>10</v>
      </c>
      <c r="G54">
        <f t="shared" si="19"/>
        <v>20</v>
      </c>
      <c r="I54">
        <v>10</v>
      </c>
      <c r="J54">
        <v>100</v>
      </c>
      <c r="K54">
        <v>150</v>
      </c>
      <c r="M54">
        <v>10</v>
      </c>
      <c r="N54">
        <v>2</v>
      </c>
      <c r="S54" s="73">
        <v>2</v>
      </c>
      <c r="T54" s="74">
        <v>2</v>
      </c>
      <c r="U54" s="74"/>
      <c r="V54" s="74"/>
      <c r="W54" s="74"/>
      <c r="X54" s="74"/>
      <c r="Y54" s="37"/>
      <c r="Z54" s="38"/>
      <c r="AA54" s="4">
        <f t="shared" si="4"/>
        <v>9220</v>
      </c>
      <c r="AB54" s="111"/>
      <c r="AC54" s="26"/>
      <c r="AE54" t="s">
        <v>314</v>
      </c>
      <c r="AH54" t="s">
        <v>446</v>
      </c>
      <c r="AI54" s="191" t="s">
        <v>423</v>
      </c>
      <c r="AJ54" s="1">
        <v>10</v>
      </c>
      <c r="AK54" t="s">
        <v>447</v>
      </c>
      <c r="AL54" s="1" t="str">
        <f t="shared" si="16"/>
        <v>Micro PE</v>
      </c>
      <c r="AM54" s="1">
        <f t="shared" si="17"/>
        <v>20</v>
      </c>
      <c r="AN54" s="532">
        <f t="shared" si="13"/>
        <v>3820</v>
      </c>
      <c r="AO54" s="532">
        <f t="shared" si="14"/>
        <v>1820</v>
      </c>
      <c r="AP54" s="532">
        <f t="shared" si="15"/>
        <v>2000</v>
      </c>
      <c r="AQ54" s="4">
        <f t="shared" si="7"/>
        <v>1820</v>
      </c>
      <c r="AR54" s="4">
        <f t="shared" si="8"/>
        <v>2000</v>
      </c>
      <c r="AS54" s="4">
        <f t="shared" si="9"/>
        <v>3000</v>
      </c>
      <c r="AT54" s="4">
        <f t="shared" si="10"/>
        <v>2400</v>
      </c>
      <c r="AU54" s="4">
        <f t="shared" si="11"/>
        <v>0</v>
      </c>
      <c r="AV54" s="533">
        <f t="shared" si="12"/>
        <v>9220</v>
      </c>
    </row>
    <row r="55" spans="1:48" ht="18">
      <c r="A55" s="223"/>
      <c r="B55" s="224"/>
      <c r="C55" s="224"/>
      <c r="D55" s="218"/>
      <c r="E55" s="221"/>
      <c r="F55" s="221"/>
      <c r="G55">
        <f t="shared" si="3"/>
        <v>0</v>
      </c>
      <c r="S55" s="73"/>
      <c r="T55" s="74"/>
      <c r="U55" s="74"/>
      <c r="V55" s="74"/>
      <c r="W55" s="74"/>
      <c r="X55" s="74"/>
      <c r="Y55" s="37"/>
      <c r="Z55" s="38"/>
      <c r="AA55" s="4">
        <f t="shared" si="4"/>
        <v>0</v>
      </c>
      <c r="AB55" s="112"/>
      <c r="AC55" s="26"/>
      <c r="AE55" t="s">
        <v>314</v>
      </c>
      <c r="AH55" t="s">
        <v>446</v>
      </c>
      <c r="AI55" s="191" t="s">
        <v>423</v>
      </c>
      <c r="AJ55" s="1">
        <v>10</v>
      </c>
      <c r="AK55" t="s">
        <v>447</v>
      </c>
      <c r="AL55" s="1">
        <f t="shared" si="16"/>
        <v>0</v>
      </c>
      <c r="AM55" s="1">
        <f t="shared" si="17"/>
        <v>0</v>
      </c>
      <c r="AN55" s="532">
        <f t="shared" si="13"/>
        <v>0</v>
      </c>
      <c r="AO55" s="532">
        <f t="shared" si="14"/>
        <v>0</v>
      </c>
      <c r="AP55" s="532">
        <f t="shared" si="15"/>
        <v>0</v>
      </c>
      <c r="AQ55" s="4">
        <f t="shared" si="7"/>
        <v>0</v>
      </c>
      <c r="AR55" s="4">
        <f t="shared" si="8"/>
        <v>0</v>
      </c>
      <c r="AS55" s="4">
        <f t="shared" si="9"/>
        <v>0</v>
      </c>
      <c r="AT55" s="4">
        <f t="shared" si="10"/>
        <v>0</v>
      </c>
      <c r="AU55" s="4">
        <f t="shared" si="11"/>
        <v>0</v>
      </c>
      <c r="AV55" s="533">
        <f t="shared" si="12"/>
        <v>0</v>
      </c>
    </row>
    <row r="56" spans="1:48" ht="18">
      <c r="A56" s="222" t="s">
        <v>482</v>
      </c>
      <c r="B56" s="224" t="s">
        <v>483</v>
      </c>
      <c r="C56" s="224" t="s">
        <v>616</v>
      </c>
      <c r="D56" s="218" t="s">
        <v>682</v>
      </c>
      <c r="E56" s="221">
        <v>1</v>
      </c>
      <c r="F56" s="1"/>
      <c r="G56">
        <f t="shared" ref="G56" si="20">F56*$G$658</f>
        <v>0</v>
      </c>
      <c r="S56" s="73"/>
      <c r="T56" s="74"/>
      <c r="U56" s="74"/>
      <c r="V56" s="74"/>
      <c r="W56" s="74"/>
      <c r="X56" s="74"/>
      <c r="Y56" s="37"/>
      <c r="Z56" s="38"/>
      <c r="AA56" s="4">
        <f t="shared" si="4"/>
        <v>0</v>
      </c>
      <c r="AB56" s="112"/>
      <c r="AC56" s="26"/>
      <c r="AE56" t="s">
        <v>315</v>
      </c>
      <c r="AH56" t="s">
        <v>446</v>
      </c>
      <c r="AI56" s="191" t="s">
        <v>426</v>
      </c>
      <c r="AJ56" s="1">
        <v>10</v>
      </c>
      <c r="AK56" t="s">
        <v>447</v>
      </c>
      <c r="AL56" s="1" t="str">
        <f t="shared" si="16"/>
        <v>Robot di saldatura e manipolazione</v>
      </c>
      <c r="AM56" s="1">
        <f t="shared" si="17"/>
        <v>1</v>
      </c>
      <c r="AN56" s="532">
        <f t="shared" si="13"/>
        <v>0</v>
      </c>
      <c r="AO56" s="532">
        <f t="shared" si="14"/>
        <v>0</v>
      </c>
      <c r="AP56" s="532">
        <f t="shared" si="15"/>
        <v>0</v>
      </c>
      <c r="AQ56" s="4">
        <f t="shared" si="7"/>
        <v>0</v>
      </c>
      <c r="AR56" s="4">
        <f t="shared" si="8"/>
        <v>0</v>
      </c>
      <c r="AS56" s="4">
        <f t="shared" si="9"/>
        <v>0</v>
      </c>
      <c r="AT56" s="4">
        <f t="shared" si="10"/>
        <v>0</v>
      </c>
      <c r="AU56" s="4">
        <f t="shared" si="11"/>
        <v>0</v>
      </c>
      <c r="AV56" s="533">
        <f t="shared" si="12"/>
        <v>0</v>
      </c>
    </row>
    <row r="57" spans="1:48" ht="18">
      <c r="A57" s="225"/>
      <c r="B57" s="224" t="s">
        <v>484</v>
      </c>
      <c r="C57" s="224" t="s">
        <v>634</v>
      </c>
      <c r="D57" s="218" t="s">
        <v>682</v>
      </c>
      <c r="E57" s="221">
        <v>1</v>
      </c>
      <c r="F57" s="221">
        <v>70</v>
      </c>
      <c r="G57">
        <f t="shared" si="3"/>
        <v>140</v>
      </c>
      <c r="H57">
        <v>5</v>
      </c>
      <c r="I57">
        <v>160</v>
      </c>
      <c r="J57">
        <v>8800</v>
      </c>
      <c r="K57">
        <v>2800</v>
      </c>
      <c r="M57">
        <v>100</v>
      </c>
      <c r="N57">
        <v>50</v>
      </c>
      <c r="P57">
        <v>85</v>
      </c>
      <c r="R57">
        <v>50</v>
      </c>
      <c r="S57" s="73">
        <v>20</v>
      </c>
      <c r="T57" s="74">
        <v>20</v>
      </c>
      <c r="U57" s="74"/>
      <c r="V57" s="74"/>
      <c r="W57" s="74"/>
      <c r="X57" s="74"/>
      <c r="Y57" s="37"/>
      <c r="Z57" s="38"/>
      <c r="AA57" s="4">
        <f t="shared" si="4"/>
        <v>17467.5</v>
      </c>
      <c r="AB57" s="111"/>
      <c r="AC57" s="26"/>
      <c r="AE57" t="s">
        <v>315</v>
      </c>
      <c r="AH57" t="s">
        <v>446</v>
      </c>
      <c r="AI57" s="191" t="s">
        <v>72</v>
      </c>
      <c r="AJ57" s="1">
        <v>10</v>
      </c>
      <c r="AK57" t="s">
        <v>447</v>
      </c>
      <c r="AL57" s="1" t="str">
        <f t="shared" si="16"/>
        <v>Nuovo gripper tg media promiscuo 312/846</v>
      </c>
      <c r="AM57" s="1">
        <f t="shared" si="17"/>
        <v>1</v>
      </c>
      <c r="AN57" s="532">
        <f t="shared" si="13"/>
        <v>12717.5</v>
      </c>
      <c r="AO57" s="532">
        <f t="shared" si="14"/>
        <v>3917.5</v>
      </c>
      <c r="AP57" s="532">
        <f t="shared" si="15"/>
        <v>8800</v>
      </c>
      <c r="AQ57" s="4">
        <f t="shared" si="7"/>
        <v>3917.5</v>
      </c>
      <c r="AR57" s="4">
        <f t="shared" si="8"/>
        <v>8800</v>
      </c>
      <c r="AS57" s="4">
        <f t="shared" si="9"/>
        <v>3550</v>
      </c>
      <c r="AT57" s="4">
        <f t="shared" si="10"/>
        <v>1200</v>
      </c>
      <c r="AU57" s="4">
        <f t="shared" si="11"/>
        <v>0</v>
      </c>
      <c r="AV57" s="533">
        <f t="shared" si="12"/>
        <v>17467.5</v>
      </c>
    </row>
    <row r="58" spans="1:48" ht="18">
      <c r="A58" s="223"/>
      <c r="B58" s="224" t="s">
        <v>485</v>
      </c>
      <c r="C58" s="224" t="s">
        <v>635</v>
      </c>
      <c r="D58" s="218" t="s">
        <v>682</v>
      </c>
      <c r="E58" s="221">
        <v>1</v>
      </c>
      <c r="F58" s="221"/>
      <c r="G58">
        <f t="shared" ref="G58:G59" si="21">F58*$G$658</f>
        <v>0</v>
      </c>
      <c r="S58" s="73"/>
      <c r="T58" s="74"/>
      <c r="U58" s="74">
        <v>30</v>
      </c>
      <c r="V58" s="74"/>
      <c r="W58" s="74"/>
      <c r="X58" s="74"/>
      <c r="Y58" s="37"/>
      <c r="Z58" s="38"/>
      <c r="AA58" s="4">
        <f t="shared" si="4"/>
        <v>1500</v>
      </c>
      <c r="AB58" s="112"/>
      <c r="AC58" s="26"/>
      <c r="AE58" t="s">
        <v>315</v>
      </c>
      <c r="AH58" t="s">
        <v>446</v>
      </c>
      <c r="AI58" s="191" t="s">
        <v>424</v>
      </c>
      <c r="AJ58" s="1">
        <v>10</v>
      </c>
      <c r="AK58" t="s">
        <v>447</v>
      </c>
      <c r="AL58" s="1" t="str">
        <f t="shared" si="16"/>
        <v>Programmazione per modello 846 (qt punti 5)</v>
      </c>
      <c r="AM58" s="1">
        <f t="shared" si="17"/>
        <v>1</v>
      </c>
      <c r="AN58" s="532">
        <f t="shared" si="13"/>
        <v>0</v>
      </c>
      <c r="AO58" s="532">
        <f t="shared" si="14"/>
        <v>0</v>
      </c>
      <c r="AP58" s="532">
        <f t="shared" si="15"/>
        <v>0</v>
      </c>
      <c r="AQ58" s="4">
        <f t="shared" si="7"/>
        <v>0</v>
      </c>
      <c r="AR58" s="4">
        <f t="shared" si="8"/>
        <v>0</v>
      </c>
      <c r="AS58" s="4">
        <f t="shared" si="9"/>
        <v>0</v>
      </c>
      <c r="AT58" s="4">
        <f t="shared" si="10"/>
        <v>1500</v>
      </c>
      <c r="AU58" s="4">
        <f t="shared" si="11"/>
        <v>0</v>
      </c>
      <c r="AV58" s="533">
        <f t="shared" si="12"/>
        <v>1500</v>
      </c>
    </row>
    <row r="59" spans="1:48" ht="18">
      <c r="A59" s="223"/>
      <c r="B59" s="224" t="s">
        <v>486</v>
      </c>
      <c r="C59" s="224" t="s">
        <v>636</v>
      </c>
      <c r="D59" s="218" t="s">
        <v>682</v>
      </c>
      <c r="E59" s="221">
        <v>1</v>
      </c>
      <c r="F59" s="221"/>
      <c r="G59">
        <f t="shared" si="21"/>
        <v>0</v>
      </c>
      <c r="S59" s="73"/>
      <c r="T59" s="74"/>
      <c r="U59" s="74">
        <v>30</v>
      </c>
      <c r="V59" s="74"/>
      <c r="W59" s="74"/>
      <c r="X59" s="74"/>
      <c r="Y59" s="37"/>
      <c r="Z59" s="38"/>
      <c r="AA59" s="4">
        <f t="shared" si="4"/>
        <v>1500</v>
      </c>
      <c r="AB59" s="112"/>
      <c r="AC59" s="26"/>
      <c r="AE59" t="s">
        <v>315</v>
      </c>
      <c r="AH59" t="s">
        <v>446</v>
      </c>
      <c r="AI59" s="191" t="s">
        <v>424</v>
      </c>
      <c r="AJ59" s="1">
        <v>10</v>
      </c>
      <c r="AK59" t="s">
        <v>447</v>
      </c>
      <c r="AL59" s="1" t="str">
        <f t="shared" si="16"/>
        <v>Programmazione per modello 312 (qt punti 5)</v>
      </c>
      <c r="AM59" s="1">
        <f t="shared" si="17"/>
        <v>1</v>
      </c>
      <c r="AN59" s="532">
        <f t="shared" si="13"/>
        <v>0</v>
      </c>
      <c r="AO59" s="532">
        <f t="shared" si="14"/>
        <v>0</v>
      </c>
      <c r="AP59" s="532">
        <f t="shared" si="15"/>
        <v>0</v>
      </c>
      <c r="AQ59" s="4">
        <f t="shared" si="7"/>
        <v>0</v>
      </c>
      <c r="AR59" s="4">
        <f t="shared" si="8"/>
        <v>0</v>
      </c>
      <c r="AS59" s="4">
        <f t="shared" si="9"/>
        <v>0</v>
      </c>
      <c r="AT59" s="4">
        <f t="shared" si="10"/>
        <v>1500</v>
      </c>
      <c r="AU59" s="4">
        <f t="shared" si="11"/>
        <v>0</v>
      </c>
      <c r="AV59" s="533">
        <f t="shared" si="12"/>
        <v>1500</v>
      </c>
    </row>
    <row r="60" spans="1:48" ht="18">
      <c r="A60" s="223"/>
      <c r="B60" s="224"/>
      <c r="C60" s="224"/>
      <c r="D60" s="218"/>
      <c r="E60" s="221"/>
      <c r="F60" s="221"/>
      <c r="G60">
        <f t="shared" si="3"/>
        <v>0</v>
      </c>
      <c r="S60" s="73"/>
      <c r="T60" s="74"/>
      <c r="U60" s="74"/>
      <c r="V60" s="74"/>
      <c r="W60" s="74"/>
      <c r="X60" s="74"/>
      <c r="Y60" s="37"/>
      <c r="Z60" s="38"/>
      <c r="AA60" s="4">
        <f t="shared" si="4"/>
        <v>0</v>
      </c>
      <c r="AB60" s="111"/>
      <c r="AC60" s="26"/>
      <c r="AE60" t="s">
        <v>315</v>
      </c>
      <c r="AH60" t="s">
        <v>446</v>
      </c>
      <c r="AI60" s="191"/>
      <c r="AJ60" s="1">
        <v>10</v>
      </c>
      <c r="AK60" t="s">
        <v>447</v>
      </c>
      <c r="AL60" s="1"/>
      <c r="AM60" s="1"/>
      <c r="AN60" s="532">
        <f t="shared" si="13"/>
        <v>0</v>
      </c>
      <c r="AO60" s="532">
        <f t="shared" si="14"/>
        <v>0</v>
      </c>
      <c r="AP60" s="532">
        <f t="shared" si="15"/>
        <v>0</v>
      </c>
      <c r="AQ60" s="4">
        <f t="shared" si="7"/>
        <v>0</v>
      </c>
      <c r="AR60" s="4">
        <f t="shared" si="8"/>
        <v>0</v>
      </c>
      <c r="AS60" s="4">
        <f t="shared" si="9"/>
        <v>0</v>
      </c>
      <c r="AT60" s="4">
        <f t="shared" si="10"/>
        <v>0</v>
      </c>
      <c r="AU60" s="4">
        <f t="shared" si="11"/>
        <v>0</v>
      </c>
      <c r="AV60" s="533">
        <f t="shared" si="12"/>
        <v>0</v>
      </c>
    </row>
    <row r="61" spans="1:48" ht="18">
      <c r="A61" s="222" t="s">
        <v>487</v>
      </c>
      <c r="B61" s="224" t="s">
        <v>488</v>
      </c>
      <c r="C61" s="224" t="s">
        <v>637</v>
      </c>
      <c r="D61" s="218" t="s">
        <v>682</v>
      </c>
      <c r="E61" s="221">
        <v>1</v>
      </c>
      <c r="F61" s="1"/>
      <c r="G61">
        <f t="shared" si="3"/>
        <v>0</v>
      </c>
      <c r="S61" s="73"/>
      <c r="T61" s="74"/>
      <c r="U61" s="74"/>
      <c r="V61" s="74"/>
      <c r="W61" s="74"/>
      <c r="X61" s="74"/>
      <c r="Y61" s="37"/>
      <c r="Z61" s="38"/>
      <c r="AA61" s="4">
        <f t="shared" si="4"/>
        <v>0</v>
      </c>
      <c r="AB61" s="111"/>
      <c r="AC61" s="26"/>
      <c r="AE61" t="s">
        <v>315</v>
      </c>
      <c r="AH61" t="s">
        <v>446</v>
      </c>
      <c r="AJ61" s="1">
        <v>10</v>
      </c>
      <c r="AK61" t="s">
        <v>447</v>
      </c>
      <c r="AL61" s="1"/>
      <c r="AM61" s="1"/>
      <c r="AN61" s="532">
        <f t="shared" si="13"/>
        <v>0</v>
      </c>
      <c r="AO61" s="532">
        <f t="shared" si="14"/>
        <v>0</v>
      </c>
      <c r="AP61" s="532">
        <f t="shared" si="15"/>
        <v>0</v>
      </c>
      <c r="AQ61" s="4">
        <f t="shared" si="7"/>
        <v>0</v>
      </c>
      <c r="AR61" s="4">
        <f t="shared" si="8"/>
        <v>0</v>
      </c>
      <c r="AS61" s="4">
        <f t="shared" si="9"/>
        <v>0</v>
      </c>
      <c r="AT61" s="4">
        <f t="shared" si="10"/>
        <v>0</v>
      </c>
      <c r="AU61" s="4">
        <f t="shared" si="11"/>
        <v>0</v>
      </c>
      <c r="AV61" s="533">
        <f t="shared" si="12"/>
        <v>0</v>
      </c>
    </row>
    <row r="62" spans="1:48" ht="18">
      <c r="A62" s="223"/>
      <c r="B62" s="224" t="s">
        <v>464</v>
      </c>
      <c r="C62" s="224" t="s">
        <v>638</v>
      </c>
      <c r="D62" s="218" t="s">
        <v>682</v>
      </c>
      <c r="E62" s="221">
        <v>1</v>
      </c>
      <c r="F62" s="221"/>
      <c r="G62" s="191">
        <f t="shared" si="3"/>
        <v>0</v>
      </c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73"/>
      <c r="T62" s="74"/>
      <c r="U62" s="74">
        <v>60</v>
      </c>
      <c r="V62" s="74"/>
      <c r="W62" s="74"/>
      <c r="X62" s="74"/>
      <c r="Y62" s="37"/>
      <c r="Z62" s="38"/>
      <c r="AA62" s="4">
        <f t="shared" si="4"/>
        <v>3000</v>
      </c>
      <c r="AB62" s="111"/>
      <c r="AC62" s="26"/>
      <c r="AE62" t="s">
        <v>315</v>
      </c>
      <c r="AH62" t="s">
        <v>446</v>
      </c>
      <c r="AI62" t="s">
        <v>423</v>
      </c>
      <c r="AJ62" s="1">
        <v>5</v>
      </c>
      <c r="AK62" t="s">
        <v>447</v>
      </c>
      <c r="AL62" s="1" t="str">
        <f t="shared" si="16"/>
        <v>Programmazione per modello 846 (qt punti 11)</v>
      </c>
      <c r="AM62" s="1">
        <f t="shared" si="17"/>
        <v>1</v>
      </c>
      <c r="AN62" s="532">
        <f t="shared" si="13"/>
        <v>0</v>
      </c>
      <c r="AO62" s="532">
        <f t="shared" si="14"/>
        <v>0</v>
      </c>
      <c r="AP62" s="532">
        <f t="shared" si="15"/>
        <v>0</v>
      </c>
      <c r="AQ62" s="4">
        <f t="shared" si="7"/>
        <v>0</v>
      </c>
      <c r="AR62" s="4">
        <f t="shared" si="8"/>
        <v>0</v>
      </c>
      <c r="AS62" s="4">
        <f t="shared" si="9"/>
        <v>0</v>
      </c>
      <c r="AT62" s="4">
        <f t="shared" si="10"/>
        <v>3000</v>
      </c>
      <c r="AU62" s="4">
        <f t="shared" si="11"/>
        <v>0</v>
      </c>
      <c r="AV62" s="533">
        <f t="shared" si="12"/>
        <v>3000</v>
      </c>
    </row>
    <row r="63" spans="1:48" ht="18">
      <c r="A63" s="223"/>
      <c r="B63" s="224" t="s">
        <v>489</v>
      </c>
      <c r="C63" s="224" t="s">
        <v>639</v>
      </c>
      <c r="D63" s="218" t="s">
        <v>682</v>
      </c>
      <c r="E63" s="221">
        <v>1</v>
      </c>
      <c r="F63" s="221"/>
      <c r="G63">
        <f t="shared" si="3"/>
        <v>0</v>
      </c>
      <c r="S63" s="73"/>
      <c r="T63" s="74"/>
      <c r="U63" s="74">
        <v>60</v>
      </c>
      <c r="V63" s="74"/>
      <c r="W63" s="74"/>
      <c r="X63" s="74"/>
      <c r="Y63" s="37"/>
      <c r="Z63" s="38"/>
      <c r="AA63" s="4">
        <f t="shared" si="4"/>
        <v>3000</v>
      </c>
      <c r="AB63" s="112"/>
      <c r="AC63" s="26"/>
      <c r="AE63" t="s">
        <v>314</v>
      </c>
      <c r="AH63" t="s">
        <v>446</v>
      </c>
      <c r="AI63" t="s">
        <v>423</v>
      </c>
      <c r="AJ63" s="1">
        <v>5</v>
      </c>
      <c r="AK63" t="s">
        <v>447</v>
      </c>
      <c r="AL63" s="1" t="str">
        <f t="shared" si="16"/>
        <v>Programmazione per modello 312 (qt punti 11)</v>
      </c>
      <c r="AM63" s="1">
        <f t="shared" si="17"/>
        <v>1</v>
      </c>
      <c r="AN63" s="532">
        <f t="shared" si="13"/>
        <v>0</v>
      </c>
      <c r="AO63" s="532">
        <f t="shared" si="14"/>
        <v>0</v>
      </c>
      <c r="AP63" s="532">
        <f t="shared" si="15"/>
        <v>0</v>
      </c>
      <c r="AQ63" s="4">
        <f t="shared" si="7"/>
        <v>0</v>
      </c>
      <c r="AR63" s="4">
        <f t="shared" si="8"/>
        <v>0</v>
      </c>
      <c r="AS63" s="4">
        <f t="shared" si="9"/>
        <v>0</v>
      </c>
      <c r="AT63" s="4">
        <f t="shared" si="10"/>
        <v>3000</v>
      </c>
      <c r="AU63" s="4">
        <f t="shared" si="11"/>
        <v>0</v>
      </c>
      <c r="AV63" s="533">
        <f t="shared" si="12"/>
        <v>3000</v>
      </c>
    </row>
    <row r="64" spans="1:48" ht="18">
      <c r="A64" s="223"/>
      <c r="B64" s="224"/>
      <c r="C64" s="224"/>
      <c r="D64" s="218"/>
      <c r="E64" s="221"/>
      <c r="F64" s="221"/>
      <c r="G64">
        <f t="shared" si="3"/>
        <v>0</v>
      </c>
      <c r="S64" s="73"/>
      <c r="T64" s="74"/>
      <c r="U64" s="74"/>
      <c r="V64" s="74"/>
      <c r="W64" s="74"/>
      <c r="X64" s="74"/>
      <c r="Y64" s="37"/>
      <c r="Z64" s="38"/>
      <c r="AA64" s="4">
        <f t="shared" si="4"/>
        <v>0</v>
      </c>
      <c r="AB64" s="111"/>
      <c r="AC64" s="26"/>
      <c r="AE64" t="s">
        <v>315</v>
      </c>
      <c r="AH64" t="s">
        <v>446</v>
      </c>
      <c r="AI64" s="191" t="s">
        <v>424</v>
      </c>
      <c r="AJ64" s="1">
        <v>5</v>
      </c>
      <c r="AK64" t="s">
        <v>447</v>
      </c>
      <c r="AL64" s="1">
        <f t="shared" si="16"/>
        <v>0</v>
      </c>
      <c r="AM64" s="1">
        <f t="shared" si="17"/>
        <v>0</v>
      </c>
      <c r="AN64" s="532">
        <f t="shared" si="13"/>
        <v>0</v>
      </c>
      <c r="AO64" s="532">
        <f t="shared" si="14"/>
        <v>0</v>
      </c>
      <c r="AP64" s="532">
        <f t="shared" si="15"/>
        <v>0</v>
      </c>
      <c r="AQ64" s="4">
        <f t="shared" si="7"/>
        <v>0</v>
      </c>
      <c r="AR64" s="4">
        <f t="shared" si="8"/>
        <v>0</v>
      </c>
      <c r="AS64" s="4">
        <f t="shared" si="9"/>
        <v>0</v>
      </c>
      <c r="AT64" s="4">
        <f t="shared" si="10"/>
        <v>0</v>
      </c>
      <c r="AU64" s="4">
        <f t="shared" si="11"/>
        <v>0</v>
      </c>
      <c r="AV64" s="533">
        <f t="shared" si="12"/>
        <v>0</v>
      </c>
    </row>
    <row r="65" spans="1:48" ht="18">
      <c r="A65" s="222" t="s">
        <v>490</v>
      </c>
      <c r="B65" s="224" t="s">
        <v>491</v>
      </c>
      <c r="C65" s="224" t="s">
        <v>640</v>
      </c>
      <c r="D65" s="218" t="s">
        <v>684</v>
      </c>
      <c r="E65" s="221">
        <v>1</v>
      </c>
      <c r="F65" s="1"/>
      <c r="G65">
        <f t="shared" si="3"/>
        <v>0</v>
      </c>
      <c r="S65" s="73"/>
      <c r="T65" s="74"/>
      <c r="U65" s="74"/>
      <c r="V65" s="74"/>
      <c r="W65" s="74"/>
      <c r="X65" s="74"/>
      <c r="Y65" s="37"/>
      <c r="Z65" s="38"/>
      <c r="AA65" s="4">
        <f t="shared" si="4"/>
        <v>0</v>
      </c>
      <c r="AB65" s="111"/>
      <c r="AC65" s="26"/>
      <c r="AE65" t="s">
        <v>315</v>
      </c>
      <c r="AH65" t="s">
        <v>446</v>
      </c>
      <c r="AI65" s="191" t="s">
        <v>426</v>
      </c>
      <c r="AJ65" s="1">
        <v>5</v>
      </c>
      <c r="AK65" t="s">
        <v>447</v>
      </c>
      <c r="AL65" s="1" t="str">
        <f t="shared" si="16"/>
        <v>Robot di manipolazione e saldatura sotto pinza al suolo</v>
      </c>
      <c r="AM65" s="1">
        <f t="shared" si="17"/>
        <v>1</v>
      </c>
      <c r="AN65" s="532">
        <f t="shared" si="13"/>
        <v>0</v>
      </c>
      <c r="AO65" s="532">
        <f t="shared" si="14"/>
        <v>0</v>
      </c>
      <c r="AP65" s="532">
        <f t="shared" si="15"/>
        <v>0</v>
      </c>
      <c r="AQ65" s="4">
        <f t="shared" si="7"/>
        <v>0</v>
      </c>
      <c r="AR65" s="4">
        <f t="shared" si="8"/>
        <v>0</v>
      </c>
      <c r="AS65" s="4">
        <f t="shared" si="9"/>
        <v>0</v>
      </c>
      <c r="AT65" s="4">
        <f t="shared" si="10"/>
        <v>0</v>
      </c>
      <c r="AU65" s="4">
        <f t="shared" si="11"/>
        <v>0</v>
      </c>
      <c r="AV65" s="533">
        <f t="shared" si="12"/>
        <v>0</v>
      </c>
    </row>
    <row r="66" spans="1:48" ht="18">
      <c r="A66" s="225"/>
      <c r="B66" s="224" t="s">
        <v>492</v>
      </c>
      <c r="C66" s="224" t="s">
        <v>619</v>
      </c>
      <c r="D66" s="218" t="s">
        <v>684</v>
      </c>
      <c r="E66" s="221">
        <v>2</v>
      </c>
      <c r="F66" s="221"/>
      <c r="G66">
        <f t="shared" si="3"/>
        <v>0</v>
      </c>
      <c r="H66">
        <v>1</v>
      </c>
      <c r="I66">
        <v>25</v>
      </c>
      <c r="J66">
        <v>1000</v>
      </c>
      <c r="K66">
        <v>310</v>
      </c>
      <c r="M66">
        <v>30</v>
      </c>
      <c r="N66">
        <v>7</v>
      </c>
      <c r="P66">
        <v>5</v>
      </c>
      <c r="R66">
        <v>2</v>
      </c>
      <c r="S66" s="73">
        <v>4</v>
      </c>
      <c r="T66" s="74">
        <v>4</v>
      </c>
      <c r="U66" s="74"/>
      <c r="V66" s="74"/>
      <c r="W66" s="74"/>
      <c r="X66" s="74"/>
      <c r="Y66" s="37"/>
      <c r="Z66" s="38"/>
      <c r="AA66" s="4">
        <f t="shared" si="4"/>
        <v>3912</v>
      </c>
      <c r="AB66" s="111"/>
      <c r="AC66" s="26"/>
      <c r="AE66" t="s">
        <v>315</v>
      </c>
      <c r="AH66" t="s">
        <v>446</v>
      </c>
      <c r="AI66" s="191" t="s">
        <v>426</v>
      </c>
      <c r="AJ66" s="1">
        <v>5</v>
      </c>
      <c r="AK66" t="s">
        <v>447</v>
      </c>
      <c r="AL66" s="1" t="str">
        <f t="shared" si="16"/>
        <v>Nuovi bloccaggi a bordo gripper +500mm di tubo in alluminio + snodi</v>
      </c>
      <c r="AM66" s="1">
        <f t="shared" si="17"/>
        <v>2</v>
      </c>
      <c r="AN66" s="532">
        <f t="shared" si="13"/>
        <v>2752</v>
      </c>
      <c r="AO66" s="532">
        <f t="shared" si="14"/>
        <v>752</v>
      </c>
      <c r="AP66" s="532">
        <f t="shared" si="15"/>
        <v>2000</v>
      </c>
      <c r="AQ66" s="4">
        <f t="shared" si="7"/>
        <v>752</v>
      </c>
      <c r="AR66" s="4">
        <f t="shared" si="8"/>
        <v>2000</v>
      </c>
      <c r="AS66" s="4">
        <f t="shared" si="9"/>
        <v>680</v>
      </c>
      <c r="AT66" s="4">
        <f t="shared" si="10"/>
        <v>480</v>
      </c>
      <c r="AU66" s="4">
        <f t="shared" si="11"/>
        <v>0</v>
      </c>
      <c r="AV66" s="533">
        <f t="shared" si="12"/>
        <v>3912</v>
      </c>
    </row>
    <row r="67" spans="1:48" ht="18">
      <c r="A67" s="223"/>
      <c r="B67" s="224" t="s">
        <v>481</v>
      </c>
      <c r="C67" s="224" t="s">
        <v>633</v>
      </c>
      <c r="D67" s="218" t="s">
        <v>684</v>
      </c>
      <c r="E67" s="221">
        <v>2</v>
      </c>
      <c r="F67">
        <v>10</v>
      </c>
      <c r="G67">
        <f t="shared" si="3"/>
        <v>20</v>
      </c>
      <c r="I67">
        <v>10</v>
      </c>
      <c r="J67">
        <v>100</v>
      </c>
      <c r="K67">
        <v>150</v>
      </c>
      <c r="M67">
        <v>10</v>
      </c>
      <c r="N67">
        <v>2</v>
      </c>
      <c r="S67" s="73">
        <v>2</v>
      </c>
      <c r="T67" s="74">
        <v>2</v>
      </c>
      <c r="U67" s="74"/>
      <c r="V67" s="74"/>
      <c r="W67" s="74"/>
      <c r="X67" s="74"/>
      <c r="Y67" s="37"/>
      <c r="Z67" s="38"/>
      <c r="AA67" s="4">
        <f t="shared" si="4"/>
        <v>922</v>
      </c>
      <c r="AB67" s="111"/>
      <c r="AC67" s="26"/>
      <c r="AE67" t="s">
        <v>315</v>
      </c>
      <c r="AH67" t="s">
        <v>446</v>
      </c>
      <c r="AI67" s="191" t="s">
        <v>421</v>
      </c>
      <c r="AJ67" s="1">
        <v>5</v>
      </c>
      <c r="AK67" t="s">
        <v>447</v>
      </c>
      <c r="AL67" s="1" t="str">
        <f t="shared" si="16"/>
        <v>Micro PE</v>
      </c>
      <c r="AM67" s="1">
        <f t="shared" si="17"/>
        <v>2</v>
      </c>
      <c r="AN67" s="532">
        <f t="shared" si="13"/>
        <v>382</v>
      </c>
      <c r="AO67" s="532">
        <f t="shared" si="14"/>
        <v>182</v>
      </c>
      <c r="AP67" s="532">
        <f t="shared" si="15"/>
        <v>200</v>
      </c>
      <c r="AQ67" s="4">
        <f t="shared" si="7"/>
        <v>182</v>
      </c>
      <c r="AR67" s="4">
        <f t="shared" si="8"/>
        <v>200</v>
      </c>
      <c r="AS67" s="4">
        <f t="shared" si="9"/>
        <v>300</v>
      </c>
      <c r="AT67" s="4">
        <f t="shared" si="10"/>
        <v>240</v>
      </c>
      <c r="AU67" s="4">
        <f t="shared" si="11"/>
        <v>0</v>
      </c>
      <c r="AV67" s="533">
        <f t="shared" si="12"/>
        <v>922</v>
      </c>
    </row>
    <row r="68" spans="1:48" ht="18">
      <c r="A68" s="223"/>
      <c r="B68" s="224"/>
      <c r="C68" s="224"/>
      <c r="D68" s="218"/>
      <c r="E68" s="221"/>
      <c r="F68" s="221"/>
      <c r="G68">
        <f t="shared" si="3"/>
        <v>0</v>
      </c>
      <c r="S68" s="73"/>
      <c r="T68" s="74"/>
      <c r="U68" s="74"/>
      <c r="V68" s="74"/>
      <c r="W68" s="74"/>
      <c r="X68" s="74"/>
      <c r="Y68" s="37"/>
      <c r="Z68" s="38"/>
      <c r="AA68" s="4">
        <f t="shared" si="4"/>
        <v>0</v>
      </c>
      <c r="AB68" s="111"/>
      <c r="AC68" s="26"/>
      <c r="AE68" t="s">
        <v>315</v>
      </c>
      <c r="AH68" t="s">
        <v>446</v>
      </c>
      <c r="AI68" s="191"/>
      <c r="AJ68" s="1">
        <v>5</v>
      </c>
      <c r="AK68" t="s">
        <v>447</v>
      </c>
      <c r="AL68" s="1"/>
      <c r="AM68" s="1"/>
      <c r="AN68" s="532">
        <f t="shared" si="13"/>
        <v>0</v>
      </c>
      <c r="AO68" s="532">
        <f t="shared" si="14"/>
        <v>0</v>
      </c>
      <c r="AP68" s="532">
        <f t="shared" si="15"/>
        <v>0</v>
      </c>
      <c r="AQ68" s="4">
        <f t="shared" si="7"/>
        <v>0</v>
      </c>
      <c r="AR68" s="4">
        <f t="shared" si="8"/>
        <v>0</v>
      </c>
      <c r="AS68" s="4">
        <f t="shared" si="9"/>
        <v>0</v>
      </c>
      <c r="AT68" s="4">
        <f t="shared" si="10"/>
        <v>0</v>
      </c>
      <c r="AU68" s="4">
        <f t="shared" si="11"/>
        <v>0</v>
      </c>
      <c r="AV68" s="533">
        <f t="shared" si="12"/>
        <v>0</v>
      </c>
    </row>
    <row r="69" spans="1:48" ht="18">
      <c r="A69" s="223"/>
      <c r="B69" s="224" t="s">
        <v>493</v>
      </c>
      <c r="C69" s="224" t="s">
        <v>641</v>
      </c>
      <c r="D69" s="218" t="s">
        <v>684</v>
      </c>
      <c r="E69" s="221">
        <v>1</v>
      </c>
      <c r="F69" s="221"/>
      <c r="G69">
        <f t="shared" si="3"/>
        <v>0</v>
      </c>
      <c r="S69" s="73"/>
      <c r="T69" s="74"/>
      <c r="U69" s="74">
        <v>60</v>
      </c>
      <c r="V69" s="74"/>
      <c r="W69" s="74"/>
      <c r="X69" s="74"/>
      <c r="Y69" s="37"/>
      <c r="Z69" s="38"/>
      <c r="AA69" s="4">
        <f t="shared" si="4"/>
        <v>3000</v>
      </c>
      <c r="AB69" s="111"/>
      <c r="AC69" s="26"/>
      <c r="AE69" t="s">
        <v>314</v>
      </c>
      <c r="AH69" t="s">
        <v>446</v>
      </c>
      <c r="AI69" s="191" t="s">
        <v>423</v>
      </c>
      <c r="AJ69" s="1">
        <v>5</v>
      </c>
      <c r="AK69" t="s">
        <v>447</v>
      </c>
      <c r="AL69" s="1" t="str">
        <f t="shared" si="16"/>
        <v>Programmazione per modello 846 (qt punti 14)</v>
      </c>
      <c r="AM69" s="1">
        <f t="shared" si="17"/>
        <v>1</v>
      </c>
      <c r="AN69" s="532">
        <f t="shared" si="13"/>
        <v>0</v>
      </c>
      <c r="AO69" s="532">
        <f t="shared" si="14"/>
        <v>0</v>
      </c>
      <c r="AP69" s="532">
        <f t="shared" si="15"/>
        <v>0</v>
      </c>
      <c r="AQ69" s="4">
        <f t="shared" si="7"/>
        <v>0</v>
      </c>
      <c r="AR69" s="4">
        <f t="shared" si="8"/>
        <v>0</v>
      </c>
      <c r="AS69" s="4">
        <f t="shared" si="9"/>
        <v>0</v>
      </c>
      <c r="AT69" s="4">
        <f t="shared" si="10"/>
        <v>3000</v>
      </c>
      <c r="AU69" s="4">
        <f t="shared" si="11"/>
        <v>0</v>
      </c>
      <c r="AV69" s="533">
        <f t="shared" si="12"/>
        <v>3000</v>
      </c>
    </row>
    <row r="70" spans="1:48" ht="30">
      <c r="A70" s="223"/>
      <c r="B70" s="224" t="s">
        <v>494</v>
      </c>
      <c r="C70" s="224" t="s">
        <v>642</v>
      </c>
      <c r="D70" s="218" t="s">
        <v>684</v>
      </c>
      <c r="E70" s="221">
        <v>1</v>
      </c>
      <c r="F70" s="221"/>
      <c r="G70">
        <f t="shared" si="3"/>
        <v>0</v>
      </c>
      <c r="S70" s="73"/>
      <c r="T70" s="74"/>
      <c r="U70" s="74">
        <v>30</v>
      </c>
      <c r="V70" s="74"/>
      <c r="W70" s="74"/>
      <c r="X70" s="74"/>
      <c r="Y70" s="37"/>
      <c r="Z70" s="38"/>
      <c r="AA70" s="4">
        <f t="shared" si="4"/>
        <v>1500</v>
      </c>
      <c r="AB70" s="111"/>
      <c r="AC70" s="26"/>
      <c r="AE70" t="s">
        <v>315</v>
      </c>
      <c r="AH70" t="s">
        <v>446</v>
      </c>
      <c r="AI70" s="191" t="s">
        <v>424</v>
      </c>
      <c r="AJ70" s="1">
        <v>5</v>
      </c>
      <c r="AK70" t="s">
        <v>447</v>
      </c>
      <c r="AL70" s="1" t="str">
        <f t="shared" si="16"/>
        <v>Verifica programmi di manipolazione e saldatura (qt 14 punti) per modello 312</v>
      </c>
      <c r="AM70" s="1">
        <f t="shared" si="17"/>
        <v>1</v>
      </c>
      <c r="AN70" s="532">
        <f t="shared" si="13"/>
        <v>0</v>
      </c>
      <c r="AO70" s="532">
        <f t="shared" si="14"/>
        <v>0</v>
      </c>
      <c r="AP70" s="532">
        <f t="shared" si="15"/>
        <v>0</v>
      </c>
      <c r="AQ70" s="4">
        <f t="shared" si="7"/>
        <v>0</v>
      </c>
      <c r="AR70" s="4">
        <f t="shared" si="8"/>
        <v>0</v>
      </c>
      <c r="AS70" s="4">
        <f t="shared" si="9"/>
        <v>0</v>
      </c>
      <c r="AT70" s="4">
        <f t="shared" si="10"/>
        <v>1500</v>
      </c>
      <c r="AU70" s="4">
        <f t="shared" si="11"/>
        <v>0</v>
      </c>
      <c r="AV70" s="533">
        <f t="shared" si="12"/>
        <v>1500</v>
      </c>
    </row>
    <row r="71" spans="1:48" ht="18">
      <c r="A71" s="223"/>
      <c r="B71" s="224"/>
      <c r="C71" s="224"/>
      <c r="D71" s="218"/>
      <c r="E71" s="221"/>
      <c r="F71" s="221"/>
      <c r="G71">
        <f t="shared" ref="G71:G134" si="22">F71*$G$658</f>
        <v>0</v>
      </c>
      <c r="S71" s="73"/>
      <c r="T71" s="74"/>
      <c r="U71" s="74"/>
      <c r="V71" s="74"/>
      <c r="W71" s="74"/>
      <c r="X71" s="74"/>
      <c r="Y71" s="37"/>
      <c r="Z71" s="38"/>
      <c r="AA71" s="4">
        <f t="shared" ref="AA71:AA134" si="23">(G71+H71*$H$658+I71*$I$658+J71*$J$658+K71*$K$658+L71*$L$658+M71*$M$658+N71*$N$658+O71*$O$658+P71*$P$658+Q71*$Q$658+R71*$R$658+S71*$S$658+T71*$T$658+U71*$U$658+V71*$V$658+W71*$W$658+X71*$X$658+Y71*$Y$658+Z71*$Z$658)*E71</f>
        <v>0</v>
      </c>
      <c r="AB71" s="111"/>
      <c r="AC71" s="26"/>
      <c r="AE71" t="s">
        <v>315</v>
      </c>
      <c r="AH71" t="s">
        <v>446</v>
      </c>
      <c r="AI71" s="191" t="s">
        <v>424</v>
      </c>
      <c r="AJ71" s="1">
        <v>5</v>
      </c>
      <c r="AK71" t="s">
        <v>447</v>
      </c>
      <c r="AL71" s="1">
        <f t="shared" si="16"/>
        <v>0</v>
      </c>
      <c r="AM71" s="1">
        <f t="shared" si="17"/>
        <v>0</v>
      </c>
      <c r="AN71" s="532">
        <f t="shared" si="13"/>
        <v>0</v>
      </c>
      <c r="AO71" s="532">
        <f t="shared" si="14"/>
        <v>0</v>
      </c>
      <c r="AP71" s="532">
        <f t="shared" si="15"/>
        <v>0</v>
      </c>
      <c r="AQ71" s="4">
        <f t="shared" si="7"/>
        <v>0</v>
      </c>
      <c r="AR71" s="4">
        <f t="shared" si="8"/>
        <v>0</v>
      </c>
      <c r="AS71" s="4">
        <f t="shared" si="9"/>
        <v>0</v>
      </c>
      <c r="AT71" s="4">
        <f t="shared" si="10"/>
        <v>0</v>
      </c>
      <c r="AU71" s="4">
        <f t="shared" si="11"/>
        <v>0</v>
      </c>
      <c r="AV71" s="533">
        <f t="shared" si="12"/>
        <v>0</v>
      </c>
    </row>
    <row r="72" spans="1:48" ht="18">
      <c r="A72" s="222" t="s">
        <v>495</v>
      </c>
      <c r="B72" s="224" t="s">
        <v>488</v>
      </c>
      <c r="C72" s="224" t="s">
        <v>643</v>
      </c>
      <c r="D72" s="218" t="s">
        <v>685</v>
      </c>
      <c r="E72" s="221">
        <v>1</v>
      </c>
      <c r="F72" s="1"/>
      <c r="G72">
        <f t="shared" si="22"/>
        <v>0</v>
      </c>
      <c r="S72" s="73"/>
      <c r="T72" s="74"/>
      <c r="U72" s="74"/>
      <c r="V72" s="74"/>
      <c r="W72" s="74"/>
      <c r="X72" s="74"/>
      <c r="Y72" s="37"/>
      <c r="Z72" s="38"/>
      <c r="AA72" s="4">
        <f t="shared" si="23"/>
        <v>0</v>
      </c>
      <c r="AB72" s="111"/>
      <c r="AC72" s="26"/>
      <c r="AE72" t="s">
        <v>315</v>
      </c>
      <c r="AH72" t="s">
        <v>446</v>
      </c>
      <c r="AI72" s="191" t="s">
        <v>423</v>
      </c>
      <c r="AJ72" s="1">
        <v>5</v>
      </c>
      <c r="AK72" t="s">
        <v>447</v>
      </c>
      <c r="AL72" s="1" t="str">
        <f t="shared" si="16"/>
        <v>Robot di saldatura</v>
      </c>
      <c r="AM72" s="1">
        <f t="shared" si="17"/>
        <v>1</v>
      </c>
      <c r="AN72" s="532">
        <f t="shared" si="13"/>
        <v>0</v>
      </c>
      <c r="AO72" s="532">
        <f t="shared" si="14"/>
        <v>0</v>
      </c>
      <c r="AP72" s="532">
        <f t="shared" si="15"/>
        <v>0</v>
      </c>
      <c r="AQ72" s="4">
        <f t="shared" si="7"/>
        <v>0</v>
      </c>
      <c r="AR72" s="4">
        <f t="shared" si="8"/>
        <v>0</v>
      </c>
      <c r="AS72" s="4">
        <f t="shared" si="9"/>
        <v>0</v>
      </c>
      <c r="AT72" s="4">
        <f t="shared" si="10"/>
        <v>0</v>
      </c>
      <c r="AU72" s="4">
        <f t="shared" si="11"/>
        <v>0</v>
      </c>
      <c r="AV72" s="533">
        <f t="shared" si="12"/>
        <v>0</v>
      </c>
    </row>
    <row r="73" spans="1:48" ht="18">
      <c r="A73" s="223"/>
      <c r="B73" s="224" t="s">
        <v>464</v>
      </c>
      <c r="C73" s="224" t="s">
        <v>638</v>
      </c>
      <c r="D73" s="218" t="s">
        <v>685</v>
      </c>
      <c r="E73" s="221">
        <v>1</v>
      </c>
      <c r="F73" s="221"/>
      <c r="G73">
        <f t="shared" si="22"/>
        <v>0</v>
      </c>
      <c r="S73" s="73"/>
      <c r="T73" s="74"/>
      <c r="U73" s="74">
        <v>60</v>
      </c>
      <c r="V73" s="74"/>
      <c r="W73" s="74"/>
      <c r="X73" s="74"/>
      <c r="Y73" s="37"/>
      <c r="Z73" s="38"/>
      <c r="AA73" s="4">
        <f t="shared" si="23"/>
        <v>3000</v>
      </c>
      <c r="AB73" s="111"/>
      <c r="AC73" s="26"/>
      <c r="AE73" t="s">
        <v>314</v>
      </c>
      <c r="AH73" t="s">
        <v>446</v>
      </c>
      <c r="AI73" s="191" t="s">
        <v>423</v>
      </c>
      <c r="AJ73" s="1">
        <v>5</v>
      </c>
      <c r="AK73" t="s">
        <v>447</v>
      </c>
      <c r="AL73" s="1" t="str">
        <f t="shared" si="16"/>
        <v>Programmazione per modello 846 (qt punti 11)</v>
      </c>
      <c r="AM73" s="1">
        <f t="shared" si="17"/>
        <v>1</v>
      </c>
      <c r="AN73" s="532">
        <f t="shared" si="13"/>
        <v>0</v>
      </c>
      <c r="AO73" s="532">
        <f t="shared" si="14"/>
        <v>0</v>
      </c>
      <c r="AP73" s="532">
        <f t="shared" si="15"/>
        <v>0</v>
      </c>
      <c r="AQ73" s="4">
        <f t="shared" si="7"/>
        <v>0</v>
      </c>
      <c r="AR73" s="4">
        <f t="shared" si="8"/>
        <v>0</v>
      </c>
      <c r="AS73" s="4">
        <f t="shared" si="9"/>
        <v>0</v>
      </c>
      <c r="AT73" s="4">
        <f t="shared" si="10"/>
        <v>3000</v>
      </c>
      <c r="AU73" s="4">
        <f t="shared" si="11"/>
        <v>0</v>
      </c>
      <c r="AV73" s="533">
        <f t="shared" si="12"/>
        <v>3000</v>
      </c>
    </row>
    <row r="74" spans="1:48" ht="18">
      <c r="A74" s="223"/>
      <c r="B74" s="224" t="s">
        <v>489</v>
      </c>
      <c r="C74" s="224" t="s">
        <v>639</v>
      </c>
      <c r="D74" s="218" t="s">
        <v>685</v>
      </c>
      <c r="E74" s="221">
        <v>1</v>
      </c>
      <c r="F74" s="221"/>
      <c r="G74">
        <f t="shared" si="22"/>
        <v>0</v>
      </c>
      <c r="S74" s="73"/>
      <c r="T74" s="74"/>
      <c r="U74" s="74">
        <v>60</v>
      </c>
      <c r="V74" s="74"/>
      <c r="W74" s="74"/>
      <c r="X74" s="74"/>
      <c r="Y74" s="37"/>
      <c r="Z74" s="38"/>
      <c r="AA74" s="4">
        <f t="shared" si="23"/>
        <v>3000</v>
      </c>
      <c r="AB74" s="111"/>
      <c r="AC74" s="26"/>
      <c r="AE74" t="s">
        <v>314</v>
      </c>
      <c r="AH74" t="s">
        <v>446</v>
      </c>
      <c r="AI74" s="191" t="s">
        <v>423</v>
      </c>
      <c r="AJ74" s="1">
        <v>5</v>
      </c>
      <c r="AK74" t="s">
        <v>447</v>
      </c>
      <c r="AL74" s="1" t="str">
        <f t="shared" si="16"/>
        <v>Programmazione per modello 312 (qt punti 11)</v>
      </c>
      <c r="AM74" s="1">
        <f t="shared" si="17"/>
        <v>1</v>
      </c>
      <c r="AN74" s="532">
        <f t="shared" si="13"/>
        <v>0</v>
      </c>
      <c r="AO74" s="532">
        <f t="shared" si="14"/>
        <v>0</v>
      </c>
      <c r="AP74" s="532">
        <f t="shared" si="15"/>
        <v>0</v>
      </c>
      <c r="AQ74" s="4">
        <f t="shared" si="7"/>
        <v>0</v>
      </c>
      <c r="AR74" s="4">
        <f t="shared" si="8"/>
        <v>0</v>
      </c>
      <c r="AS74" s="4">
        <f t="shared" si="9"/>
        <v>0</v>
      </c>
      <c r="AT74" s="4">
        <f t="shared" si="10"/>
        <v>3000</v>
      </c>
      <c r="AU74" s="4">
        <f t="shared" si="11"/>
        <v>0</v>
      </c>
      <c r="AV74" s="533">
        <f t="shared" si="12"/>
        <v>3000</v>
      </c>
    </row>
    <row r="75" spans="1:48" ht="18">
      <c r="A75" s="223"/>
      <c r="B75" s="224"/>
      <c r="C75" s="224"/>
      <c r="D75" s="218"/>
      <c r="E75" s="221"/>
      <c r="F75" s="221"/>
      <c r="G75">
        <f t="shared" ref="G75:G77" si="24">F75*$G$658</f>
        <v>0</v>
      </c>
      <c r="S75" s="73"/>
      <c r="T75" s="74"/>
      <c r="U75" s="74"/>
      <c r="V75" s="74"/>
      <c r="W75" s="74"/>
      <c r="X75" s="74"/>
      <c r="Y75" s="37"/>
      <c r="Z75" s="38"/>
      <c r="AA75" s="4">
        <f t="shared" si="23"/>
        <v>0</v>
      </c>
      <c r="AB75" s="111"/>
      <c r="AC75" s="26"/>
      <c r="AE75" t="s">
        <v>315</v>
      </c>
      <c r="AH75" t="s">
        <v>446</v>
      </c>
      <c r="AI75" s="191" t="s">
        <v>72</v>
      </c>
      <c r="AJ75" s="1">
        <v>5</v>
      </c>
      <c r="AK75" t="s">
        <v>447</v>
      </c>
      <c r="AL75" s="1">
        <f t="shared" si="16"/>
        <v>0</v>
      </c>
      <c r="AM75" s="1">
        <f t="shared" si="17"/>
        <v>0</v>
      </c>
      <c r="AN75" s="532">
        <f t="shared" si="13"/>
        <v>0</v>
      </c>
      <c r="AO75" s="532">
        <f t="shared" si="14"/>
        <v>0</v>
      </c>
      <c r="AP75" s="532">
        <f t="shared" si="15"/>
        <v>0</v>
      </c>
      <c r="AQ75" s="4">
        <f t="shared" si="7"/>
        <v>0</v>
      </c>
      <c r="AR75" s="4">
        <f t="shared" si="8"/>
        <v>0</v>
      </c>
      <c r="AS75" s="4">
        <f t="shared" si="9"/>
        <v>0</v>
      </c>
      <c r="AT75" s="4">
        <f t="shared" si="10"/>
        <v>0</v>
      </c>
      <c r="AU75" s="4">
        <f t="shared" si="11"/>
        <v>0</v>
      </c>
      <c r="AV75" s="533">
        <f t="shared" si="12"/>
        <v>0</v>
      </c>
    </row>
    <row r="76" spans="1:48" ht="26.25">
      <c r="A76" s="541" t="s">
        <v>496</v>
      </c>
      <c r="B76" s="224" t="s">
        <v>497</v>
      </c>
      <c r="C76" s="224" t="s">
        <v>644</v>
      </c>
      <c r="D76" s="218" t="s">
        <v>686</v>
      </c>
      <c r="E76" s="221">
        <v>1</v>
      </c>
      <c r="F76" s="1"/>
      <c r="G76">
        <f t="shared" si="24"/>
        <v>0</v>
      </c>
      <c r="J76">
        <v>500</v>
      </c>
      <c r="S76" s="73">
        <v>20</v>
      </c>
      <c r="T76" s="74">
        <v>30</v>
      </c>
      <c r="U76" s="74"/>
      <c r="V76" s="74"/>
      <c r="W76" s="74"/>
      <c r="X76" s="74"/>
      <c r="Y76" s="37"/>
      <c r="Z76" s="38"/>
      <c r="AA76" s="4">
        <f t="shared" si="23"/>
        <v>2000</v>
      </c>
      <c r="AB76" s="111"/>
      <c r="AC76" s="26"/>
      <c r="AE76" t="s">
        <v>315</v>
      </c>
      <c r="AH76" t="s">
        <v>446</v>
      </c>
      <c r="AI76" s="191" t="s">
        <v>72</v>
      </c>
      <c r="AJ76" s="1">
        <v>5</v>
      </c>
      <c r="AK76" t="s">
        <v>447</v>
      </c>
      <c r="AL76" s="1" t="str">
        <f t="shared" si="16"/>
        <v>Smontaggio e riposizionamento</v>
      </c>
      <c r="AM76" s="1">
        <f t="shared" si="17"/>
        <v>1</v>
      </c>
      <c r="AN76" s="532">
        <f t="shared" si="13"/>
        <v>500</v>
      </c>
      <c r="AO76" s="532">
        <f t="shared" si="14"/>
        <v>0</v>
      </c>
      <c r="AP76" s="532">
        <f t="shared" si="15"/>
        <v>500</v>
      </c>
      <c r="AQ76" s="4">
        <f t="shared" ref="AQ76:AQ139" si="25">($G76+$H76*$H$658+$I76*$I$658+$L76*$L$658+$M76*$M$658+$N76*$N$658+$O76*$O$658+$P76*$P$658+$Q76*$Q$658)*$E76</f>
        <v>0</v>
      </c>
      <c r="AR76" s="4">
        <f t="shared" ref="AR76:AR139" si="26">($J76*$J$658)*$E76</f>
        <v>500</v>
      </c>
      <c r="AS76" s="4">
        <f t="shared" ref="AS76:AS139" si="27">($K76*$K$658+$R76*$R$658)*$E76</f>
        <v>0</v>
      </c>
      <c r="AT76" s="4">
        <f t="shared" ref="AT76:AT139" si="28">($S76*$S$658+$T76*$T$658+$U76*$U$658+$V76*$V$658+$W76*$W$658+$X76*$X$658)*$E76</f>
        <v>1500</v>
      </c>
      <c r="AU76" s="4">
        <f t="shared" ref="AU76:AU139" si="29">($Y76*$Y$658+$Z76*$Z$658)*$E76</f>
        <v>0</v>
      </c>
      <c r="AV76" s="533">
        <f t="shared" ref="AV76:AV139" si="30">SUM(AQ76:AU76)</f>
        <v>2000</v>
      </c>
    </row>
    <row r="77" spans="1:48" ht="18">
      <c r="A77" s="542"/>
      <c r="B77" s="224" t="s">
        <v>498</v>
      </c>
      <c r="C77" s="224" t="s">
        <v>645</v>
      </c>
      <c r="D77" s="218" t="s">
        <v>686</v>
      </c>
      <c r="E77" s="221">
        <v>8</v>
      </c>
      <c r="F77" s="221"/>
      <c r="G77">
        <f t="shared" si="24"/>
        <v>0</v>
      </c>
      <c r="M77">
        <v>200</v>
      </c>
      <c r="S77" s="73"/>
      <c r="T77" s="74"/>
      <c r="U77" s="74"/>
      <c r="V77" s="74"/>
      <c r="W77" s="74"/>
      <c r="X77" s="74"/>
      <c r="Y77" s="37"/>
      <c r="Z77" s="38"/>
      <c r="AA77" s="4">
        <f t="shared" si="23"/>
        <v>1600</v>
      </c>
      <c r="AB77" s="111"/>
      <c r="AC77" s="26"/>
      <c r="AE77" t="s">
        <v>315</v>
      </c>
      <c r="AH77" t="s">
        <v>446</v>
      </c>
      <c r="AI77" s="191" t="s">
        <v>424</v>
      </c>
      <c r="AJ77" s="1">
        <v>5</v>
      </c>
      <c r="AK77" t="s">
        <v>447</v>
      </c>
      <c r="AL77" s="1" t="str">
        <f t="shared" ref="AL77:AL137" si="31">B77</f>
        <v>Modifica recinzioni</v>
      </c>
      <c r="AM77" s="1">
        <f t="shared" ref="AM77:AM137" si="32">E77</f>
        <v>8</v>
      </c>
      <c r="AN77" s="532">
        <f t="shared" ref="AN77:AN140" si="33">AO77+AP77</f>
        <v>1600</v>
      </c>
      <c r="AO77" s="532">
        <f t="shared" ref="AO77:AO140" si="34">AQ77</f>
        <v>1600</v>
      </c>
      <c r="AP77" s="532">
        <f t="shared" ref="AP77:AP140" si="35">AR77</f>
        <v>0</v>
      </c>
      <c r="AQ77" s="4">
        <f t="shared" si="25"/>
        <v>1600</v>
      </c>
      <c r="AR77" s="4">
        <f t="shared" si="26"/>
        <v>0</v>
      </c>
      <c r="AS77" s="4">
        <f t="shared" si="27"/>
        <v>0</v>
      </c>
      <c r="AT77" s="4">
        <f t="shared" si="28"/>
        <v>0</v>
      </c>
      <c r="AU77" s="4">
        <f t="shared" si="29"/>
        <v>0</v>
      </c>
      <c r="AV77" s="533">
        <f t="shared" si="30"/>
        <v>1600</v>
      </c>
    </row>
    <row r="78" spans="1:48" ht="18">
      <c r="A78" s="542"/>
      <c r="B78" s="224" t="s">
        <v>499</v>
      </c>
      <c r="C78" s="224" t="s">
        <v>646</v>
      </c>
      <c r="D78" s="218" t="s">
        <v>686</v>
      </c>
      <c r="E78" s="221">
        <v>3</v>
      </c>
      <c r="F78" s="221"/>
      <c r="G78">
        <f t="shared" si="22"/>
        <v>0</v>
      </c>
      <c r="K78">
        <v>500</v>
      </c>
      <c r="S78" s="73">
        <v>10</v>
      </c>
      <c r="T78" s="74">
        <v>10</v>
      </c>
      <c r="U78" s="74"/>
      <c r="V78" s="74"/>
      <c r="W78" s="74"/>
      <c r="X78" s="74"/>
      <c r="Y78" s="37"/>
      <c r="Z78" s="38"/>
      <c r="AA78" s="4">
        <f t="shared" si="23"/>
        <v>3300</v>
      </c>
      <c r="AB78" s="111"/>
      <c r="AC78" s="26"/>
      <c r="AE78" t="s">
        <v>315</v>
      </c>
      <c r="AH78" t="s">
        <v>446</v>
      </c>
      <c r="AI78" s="191" t="s">
        <v>72</v>
      </c>
      <c r="AJ78" s="1">
        <v>5</v>
      </c>
      <c r="AK78" t="s">
        <v>447</v>
      </c>
      <c r="AL78" s="1" t="str">
        <f t="shared" si="31"/>
        <v xml:space="preserve">Spostamento armadi robot </v>
      </c>
      <c r="AM78" s="1">
        <f t="shared" si="32"/>
        <v>3</v>
      </c>
      <c r="AN78" s="532">
        <f t="shared" si="33"/>
        <v>0</v>
      </c>
      <c r="AO78" s="532">
        <f t="shared" si="34"/>
        <v>0</v>
      </c>
      <c r="AP78" s="532">
        <f t="shared" si="35"/>
        <v>0</v>
      </c>
      <c r="AQ78" s="4">
        <f t="shared" si="25"/>
        <v>0</v>
      </c>
      <c r="AR78" s="4">
        <f t="shared" si="26"/>
        <v>0</v>
      </c>
      <c r="AS78" s="4">
        <f t="shared" si="27"/>
        <v>1500</v>
      </c>
      <c r="AT78" s="4">
        <f t="shared" si="28"/>
        <v>1800</v>
      </c>
      <c r="AU78" s="4">
        <f t="shared" si="29"/>
        <v>0</v>
      </c>
      <c r="AV78" s="533">
        <f t="shared" si="30"/>
        <v>3300</v>
      </c>
    </row>
    <row r="79" spans="1:48" ht="18">
      <c r="A79" s="542"/>
      <c r="B79" s="224"/>
      <c r="C79" s="224"/>
      <c r="D79" s="218"/>
      <c r="E79" s="221"/>
      <c r="F79" s="221"/>
      <c r="G79">
        <f t="shared" ref="G79:G82" si="36">F79*$G$658</f>
        <v>0</v>
      </c>
      <c r="S79" s="73"/>
      <c r="T79" s="74"/>
      <c r="U79" s="74"/>
      <c r="V79" s="74"/>
      <c r="W79" s="74"/>
      <c r="X79" s="74"/>
      <c r="Y79" s="37"/>
      <c r="Z79" s="38"/>
      <c r="AA79" s="4">
        <f t="shared" si="23"/>
        <v>0</v>
      </c>
      <c r="AB79" s="111"/>
      <c r="AC79" s="26"/>
      <c r="AE79" t="s">
        <v>314</v>
      </c>
      <c r="AH79" t="s">
        <v>446</v>
      </c>
      <c r="AI79" s="191" t="s">
        <v>423</v>
      </c>
      <c r="AJ79" s="1">
        <v>5</v>
      </c>
      <c r="AK79" t="s">
        <v>447</v>
      </c>
      <c r="AL79" s="1">
        <f t="shared" si="31"/>
        <v>0</v>
      </c>
      <c r="AM79" s="1">
        <f t="shared" si="32"/>
        <v>0</v>
      </c>
      <c r="AN79" s="532">
        <f t="shared" si="33"/>
        <v>0</v>
      </c>
      <c r="AO79" s="532">
        <f t="shared" si="34"/>
        <v>0</v>
      </c>
      <c r="AP79" s="532">
        <f t="shared" si="35"/>
        <v>0</v>
      </c>
      <c r="AQ79" s="4">
        <f t="shared" si="25"/>
        <v>0</v>
      </c>
      <c r="AR79" s="4">
        <f t="shared" si="26"/>
        <v>0</v>
      </c>
      <c r="AS79" s="4">
        <f t="shared" si="27"/>
        <v>0</v>
      </c>
      <c r="AT79" s="4">
        <f t="shared" si="28"/>
        <v>0</v>
      </c>
      <c r="AU79" s="4">
        <f t="shared" si="29"/>
        <v>0</v>
      </c>
      <c r="AV79" s="533">
        <f t="shared" si="30"/>
        <v>0</v>
      </c>
    </row>
    <row r="80" spans="1:48" ht="18">
      <c r="A80" s="542"/>
      <c r="B80" s="224" t="s">
        <v>500</v>
      </c>
      <c r="C80" s="224" t="s">
        <v>630</v>
      </c>
      <c r="D80" s="218" t="s">
        <v>683</v>
      </c>
      <c r="E80" s="221">
        <v>1</v>
      </c>
      <c r="F80" s="1"/>
      <c r="G80">
        <f t="shared" si="36"/>
        <v>0</v>
      </c>
      <c r="J80">
        <v>7000</v>
      </c>
      <c r="S80" s="73">
        <v>20</v>
      </c>
      <c r="T80" s="74">
        <v>20</v>
      </c>
      <c r="U80" s="74"/>
      <c r="V80" s="74"/>
      <c r="W80" s="74"/>
      <c r="X80" s="74"/>
      <c r="Y80" s="37"/>
      <c r="Z80" s="38"/>
      <c r="AA80" s="4">
        <f t="shared" si="23"/>
        <v>8200</v>
      </c>
      <c r="AB80" s="111"/>
      <c r="AC80" s="26"/>
      <c r="AE80" t="s">
        <v>314</v>
      </c>
      <c r="AH80" t="s">
        <v>446</v>
      </c>
      <c r="AI80" t="s">
        <v>423</v>
      </c>
      <c r="AJ80" s="1">
        <v>5</v>
      </c>
      <c r="AK80" t="s">
        <v>447</v>
      </c>
      <c r="AL80" s="1" t="str">
        <f t="shared" si="31"/>
        <v>Tavola girevole expert tipo EDX 610</v>
      </c>
      <c r="AM80" s="1">
        <f t="shared" si="32"/>
        <v>1</v>
      </c>
      <c r="AN80" s="532">
        <f t="shared" si="33"/>
        <v>7000</v>
      </c>
      <c r="AO80" s="532">
        <f t="shared" si="34"/>
        <v>0</v>
      </c>
      <c r="AP80" s="532">
        <f t="shared" si="35"/>
        <v>7000</v>
      </c>
      <c r="AQ80" s="4">
        <f t="shared" si="25"/>
        <v>0</v>
      </c>
      <c r="AR80" s="4">
        <f t="shared" si="26"/>
        <v>7000</v>
      </c>
      <c r="AS80" s="4">
        <f t="shared" si="27"/>
        <v>0</v>
      </c>
      <c r="AT80" s="4">
        <f t="shared" si="28"/>
        <v>1200</v>
      </c>
      <c r="AU80" s="4">
        <f t="shared" si="29"/>
        <v>0</v>
      </c>
      <c r="AV80" s="533">
        <f t="shared" si="30"/>
        <v>8200</v>
      </c>
    </row>
    <row r="81" spans="1:48" ht="18">
      <c r="A81" s="542"/>
      <c r="B81" s="224" t="s">
        <v>501</v>
      </c>
      <c r="C81" s="224" t="s">
        <v>647</v>
      </c>
      <c r="D81" s="218" t="s">
        <v>683</v>
      </c>
      <c r="E81" s="221">
        <v>1</v>
      </c>
      <c r="F81" s="221">
        <v>400</v>
      </c>
      <c r="G81">
        <f t="shared" si="36"/>
        <v>800</v>
      </c>
      <c r="H81">
        <v>10</v>
      </c>
      <c r="I81">
        <v>20</v>
      </c>
      <c r="J81">
        <v>50</v>
      </c>
      <c r="M81">
        <v>50</v>
      </c>
      <c r="O81">
        <v>20</v>
      </c>
      <c r="P81">
        <v>5</v>
      </c>
      <c r="Q81">
        <v>2</v>
      </c>
      <c r="S81" s="73"/>
      <c r="T81" s="74">
        <v>10</v>
      </c>
      <c r="U81" s="74"/>
      <c r="V81" s="74"/>
      <c r="W81" s="74"/>
      <c r="X81" s="74"/>
      <c r="Y81" s="37"/>
      <c r="Z81" s="38"/>
      <c r="AA81" s="4">
        <f t="shared" si="23"/>
        <v>2058.5</v>
      </c>
      <c r="AB81" s="111"/>
      <c r="AC81" s="26"/>
      <c r="AE81" t="s">
        <v>315</v>
      </c>
      <c r="AH81" t="s">
        <v>446</v>
      </c>
      <c r="AI81" t="s">
        <v>423</v>
      </c>
      <c r="AJ81" s="1">
        <v>5</v>
      </c>
      <c r="AK81" t="s">
        <v>447</v>
      </c>
      <c r="AL81" s="1" t="str">
        <f t="shared" si="31"/>
        <v>Piastra per tavola girevole</v>
      </c>
      <c r="AM81" s="1">
        <f t="shared" si="32"/>
        <v>1</v>
      </c>
      <c r="AN81" s="532">
        <f t="shared" si="33"/>
        <v>1758.5</v>
      </c>
      <c r="AO81" s="532">
        <f t="shared" si="34"/>
        <v>1708.5</v>
      </c>
      <c r="AP81" s="532">
        <f t="shared" si="35"/>
        <v>50</v>
      </c>
      <c r="AQ81" s="4">
        <f t="shared" si="25"/>
        <v>1708.5</v>
      </c>
      <c r="AR81" s="4">
        <f t="shared" si="26"/>
        <v>50</v>
      </c>
      <c r="AS81" s="4">
        <f t="shared" si="27"/>
        <v>0</v>
      </c>
      <c r="AT81" s="4">
        <f t="shared" si="28"/>
        <v>300</v>
      </c>
      <c r="AU81" s="4">
        <f t="shared" si="29"/>
        <v>0</v>
      </c>
      <c r="AV81" s="533">
        <f t="shared" si="30"/>
        <v>2058.5</v>
      </c>
    </row>
    <row r="82" spans="1:48" ht="18">
      <c r="A82" s="542"/>
      <c r="B82" s="224" t="s">
        <v>502</v>
      </c>
      <c r="C82" s="224" t="s">
        <v>648</v>
      </c>
      <c r="D82" s="218" t="s">
        <v>683</v>
      </c>
      <c r="E82" s="221">
        <v>1</v>
      </c>
      <c r="F82" s="221"/>
      <c r="G82">
        <f t="shared" si="36"/>
        <v>0</v>
      </c>
      <c r="I82">
        <v>250</v>
      </c>
      <c r="J82">
        <v>30</v>
      </c>
      <c r="M82">
        <v>10</v>
      </c>
      <c r="O82">
        <v>20</v>
      </c>
      <c r="P82">
        <v>5</v>
      </c>
      <c r="Q82">
        <v>5</v>
      </c>
      <c r="S82" s="73"/>
      <c r="T82" s="74">
        <v>10</v>
      </c>
      <c r="U82" s="74"/>
      <c r="V82" s="74"/>
      <c r="W82" s="74"/>
      <c r="X82" s="74"/>
      <c r="Y82" s="37"/>
      <c r="Z82" s="38"/>
      <c r="AA82" s="4">
        <f t="shared" si="23"/>
        <v>1355</v>
      </c>
      <c r="AB82" s="111"/>
      <c r="AC82" s="26"/>
      <c r="AE82" t="s">
        <v>314</v>
      </c>
      <c r="AH82" t="s">
        <v>446</v>
      </c>
      <c r="AI82" t="s">
        <v>423</v>
      </c>
      <c r="AJ82" s="1">
        <v>5</v>
      </c>
      <c r="AK82" t="s">
        <v>447</v>
      </c>
      <c r="AL82" s="1" t="str">
        <f t="shared" si="31"/>
        <v>Telaio a bordo tavola girevole a 2 lati</v>
      </c>
      <c r="AM82" s="1">
        <f t="shared" si="32"/>
        <v>1</v>
      </c>
      <c r="AN82" s="532">
        <f t="shared" si="33"/>
        <v>1055</v>
      </c>
      <c r="AO82" s="532">
        <f t="shared" si="34"/>
        <v>1025</v>
      </c>
      <c r="AP82" s="532">
        <f t="shared" si="35"/>
        <v>30</v>
      </c>
      <c r="AQ82" s="4">
        <f t="shared" si="25"/>
        <v>1025</v>
      </c>
      <c r="AR82" s="4">
        <f t="shared" si="26"/>
        <v>30</v>
      </c>
      <c r="AS82" s="4">
        <f t="shared" si="27"/>
        <v>0</v>
      </c>
      <c r="AT82" s="4">
        <f t="shared" si="28"/>
        <v>300</v>
      </c>
      <c r="AU82" s="4">
        <f t="shared" si="29"/>
        <v>0</v>
      </c>
      <c r="AV82" s="533">
        <f t="shared" si="30"/>
        <v>1355</v>
      </c>
    </row>
    <row r="83" spans="1:48" ht="18">
      <c r="A83" s="542"/>
      <c r="B83" s="224" t="s">
        <v>503</v>
      </c>
      <c r="C83" s="224" t="s">
        <v>649</v>
      </c>
      <c r="D83" s="218" t="s">
        <v>683</v>
      </c>
      <c r="E83" s="221">
        <v>1</v>
      </c>
      <c r="F83" s="221">
        <v>500</v>
      </c>
      <c r="G83">
        <f t="shared" si="22"/>
        <v>1000</v>
      </c>
      <c r="M83">
        <v>100</v>
      </c>
      <c r="N83">
        <v>12</v>
      </c>
      <c r="S83" s="73"/>
      <c r="T83" s="74">
        <v>10</v>
      </c>
      <c r="U83" s="74"/>
      <c r="V83" s="74"/>
      <c r="W83" s="74"/>
      <c r="X83" s="74"/>
      <c r="Y83" s="37"/>
      <c r="Z83" s="38"/>
      <c r="AA83" s="4">
        <f t="shared" si="23"/>
        <v>1706</v>
      </c>
      <c r="AB83" s="111"/>
      <c r="AC83" s="26"/>
      <c r="AE83" t="s">
        <v>315</v>
      </c>
      <c r="AH83" t="s">
        <v>446</v>
      </c>
      <c r="AI83" s="191" t="s">
        <v>424</v>
      </c>
      <c r="AJ83" s="1">
        <v>5</v>
      </c>
      <c r="AK83" t="s">
        <v>447</v>
      </c>
      <c r="AL83" s="1" t="str">
        <f t="shared" si="31"/>
        <v>Riparo a bordo tavola girevole</v>
      </c>
      <c r="AM83" s="1">
        <f t="shared" si="32"/>
        <v>1</v>
      </c>
      <c r="AN83" s="532">
        <f t="shared" si="33"/>
        <v>1406</v>
      </c>
      <c r="AO83" s="532">
        <f t="shared" si="34"/>
        <v>1406</v>
      </c>
      <c r="AP83" s="532">
        <f t="shared" si="35"/>
        <v>0</v>
      </c>
      <c r="AQ83" s="4">
        <f t="shared" si="25"/>
        <v>1406</v>
      </c>
      <c r="AR83" s="4">
        <f t="shared" si="26"/>
        <v>0</v>
      </c>
      <c r="AS83" s="4">
        <f t="shared" si="27"/>
        <v>0</v>
      </c>
      <c r="AT83" s="4">
        <f t="shared" si="28"/>
        <v>300</v>
      </c>
      <c r="AU83" s="4">
        <f t="shared" si="29"/>
        <v>0</v>
      </c>
      <c r="AV83" s="533">
        <f t="shared" si="30"/>
        <v>1706</v>
      </c>
    </row>
    <row r="84" spans="1:48" ht="18">
      <c r="A84" s="542"/>
      <c r="B84" s="224"/>
      <c r="C84" s="224"/>
      <c r="D84" s="218"/>
      <c r="E84" s="221"/>
      <c r="F84" s="221"/>
      <c r="G84">
        <f t="shared" si="22"/>
        <v>0</v>
      </c>
      <c r="S84" s="73"/>
      <c r="T84" s="74"/>
      <c r="U84" s="74"/>
      <c r="V84" s="74"/>
      <c r="W84" s="74"/>
      <c r="X84" s="74"/>
      <c r="Y84" s="37"/>
      <c r="Z84" s="38"/>
      <c r="AA84" s="4">
        <f t="shared" si="23"/>
        <v>0</v>
      </c>
      <c r="AB84" s="111"/>
      <c r="AC84" s="26"/>
      <c r="AE84" t="s">
        <v>315</v>
      </c>
      <c r="AH84" t="s">
        <v>446</v>
      </c>
      <c r="AI84" s="191" t="s">
        <v>426</v>
      </c>
      <c r="AJ84" s="1">
        <v>5</v>
      </c>
      <c r="AK84" t="s">
        <v>447</v>
      </c>
      <c r="AL84" s="1">
        <f t="shared" si="31"/>
        <v>0</v>
      </c>
      <c r="AM84" s="1">
        <f t="shared" si="32"/>
        <v>0</v>
      </c>
      <c r="AN84" s="532">
        <f t="shared" si="33"/>
        <v>0</v>
      </c>
      <c r="AO84" s="532">
        <f t="shared" si="34"/>
        <v>0</v>
      </c>
      <c r="AP84" s="532">
        <f t="shared" si="35"/>
        <v>0</v>
      </c>
      <c r="AQ84" s="4">
        <f t="shared" si="25"/>
        <v>0</v>
      </c>
      <c r="AR84" s="4">
        <f t="shared" si="26"/>
        <v>0</v>
      </c>
      <c r="AS84" s="4">
        <f t="shared" si="27"/>
        <v>0</v>
      </c>
      <c r="AT84" s="4">
        <f t="shared" si="28"/>
        <v>0</v>
      </c>
      <c r="AU84" s="4">
        <f t="shared" si="29"/>
        <v>0</v>
      </c>
      <c r="AV84" s="533">
        <f t="shared" si="30"/>
        <v>0</v>
      </c>
    </row>
    <row r="85" spans="1:48" ht="18">
      <c r="A85" s="542"/>
      <c r="B85" s="224" t="s">
        <v>504</v>
      </c>
      <c r="C85" s="224" t="s">
        <v>650</v>
      </c>
      <c r="D85" s="218" t="s">
        <v>683</v>
      </c>
      <c r="E85" s="221">
        <v>16</v>
      </c>
      <c r="F85" s="221"/>
      <c r="G85">
        <f t="shared" si="22"/>
        <v>0</v>
      </c>
      <c r="J85">
        <v>250</v>
      </c>
      <c r="M85">
        <v>10</v>
      </c>
      <c r="P85">
        <v>4</v>
      </c>
      <c r="S85" s="73"/>
      <c r="T85" s="74">
        <v>5</v>
      </c>
      <c r="U85" s="74"/>
      <c r="V85" s="74"/>
      <c r="W85" s="74"/>
      <c r="X85" s="74"/>
      <c r="Y85" s="37"/>
      <c r="Z85" s="38"/>
      <c r="AA85" s="4">
        <f t="shared" si="23"/>
        <v>8192</v>
      </c>
      <c r="AB85" s="111"/>
      <c r="AC85" s="26"/>
      <c r="AE85" t="s">
        <v>315</v>
      </c>
      <c r="AH85" t="s">
        <v>446</v>
      </c>
      <c r="AI85" s="191" t="s">
        <v>426</v>
      </c>
      <c r="AJ85" s="1">
        <v>5</v>
      </c>
      <c r="AK85" t="s">
        <v>447</v>
      </c>
      <c r="AL85" s="1" t="str">
        <f t="shared" si="31"/>
        <v xml:space="preserve">Colonnine ferrinox </v>
      </c>
      <c r="AM85" s="1">
        <f t="shared" si="32"/>
        <v>16</v>
      </c>
      <c r="AN85" s="532">
        <f t="shared" si="33"/>
        <v>5792</v>
      </c>
      <c r="AO85" s="532">
        <f t="shared" si="34"/>
        <v>1792</v>
      </c>
      <c r="AP85" s="532">
        <f t="shared" si="35"/>
        <v>4000</v>
      </c>
      <c r="AQ85" s="4">
        <f t="shared" si="25"/>
        <v>1792</v>
      </c>
      <c r="AR85" s="4">
        <f t="shared" si="26"/>
        <v>4000</v>
      </c>
      <c r="AS85" s="4">
        <f t="shared" si="27"/>
        <v>0</v>
      </c>
      <c r="AT85" s="4">
        <f t="shared" si="28"/>
        <v>2400</v>
      </c>
      <c r="AU85" s="4">
        <f t="shared" si="29"/>
        <v>0</v>
      </c>
      <c r="AV85" s="533">
        <f t="shared" si="30"/>
        <v>8192</v>
      </c>
    </row>
    <row r="86" spans="1:48" ht="18">
      <c r="A86" s="542"/>
      <c r="B86" s="224" t="s">
        <v>505</v>
      </c>
      <c r="C86" s="549" t="s">
        <v>651</v>
      </c>
      <c r="D86" s="218" t="s">
        <v>683</v>
      </c>
      <c r="E86" s="221">
        <v>24</v>
      </c>
      <c r="F86">
        <v>10</v>
      </c>
      <c r="G86">
        <f t="shared" si="22"/>
        <v>20</v>
      </c>
      <c r="I86">
        <v>10</v>
      </c>
      <c r="J86">
        <v>100</v>
      </c>
      <c r="K86">
        <v>150</v>
      </c>
      <c r="M86">
        <v>10</v>
      </c>
      <c r="N86">
        <v>2</v>
      </c>
      <c r="S86" s="73">
        <v>2</v>
      </c>
      <c r="T86" s="74">
        <v>2</v>
      </c>
      <c r="U86" s="74"/>
      <c r="V86" s="74"/>
      <c r="W86" s="74"/>
      <c r="X86" s="74"/>
      <c r="Y86" s="37"/>
      <c r="Z86" s="38"/>
      <c r="AA86" s="4">
        <f t="shared" si="23"/>
        <v>11064</v>
      </c>
      <c r="AB86" s="111"/>
      <c r="AC86" s="26"/>
      <c r="AE86" t="s">
        <v>315</v>
      </c>
      <c r="AH86" t="s">
        <v>446</v>
      </c>
      <c r="AI86" s="191" t="s">
        <v>421</v>
      </c>
      <c r="AJ86" s="1">
        <v>5</v>
      </c>
      <c r="AK86" t="s">
        <v>447</v>
      </c>
      <c r="AL86" s="1" t="str">
        <f t="shared" si="31"/>
        <v xml:space="preserve">Fotocellule </v>
      </c>
      <c r="AM86" s="1">
        <f t="shared" si="32"/>
        <v>24</v>
      </c>
      <c r="AN86" s="532">
        <f t="shared" si="33"/>
        <v>4584</v>
      </c>
      <c r="AO86" s="532">
        <f t="shared" si="34"/>
        <v>2184</v>
      </c>
      <c r="AP86" s="532">
        <f t="shared" si="35"/>
        <v>2400</v>
      </c>
      <c r="AQ86" s="4">
        <f t="shared" si="25"/>
        <v>2184</v>
      </c>
      <c r="AR86" s="4">
        <f t="shared" si="26"/>
        <v>2400</v>
      </c>
      <c r="AS86" s="4">
        <f t="shared" si="27"/>
        <v>3600</v>
      </c>
      <c r="AT86" s="4">
        <f t="shared" si="28"/>
        <v>2880</v>
      </c>
      <c r="AU86" s="4">
        <f t="shared" si="29"/>
        <v>0</v>
      </c>
      <c r="AV86" s="533">
        <f t="shared" si="30"/>
        <v>11064</v>
      </c>
    </row>
    <row r="87" spans="1:48" ht="18">
      <c r="A87" s="542"/>
      <c r="B87" s="224" t="s">
        <v>506</v>
      </c>
      <c r="C87" s="224" t="s">
        <v>506</v>
      </c>
      <c r="D87" s="218" t="s">
        <v>683</v>
      </c>
      <c r="E87" s="221">
        <v>4</v>
      </c>
      <c r="F87" s="221"/>
      <c r="G87">
        <f t="shared" si="22"/>
        <v>0</v>
      </c>
      <c r="I87">
        <v>10</v>
      </c>
      <c r="J87">
        <v>600</v>
      </c>
      <c r="K87">
        <v>100</v>
      </c>
      <c r="M87">
        <v>10</v>
      </c>
      <c r="N87">
        <v>2</v>
      </c>
      <c r="P87">
        <v>1</v>
      </c>
      <c r="R87">
        <v>1</v>
      </c>
      <c r="S87" s="73">
        <v>2</v>
      </c>
      <c r="T87" s="74">
        <v>2</v>
      </c>
      <c r="U87" s="74"/>
      <c r="V87" s="74"/>
      <c r="W87" s="74"/>
      <c r="X87" s="74"/>
      <c r="Y87" s="37"/>
      <c r="Z87" s="38"/>
      <c r="AA87" s="4">
        <f t="shared" si="23"/>
        <v>3726</v>
      </c>
      <c r="AB87" s="111"/>
      <c r="AC87" s="26"/>
      <c r="AE87" t="s">
        <v>315</v>
      </c>
      <c r="AH87" t="s">
        <v>446</v>
      </c>
      <c r="AI87" s="191"/>
      <c r="AJ87" s="1">
        <v>5</v>
      </c>
      <c r="AK87" t="s">
        <v>447</v>
      </c>
      <c r="AL87" s="1"/>
      <c r="AM87" s="1"/>
      <c r="AN87" s="532">
        <f t="shared" si="33"/>
        <v>2786</v>
      </c>
      <c r="AO87" s="532">
        <f t="shared" si="34"/>
        <v>386</v>
      </c>
      <c r="AP87" s="532">
        <f t="shared" si="35"/>
        <v>2400</v>
      </c>
      <c r="AQ87" s="4">
        <f t="shared" si="25"/>
        <v>386</v>
      </c>
      <c r="AR87" s="4">
        <f t="shared" si="26"/>
        <v>2400</v>
      </c>
      <c r="AS87" s="4">
        <f t="shared" si="27"/>
        <v>460</v>
      </c>
      <c r="AT87" s="4">
        <f t="shared" si="28"/>
        <v>480</v>
      </c>
      <c r="AU87" s="4">
        <f t="shared" si="29"/>
        <v>0</v>
      </c>
      <c r="AV87" s="533">
        <f t="shared" si="30"/>
        <v>3726</v>
      </c>
    </row>
    <row r="88" spans="1:48" ht="18">
      <c r="A88" s="542"/>
      <c r="B88" s="224"/>
      <c r="C88" s="224"/>
      <c r="D88" s="218"/>
      <c r="E88" s="221"/>
      <c r="F88" s="221"/>
      <c r="G88">
        <f t="shared" si="22"/>
        <v>0</v>
      </c>
      <c r="S88" s="73"/>
      <c r="T88" s="74"/>
      <c r="U88" s="74"/>
      <c r="V88" s="74"/>
      <c r="W88" s="74"/>
      <c r="X88" s="74"/>
      <c r="Y88" s="37"/>
      <c r="Z88" s="38"/>
      <c r="AA88" s="4">
        <f t="shared" si="23"/>
        <v>0</v>
      </c>
      <c r="AB88" s="111"/>
      <c r="AC88" s="26"/>
      <c r="AE88" t="s">
        <v>314</v>
      </c>
      <c r="AH88" t="s">
        <v>446</v>
      </c>
      <c r="AI88" s="191" t="s">
        <v>423</v>
      </c>
      <c r="AJ88" s="1">
        <v>5</v>
      </c>
      <c r="AK88" t="s">
        <v>447</v>
      </c>
      <c r="AL88" s="1">
        <f t="shared" si="31"/>
        <v>0</v>
      </c>
      <c r="AM88" s="1">
        <f t="shared" si="32"/>
        <v>0</v>
      </c>
      <c r="AN88" s="532">
        <f t="shared" si="33"/>
        <v>0</v>
      </c>
      <c r="AO88" s="532">
        <f t="shared" si="34"/>
        <v>0</v>
      </c>
      <c r="AP88" s="532">
        <f t="shared" si="35"/>
        <v>0</v>
      </c>
      <c r="AQ88" s="4">
        <f t="shared" si="25"/>
        <v>0</v>
      </c>
      <c r="AR88" s="4">
        <f t="shared" si="26"/>
        <v>0</v>
      </c>
      <c r="AS88" s="4">
        <f t="shared" si="27"/>
        <v>0</v>
      </c>
      <c r="AT88" s="4">
        <f t="shared" si="28"/>
        <v>0</v>
      </c>
      <c r="AU88" s="4">
        <f t="shared" si="29"/>
        <v>0</v>
      </c>
      <c r="AV88" s="533">
        <f t="shared" si="30"/>
        <v>0</v>
      </c>
    </row>
    <row r="89" spans="1:48" ht="18">
      <c r="A89" s="542"/>
      <c r="B89" s="224" t="s">
        <v>507</v>
      </c>
      <c r="C89" s="549" t="s">
        <v>652</v>
      </c>
      <c r="D89" s="218" t="s">
        <v>683</v>
      </c>
      <c r="E89" s="221">
        <v>2</v>
      </c>
      <c r="F89" s="221">
        <v>24</v>
      </c>
      <c r="G89">
        <f t="shared" si="22"/>
        <v>48</v>
      </c>
      <c r="I89">
        <v>3</v>
      </c>
      <c r="J89">
        <v>1470</v>
      </c>
      <c r="K89">
        <v>300</v>
      </c>
      <c r="M89">
        <v>50</v>
      </c>
      <c r="N89">
        <v>4</v>
      </c>
      <c r="P89">
        <v>1</v>
      </c>
      <c r="S89" s="73">
        <v>8</v>
      </c>
      <c r="T89" s="74">
        <v>5</v>
      </c>
      <c r="U89" s="74"/>
      <c r="V89" s="74"/>
      <c r="W89" s="74"/>
      <c r="X89" s="74"/>
      <c r="Y89" s="37"/>
      <c r="Z89" s="38"/>
      <c r="AA89" s="4">
        <f t="shared" si="23"/>
        <v>4777</v>
      </c>
      <c r="AB89" s="111"/>
      <c r="AC89" s="26"/>
      <c r="AE89" t="s">
        <v>315</v>
      </c>
      <c r="AH89" t="s">
        <v>446</v>
      </c>
      <c r="AI89" s="191" t="s">
        <v>424</v>
      </c>
      <c r="AJ89" s="1">
        <v>5</v>
      </c>
      <c r="AK89" t="s">
        <v>447</v>
      </c>
      <c r="AL89" s="1" t="str">
        <f t="shared" si="31"/>
        <v>Barriera multiraggio</v>
      </c>
      <c r="AM89" s="1">
        <f t="shared" si="32"/>
        <v>2</v>
      </c>
      <c r="AN89" s="532">
        <f t="shared" si="33"/>
        <v>3397</v>
      </c>
      <c r="AO89" s="532">
        <f t="shared" si="34"/>
        <v>457</v>
      </c>
      <c r="AP89" s="532">
        <f t="shared" si="35"/>
        <v>2940</v>
      </c>
      <c r="AQ89" s="4">
        <f t="shared" si="25"/>
        <v>457</v>
      </c>
      <c r="AR89" s="4">
        <f t="shared" si="26"/>
        <v>2940</v>
      </c>
      <c r="AS89" s="4">
        <f t="shared" si="27"/>
        <v>600</v>
      </c>
      <c r="AT89" s="4">
        <f t="shared" si="28"/>
        <v>780</v>
      </c>
      <c r="AU89" s="4">
        <f t="shared" si="29"/>
        <v>0</v>
      </c>
      <c r="AV89" s="533">
        <f t="shared" si="30"/>
        <v>4777</v>
      </c>
    </row>
    <row r="90" spans="1:48" ht="18">
      <c r="A90" s="223"/>
      <c r="B90" s="224"/>
      <c r="C90" s="224"/>
      <c r="D90" s="218"/>
      <c r="E90" s="221"/>
      <c r="F90" s="546"/>
      <c r="G90">
        <f t="shared" ref="G90:G99" si="37">F90*$G$658</f>
        <v>0</v>
      </c>
      <c r="S90" s="73"/>
      <c r="T90" s="74"/>
      <c r="U90" s="74"/>
      <c r="V90" s="74"/>
      <c r="W90" s="74"/>
      <c r="X90" s="74"/>
      <c r="Y90" s="37"/>
      <c r="Z90" s="38"/>
      <c r="AA90" s="4">
        <f t="shared" si="23"/>
        <v>0</v>
      </c>
      <c r="AB90" s="111"/>
      <c r="AC90" s="26"/>
      <c r="AE90" t="s">
        <v>315</v>
      </c>
      <c r="AH90" t="s">
        <v>446</v>
      </c>
      <c r="AI90" s="191" t="s">
        <v>424</v>
      </c>
      <c r="AJ90" s="1">
        <v>5</v>
      </c>
      <c r="AK90" t="s">
        <v>447</v>
      </c>
      <c r="AL90" s="1">
        <f t="shared" si="31"/>
        <v>0</v>
      </c>
      <c r="AM90" s="1">
        <f t="shared" si="32"/>
        <v>0</v>
      </c>
      <c r="AN90" s="532">
        <f t="shared" si="33"/>
        <v>0</v>
      </c>
      <c r="AO90" s="532">
        <f t="shared" si="34"/>
        <v>0</v>
      </c>
      <c r="AP90" s="532">
        <f t="shared" si="35"/>
        <v>0</v>
      </c>
      <c r="AQ90" s="4">
        <f t="shared" si="25"/>
        <v>0</v>
      </c>
      <c r="AR90" s="4">
        <f t="shared" si="26"/>
        <v>0</v>
      </c>
      <c r="AS90" s="4">
        <f t="shared" si="27"/>
        <v>0</v>
      </c>
      <c r="AT90" s="4">
        <f t="shared" si="28"/>
        <v>0</v>
      </c>
      <c r="AU90" s="4">
        <f t="shared" si="29"/>
        <v>0</v>
      </c>
      <c r="AV90" s="533">
        <f t="shared" si="30"/>
        <v>0</v>
      </c>
    </row>
    <row r="91" spans="1:48" ht="18">
      <c r="A91" s="222" t="s">
        <v>508</v>
      </c>
      <c r="B91" s="540" t="s">
        <v>509</v>
      </c>
      <c r="C91" s="540" t="s">
        <v>653</v>
      </c>
      <c r="D91" s="221"/>
      <c r="E91" s="221"/>
      <c r="G91">
        <f t="shared" si="37"/>
        <v>0</v>
      </c>
      <c r="S91" s="73"/>
      <c r="T91" s="74"/>
      <c r="U91" s="74"/>
      <c r="V91" s="74"/>
      <c r="W91" s="74"/>
      <c r="X91" s="74"/>
      <c r="Y91" s="37"/>
      <c r="Z91" s="38"/>
      <c r="AA91" s="4">
        <f t="shared" si="23"/>
        <v>0</v>
      </c>
      <c r="AB91" s="111"/>
      <c r="AC91" s="26"/>
      <c r="AE91" t="s">
        <v>315</v>
      </c>
      <c r="AH91" t="s">
        <v>446</v>
      </c>
      <c r="AI91" s="191" t="s">
        <v>423</v>
      </c>
      <c r="AJ91" s="1">
        <v>5</v>
      </c>
      <c r="AK91" t="s">
        <v>447</v>
      </c>
      <c r="AL91" s="1" t="str">
        <f t="shared" si="31"/>
        <v>Banco passamano</v>
      </c>
      <c r="AM91" s="1">
        <f t="shared" si="32"/>
        <v>0</v>
      </c>
      <c r="AN91" s="532">
        <f t="shared" si="33"/>
        <v>0</v>
      </c>
      <c r="AO91" s="532">
        <f t="shared" si="34"/>
        <v>0</v>
      </c>
      <c r="AP91" s="532">
        <f t="shared" si="35"/>
        <v>0</v>
      </c>
      <c r="AQ91" s="4">
        <f t="shared" si="25"/>
        <v>0</v>
      </c>
      <c r="AR91" s="4">
        <f t="shared" si="26"/>
        <v>0</v>
      </c>
      <c r="AS91" s="4">
        <f t="shared" si="27"/>
        <v>0</v>
      </c>
      <c r="AT91" s="4">
        <f t="shared" si="28"/>
        <v>0</v>
      </c>
      <c r="AU91" s="4">
        <f t="shared" si="29"/>
        <v>0</v>
      </c>
      <c r="AV91" s="533">
        <f t="shared" si="30"/>
        <v>0</v>
      </c>
    </row>
    <row r="92" spans="1:48" ht="18">
      <c r="A92" s="223"/>
      <c r="B92" s="224"/>
      <c r="C92" s="224"/>
      <c r="D92" s="218"/>
      <c r="E92" s="221"/>
      <c r="F92" s="546"/>
      <c r="G92">
        <f t="shared" si="37"/>
        <v>0</v>
      </c>
      <c r="S92" s="73"/>
      <c r="T92" s="74"/>
      <c r="U92" s="74"/>
      <c r="V92" s="74"/>
      <c r="W92" s="74"/>
      <c r="X92" s="74"/>
      <c r="Y92" s="37"/>
      <c r="Z92" s="38"/>
      <c r="AA92" s="4">
        <f t="shared" si="23"/>
        <v>0</v>
      </c>
      <c r="AB92" s="111"/>
      <c r="AC92" s="26"/>
      <c r="AE92" t="s">
        <v>314</v>
      </c>
      <c r="AH92" t="s">
        <v>446</v>
      </c>
      <c r="AI92" t="s">
        <v>423</v>
      </c>
      <c r="AJ92" s="1">
        <v>5</v>
      </c>
      <c r="AK92" t="s">
        <v>447</v>
      </c>
      <c r="AL92" s="1">
        <f t="shared" si="31"/>
        <v>0</v>
      </c>
      <c r="AM92" s="1">
        <f t="shared" si="32"/>
        <v>0</v>
      </c>
      <c r="AN92" s="532">
        <f t="shared" si="33"/>
        <v>0</v>
      </c>
      <c r="AO92" s="532">
        <f t="shared" si="34"/>
        <v>0</v>
      </c>
      <c r="AP92" s="532">
        <f t="shared" si="35"/>
        <v>0</v>
      </c>
      <c r="AQ92" s="4">
        <f t="shared" si="25"/>
        <v>0</v>
      </c>
      <c r="AR92" s="4">
        <f t="shared" si="26"/>
        <v>0</v>
      </c>
      <c r="AS92" s="4">
        <f t="shared" si="27"/>
        <v>0</v>
      </c>
      <c r="AT92" s="4">
        <f t="shared" si="28"/>
        <v>0</v>
      </c>
      <c r="AU92" s="4">
        <f t="shared" si="29"/>
        <v>0</v>
      </c>
      <c r="AV92" s="533">
        <f t="shared" si="30"/>
        <v>0</v>
      </c>
    </row>
    <row r="93" spans="1:48" ht="18">
      <c r="A93" s="223"/>
      <c r="B93" s="224" t="s">
        <v>457</v>
      </c>
      <c r="C93" s="224" t="s">
        <v>654</v>
      </c>
      <c r="D93" s="218" t="s">
        <v>688</v>
      </c>
      <c r="E93" s="221">
        <v>2</v>
      </c>
      <c r="F93">
        <v>10</v>
      </c>
      <c r="G93">
        <f t="shared" si="37"/>
        <v>20</v>
      </c>
      <c r="I93">
        <v>10</v>
      </c>
      <c r="J93">
        <v>100</v>
      </c>
      <c r="K93">
        <v>150</v>
      </c>
      <c r="M93">
        <v>10</v>
      </c>
      <c r="N93">
        <v>2</v>
      </c>
      <c r="S93" s="73">
        <v>2</v>
      </c>
      <c r="T93" s="74">
        <v>2</v>
      </c>
      <c r="U93" s="74"/>
      <c r="V93" s="74"/>
      <c r="W93" s="74"/>
      <c r="X93" s="74"/>
      <c r="Y93" s="37"/>
      <c r="Z93" s="38"/>
      <c r="AA93" s="4">
        <f t="shared" si="23"/>
        <v>922</v>
      </c>
      <c r="AB93" s="111"/>
      <c r="AC93" s="26"/>
      <c r="AE93" t="s">
        <v>314</v>
      </c>
      <c r="AH93" t="s">
        <v>446</v>
      </c>
      <c r="AI93" t="s">
        <v>423</v>
      </c>
      <c r="AJ93" s="1">
        <v>5</v>
      </c>
      <c r="AK93" t="s">
        <v>447</v>
      </c>
      <c r="AL93" s="1" t="str">
        <f t="shared" si="31"/>
        <v>PE modello 846 (base+cng)</v>
      </c>
      <c r="AM93" s="1">
        <f t="shared" si="32"/>
        <v>2</v>
      </c>
      <c r="AN93" s="532">
        <f t="shared" si="33"/>
        <v>382</v>
      </c>
      <c r="AO93" s="532">
        <f t="shared" si="34"/>
        <v>182</v>
      </c>
      <c r="AP93" s="532">
        <f t="shared" si="35"/>
        <v>200</v>
      </c>
      <c r="AQ93" s="4">
        <f t="shared" si="25"/>
        <v>182</v>
      </c>
      <c r="AR93" s="4">
        <f t="shared" si="26"/>
        <v>200</v>
      </c>
      <c r="AS93" s="4">
        <f t="shared" si="27"/>
        <v>300</v>
      </c>
      <c r="AT93" s="4">
        <f t="shared" si="28"/>
        <v>240</v>
      </c>
      <c r="AU93" s="4">
        <f t="shared" si="29"/>
        <v>0</v>
      </c>
      <c r="AV93" s="533">
        <f t="shared" si="30"/>
        <v>922</v>
      </c>
    </row>
    <row r="94" spans="1:48" ht="18">
      <c r="A94" s="223"/>
      <c r="B94" s="224"/>
      <c r="C94" s="224"/>
      <c r="D94" s="218"/>
      <c r="E94" s="221"/>
      <c r="F94" s="546"/>
      <c r="G94">
        <f t="shared" si="37"/>
        <v>0</v>
      </c>
      <c r="S94" s="73"/>
      <c r="T94" s="74"/>
      <c r="U94" s="74"/>
      <c r="V94" s="74"/>
      <c r="W94" s="74"/>
      <c r="X94" s="74"/>
      <c r="Y94" s="37"/>
      <c r="Z94" s="38"/>
      <c r="AA94" s="4">
        <f t="shared" si="23"/>
        <v>0</v>
      </c>
      <c r="AB94" s="111"/>
      <c r="AC94" s="26"/>
      <c r="AE94" t="s">
        <v>315</v>
      </c>
      <c r="AH94" t="s">
        <v>446</v>
      </c>
      <c r="AI94" t="s">
        <v>72</v>
      </c>
      <c r="AJ94" s="1">
        <v>5</v>
      </c>
      <c r="AK94" t="s">
        <v>447</v>
      </c>
      <c r="AL94" s="1">
        <f t="shared" si="31"/>
        <v>0</v>
      </c>
      <c r="AM94" s="1">
        <f t="shared" si="32"/>
        <v>0</v>
      </c>
      <c r="AN94" s="532">
        <f t="shared" si="33"/>
        <v>0</v>
      </c>
      <c r="AO94" s="532">
        <f t="shared" si="34"/>
        <v>0</v>
      </c>
      <c r="AP94" s="532">
        <f t="shared" si="35"/>
        <v>0</v>
      </c>
      <c r="AQ94" s="4">
        <f t="shared" si="25"/>
        <v>0</v>
      </c>
      <c r="AR94" s="4">
        <f t="shared" si="26"/>
        <v>0</v>
      </c>
      <c r="AS94" s="4">
        <f t="shared" si="27"/>
        <v>0</v>
      </c>
      <c r="AT94" s="4">
        <f t="shared" si="28"/>
        <v>0</v>
      </c>
      <c r="AU94" s="4">
        <f t="shared" si="29"/>
        <v>0</v>
      </c>
      <c r="AV94" s="533">
        <f t="shared" si="30"/>
        <v>0</v>
      </c>
    </row>
    <row r="95" spans="1:48" ht="18">
      <c r="A95" s="222" t="s">
        <v>510</v>
      </c>
      <c r="B95" s="224" t="s">
        <v>511</v>
      </c>
      <c r="C95" s="224" t="s">
        <v>640</v>
      </c>
      <c r="D95" s="218" t="s">
        <v>689</v>
      </c>
      <c r="E95" s="221">
        <v>1</v>
      </c>
      <c r="G95">
        <f t="shared" si="37"/>
        <v>0</v>
      </c>
      <c r="S95" s="73"/>
      <c r="T95" s="74"/>
      <c r="U95" s="74"/>
      <c r="V95" s="74"/>
      <c r="W95" s="74"/>
      <c r="X95" s="74"/>
      <c r="Y95" s="37"/>
      <c r="Z95" s="38"/>
      <c r="AA95" s="4">
        <f t="shared" si="23"/>
        <v>0</v>
      </c>
      <c r="AB95" s="111"/>
      <c r="AC95" s="26"/>
      <c r="AE95" t="s">
        <v>315</v>
      </c>
      <c r="AH95" t="s">
        <v>446</v>
      </c>
      <c r="AI95" t="s">
        <v>72</v>
      </c>
      <c r="AJ95" s="1">
        <v>5</v>
      </c>
      <c r="AK95" t="s">
        <v>447</v>
      </c>
      <c r="AL95" s="1" t="str">
        <f t="shared" si="31"/>
        <v>Robot di saldatura al suolo e manipolazione</v>
      </c>
      <c r="AM95" s="1">
        <f t="shared" si="32"/>
        <v>1</v>
      </c>
      <c r="AN95" s="532">
        <f t="shared" si="33"/>
        <v>0</v>
      </c>
      <c r="AO95" s="532">
        <f t="shared" si="34"/>
        <v>0</v>
      </c>
      <c r="AP95" s="532">
        <f t="shared" si="35"/>
        <v>0</v>
      </c>
      <c r="AQ95" s="4">
        <f t="shared" si="25"/>
        <v>0</v>
      </c>
      <c r="AR95" s="4">
        <f t="shared" si="26"/>
        <v>0</v>
      </c>
      <c r="AS95" s="4">
        <f t="shared" si="27"/>
        <v>0</v>
      </c>
      <c r="AT95" s="4">
        <f t="shared" si="28"/>
        <v>0</v>
      </c>
      <c r="AU95" s="4">
        <f t="shared" si="29"/>
        <v>0</v>
      </c>
      <c r="AV95" s="533">
        <f t="shared" si="30"/>
        <v>0</v>
      </c>
    </row>
    <row r="96" spans="1:48" ht="18">
      <c r="A96" s="225"/>
      <c r="B96" s="224" t="s">
        <v>492</v>
      </c>
      <c r="C96" s="224" t="s">
        <v>619</v>
      </c>
      <c r="D96" s="218" t="s">
        <v>689</v>
      </c>
      <c r="E96" s="221">
        <v>2</v>
      </c>
      <c r="F96" s="546"/>
      <c r="G96">
        <f t="shared" si="37"/>
        <v>0</v>
      </c>
      <c r="H96">
        <v>1</v>
      </c>
      <c r="I96">
        <v>25</v>
      </c>
      <c r="J96">
        <v>1000</v>
      </c>
      <c r="K96">
        <v>310</v>
      </c>
      <c r="M96">
        <v>30</v>
      </c>
      <c r="N96">
        <v>7</v>
      </c>
      <c r="P96">
        <v>5</v>
      </c>
      <c r="R96">
        <v>2</v>
      </c>
      <c r="S96" s="73">
        <v>4</v>
      </c>
      <c r="T96" s="74">
        <v>4</v>
      </c>
      <c r="U96" s="74"/>
      <c r="V96" s="74"/>
      <c r="W96" s="74"/>
      <c r="X96" s="74"/>
      <c r="Y96" s="37"/>
      <c r="Z96" s="38"/>
      <c r="AA96" s="4">
        <f t="shared" si="23"/>
        <v>3912</v>
      </c>
      <c r="AB96" s="111"/>
      <c r="AC96" s="26"/>
      <c r="AE96" t="s">
        <v>315</v>
      </c>
      <c r="AH96" t="s">
        <v>446</v>
      </c>
      <c r="AI96" s="191" t="s">
        <v>424</v>
      </c>
      <c r="AJ96" s="1">
        <v>5</v>
      </c>
      <c r="AK96" t="s">
        <v>447</v>
      </c>
      <c r="AL96" s="1" t="str">
        <f t="shared" si="31"/>
        <v>Nuovi bloccaggi a bordo gripper +500mm di tubo in alluminio + snodi</v>
      </c>
      <c r="AM96" s="1">
        <f t="shared" si="32"/>
        <v>2</v>
      </c>
      <c r="AN96" s="532">
        <f t="shared" si="33"/>
        <v>2752</v>
      </c>
      <c r="AO96" s="532">
        <f t="shared" si="34"/>
        <v>752</v>
      </c>
      <c r="AP96" s="532">
        <f t="shared" si="35"/>
        <v>2000</v>
      </c>
      <c r="AQ96" s="4">
        <f t="shared" si="25"/>
        <v>752</v>
      </c>
      <c r="AR96" s="4">
        <f t="shared" si="26"/>
        <v>2000</v>
      </c>
      <c r="AS96" s="4">
        <f t="shared" si="27"/>
        <v>680</v>
      </c>
      <c r="AT96" s="4">
        <f t="shared" si="28"/>
        <v>480</v>
      </c>
      <c r="AU96" s="4">
        <f t="shared" si="29"/>
        <v>0</v>
      </c>
      <c r="AV96" s="533">
        <f t="shared" si="30"/>
        <v>3912</v>
      </c>
    </row>
    <row r="97" spans="1:48" ht="18">
      <c r="A97" s="223"/>
      <c r="B97" s="224" t="s">
        <v>481</v>
      </c>
      <c r="C97" s="224" t="s">
        <v>633</v>
      </c>
      <c r="D97" s="218" t="s">
        <v>689</v>
      </c>
      <c r="E97" s="221">
        <v>2</v>
      </c>
      <c r="F97">
        <v>10</v>
      </c>
      <c r="G97">
        <f t="shared" si="37"/>
        <v>20</v>
      </c>
      <c r="I97">
        <v>10</v>
      </c>
      <c r="J97">
        <v>100</v>
      </c>
      <c r="K97">
        <v>150</v>
      </c>
      <c r="M97">
        <v>10</v>
      </c>
      <c r="N97">
        <v>2</v>
      </c>
      <c r="S97" s="73">
        <v>2</v>
      </c>
      <c r="T97" s="74">
        <v>2</v>
      </c>
      <c r="U97" s="74"/>
      <c r="V97" s="74"/>
      <c r="W97" s="74"/>
      <c r="X97" s="74"/>
      <c r="Y97" s="37"/>
      <c r="Z97" s="38"/>
      <c r="AA97" s="4">
        <f t="shared" si="23"/>
        <v>922</v>
      </c>
      <c r="AB97" s="111"/>
      <c r="AC97" s="26"/>
      <c r="AE97" t="s">
        <v>315</v>
      </c>
      <c r="AH97" t="s">
        <v>446</v>
      </c>
      <c r="AI97" s="191" t="s">
        <v>72</v>
      </c>
      <c r="AJ97" s="1">
        <v>5</v>
      </c>
      <c r="AK97" t="s">
        <v>447</v>
      </c>
      <c r="AL97" s="1" t="str">
        <f t="shared" si="31"/>
        <v>Micro PE</v>
      </c>
      <c r="AM97" s="1">
        <f t="shared" si="32"/>
        <v>2</v>
      </c>
      <c r="AN97" s="532">
        <f t="shared" si="33"/>
        <v>382</v>
      </c>
      <c r="AO97" s="532">
        <f t="shared" si="34"/>
        <v>182</v>
      </c>
      <c r="AP97" s="532">
        <f t="shared" si="35"/>
        <v>200</v>
      </c>
      <c r="AQ97" s="4">
        <f t="shared" si="25"/>
        <v>182</v>
      </c>
      <c r="AR97" s="4">
        <f t="shared" si="26"/>
        <v>200</v>
      </c>
      <c r="AS97" s="4">
        <f t="shared" si="27"/>
        <v>300</v>
      </c>
      <c r="AT97" s="4">
        <f t="shared" si="28"/>
        <v>240</v>
      </c>
      <c r="AU97" s="4">
        <f t="shared" si="29"/>
        <v>0</v>
      </c>
      <c r="AV97" s="533">
        <f t="shared" si="30"/>
        <v>922</v>
      </c>
    </row>
    <row r="98" spans="1:48" ht="18">
      <c r="A98" s="223"/>
      <c r="B98" s="224" t="s">
        <v>512</v>
      </c>
      <c r="C98" s="224" t="s">
        <v>655</v>
      </c>
      <c r="D98" s="218" t="s">
        <v>689</v>
      </c>
      <c r="E98" s="221">
        <v>1</v>
      </c>
      <c r="F98" s="546"/>
      <c r="G98">
        <f t="shared" si="37"/>
        <v>0</v>
      </c>
      <c r="S98" s="73"/>
      <c r="T98" s="74"/>
      <c r="U98" s="74">
        <v>80</v>
      </c>
      <c r="V98" s="74"/>
      <c r="W98" s="74"/>
      <c r="X98" s="74"/>
      <c r="Y98" s="37"/>
      <c r="Z98" s="38"/>
      <c r="AA98" s="4">
        <f t="shared" si="23"/>
        <v>4000</v>
      </c>
      <c r="AB98" s="111"/>
      <c r="AC98" s="26"/>
      <c r="AE98" t="s">
        <v>314</v>
      </c>
      <c r="AH98" t="s">
        <v>446</v>
      </c>
      <c r="AI98" s="191" t="s">
        <v>423</v>
      </c>
      <c r="AJ98" s="1">
        <v>5</v>
      </c>
      <c r="AK98" t="s">
        <v>447</v>
      </c>
      <c r="AL98" s="1" t="str">
        <f t="shared" si="31"/>
        <v>Programmazione per modello 846 (qt punti 29)</v>
      </c>
      <c r="AM98" s="1">
        <f t="shared" si="32"/>
        <v>1</v>
      </c>
      <c r="AN98" s="532">
        <f t="shared" si="33"/>
        <v>0</v>
      </c>
      <c r="AO98" s="532">
        <f t="shared" si="34"/>
        <v>0</v>
      </c>
      <c r="AP98" s="532">
        <f t="shared" si="35"/>
        <v>0</v>
      </c>
      <c r="AQ98" s="4">
        <f t="shared" si="25"/>
        <v>0</v>
      </c>
      <c r="AR98" s="4">
        <f t="shared" si="26"/>
        <v>0</v>
      </c>
      <c r="AS98" s="4">
        <f t="shared" si="27"/>
        <v>0</v>
      </c>
      <c r="AT98" s="4">
        <f t="shared" si="28"/>
        <v>4000</v>
      </c>
      <c r="AU98" s="4">
        <f t="shared" si="29"/>
        <v>0</v>
      </c>
      <c r="AV98" s="533">
        <f t="shared" si="30"/>
        <v>4000</v>
      </c>
    </row>
    <row r="99" spans="1:48" ht="30">
      <c r="A99" s="223"/>
      <c r="B99" s="224" t="s">
        <v>513</v>
      </c>
      <c r="C99" s="224" t="s">
        <v>656</v>
      </c>
      <c r="D99" s="218" t="s">
        <v>689</v>
      </c>
      <c r="E99" s="221">
        <v>1</v>
      </c>
      <c r="F99" s="546"/>
      <c r="G99">
        <f t="shared" si="37"/>
        <v>0</v>
      </c>
      <c r="S99" s="73"/>
      <c r="T99" s="74"/>
      <c r="U99" s="74">
        <v>40</v>
      </c>
      <c r="V99" s="74"/>
      <c r="W99" s="74"/>
      <c r="X99" s="74"/>
      <c r="Y99" s="37"/>
      <c r="Z99" s="38"/>
      <c r="AA99" s="4">
        <f t="shared" si="23"/>
        <v>2000</v>
      </c>
      <c r="AB99" s="111"/>
      <c r="AC99" s="26"/>
      <c r="AE99" t="s">
        <v>314</v>
      </c>
      <c r="AH99" t="s">
        <v>446</v>
      </c>
      <c r="AI99" s="191" t="s">
        <v>423</v>
      </c>
      <c r="AJ99" s="1">
        <v>5</v>
      </c>
      <c r="AK99" t="s">
        <v>447</v>
      </c>
      <c r="AL99" s="1" t="str">
        <f t="shared" si="31"/>
        <v>Verifica programmi di manipolazione e saldatura (qt 29 punti) per modello 312</v>
      </c>
      <c r="AM99" s="1">
        <f t="shared" si="32"/>
        <v>1</v>
      </c>
      <c r="AN99" s="532">
        <f t="shared" si="33"/>
        <v>0</v>
      </c>
      <c r="AO99" s="532">
        <f t="shared" si="34"/>
        <v>0</v>
      </c>
      <c r="AP99" s="532">
        <f t="shared" si="35"/>
        <v>0</v>
      </c>
      <c r="AQ99" s="4">
        <f t="shared" si="25"/>
        <v>0</v>
      </c>
      <c r="AR99" s="4">
        <f t="shared" si="26"/>
        <v>0</v>
      </c>
      <c r="AS99" s="4">
        <f t="shared" si="27"/>
        <v>0</v>
      </c>
      <c r="AT99" s="4">
        <f t="shared" si="28"/>
        <v>2000</v>
      </c>
      <c r="AU99" s="4">
        <f t="shared" si="29"/>
        <v>0</v>
      </c>
      <c r="AV99" s="533">
        <f t="shared" si="30"/>
        <v>2000</v>
      </c>
    </row>
    <row r="100" spans="1:48" ht="18">
      <c r="A100" s="223"/>
      <c r="B100" s="224"/>
      <c r="C100" s="224"/>
      <c r="D100" s="218"/>
      <c r="E100" s="221"/>
      <c r="F100" s="546"/>
      <c r="G100">
        <f t="shared" si="22"/>
        <v>0</v>
      </c>
      <c r="S100" s="73"/>
      <c r="T100" s="74"/>
      <c r="U100" s="74"/>
      <c r="V100" s="74"/>
      <c r="W100" s="74"/>
      <c r="X100" s="74"/>
      <c r="Y100" s="37"/>
      <c r="Z100" s="38"/>
      <c r="AA100" s="4">
        <f t="shared" si="23"/>
        <v>0</v>
      </c>
      <c r="AB100" s="111"/>
      <c r="AC100" s="26"/>
      <c r="AE100" t="s">
        <v>315</v>
      </c>
      <c r="AH100" t="s">
        <v>446</v>
      </c>
      <c r="AI100" s="191"/>
      <c r="AJ100" s="1">
        <v>5</v>
      </c>
      <c r="AK100" t="s">
        <v>447</v>
      </c>
      <c r="AL100" s="1"/>
      <c r="AM100" s="1"/>
      <c r="AN100" s="532">
        <f t="shared" si="33"/>
        <v>0</v>
      </c>
      <c r="AO100" s="532">
        <f t="shared" si="34"/>
        <v>0</v>
      </c>
      <c r="AP100" s="532">
        <f t="shared" si="35"/>
        <v>0</v>
      </c>
      <c r="AQ100" s="4">
        <f t="shared" si="25"/>
        <v>0</v>
      </c>
      <c r="AR100" s="4">
        <f t="shared" si="26"/>
        <v>0</v>
      </c>
      <c r="AS100" s="4">
        <f t="shared" si="27"/>
        <v>0</v>
      </c>
      <c r="AT100" s="4">
        <f t="shared" si="28"/>
        <v>0</v>
      </c>
      <c r="AU100" s="4">
        <f t="shared" si="29"/>
        <v>0</v>
      </c>
      <c r="AV100" s="533">
        <f t="shared" si="30"/>
        <v>0</v>
      </c>
    </row>
    <row r="101" spans="1:48" ht="18">
      <c r="A101" s="222" t="s">
        <v>514</v>
      </c>
      <c r="B101" s="224" t="s">
        <v>511</v>
      </c>
      <c r="C101" s="224" t="s">
        <v>640</v>
      </c>
      <c r="D101" s="218" t="s">
        <v>689</v>
      </c>
      <c r="E101" s="221">
        <v>1</v>
      </c>
      <c r="G101">
        <f t="shared" si="22"/>
        <v>0</v>
      </c>
      <c r="S101" s="73"/>
      <c r="T101" s="74"/>
      <c r="U101" s="74"/>
      <c r="V101" s="74"/>
      <c r="W101" s="74"/>
      <c r="X101" s="74"/>
      <c r="Y101" s="37"/>
      <c r="Z101" s="38"/>
      <c r="AA101" s="4">
        <f t="shared" si="23"/>
        <v>0</v>
      </c>
      <c r="AB101" s="111"/>
      <c r="AC101" s="26"/>
      <c r="AE101" t="s">
        <v>315</v>
      </c>
      <c r="AH101" t="s">
        <v>446</v>
      </c>
      <c r="AI101" s="191"/>
      <c r="AJ101" s="1">
        <v>15</v>
      </c>
      <c r="AK101" t="s">
        <v>447</v>
      </c>
      <c r="AL101" s="1"/>
      <c r="AM101" s="1"/>
      <c r="AN101" s="532">
        <f t="shared" si="33"/>
        <v>0</v>
      </c>
      <c r="AO101" s="532">
        <f t="shared" si="34"/>
        <v>0</v>
      </c>
      <c r="AP101" s="532">
        <f t="shared" si="35"/>
        <v>0</v>
      </c>
      <c r="AQ101" s="4">
        <f t="shared" si="25"/>
        <v>0</v>
      </c>
      <c r="AR101" s="4">
        <f t="shared" si="26"/>
        <v>0</v>
      </c>
      <c r="AS101" s="4">
        <f t="shared" si="27"/>
        <v>0</v>
      </c>
      <c r="AT101" s="4">
        <f t="shared" si="28"/>
        <v>0</v>
      </c>
      <c r="AU101" s="4">
        <f t="shared" si="29"/>
        <v>0</v>
      </c>
      <c r="AV101" s="533">
        <f t="shared" si="30"/>
        <v>0</v>
      </c>
    </row>
    <row r="102" spans="1:48" ht="18">
      <c r="A102" s="225"/>
      <c r="B102" s="224" t="s">
        <v>492</v>
      </c>
      <c r="C102" s="224" t="s">
        <v>619</v>
      </c>
      <c r="D102" s="218" t="s">
        <v>689</v>
      </c>
      <c r="E102" s="221">
        <v>2</v>
      </c>
      <c r="F102" s="546"/>
      <c r="G102">
        <f t="shared" si="22"/>
        <v>0</v>
      </c>
      <c r="H102">
        <v>1</v>
      </c>
      <c r="I102">
        <v>25</v>
      </c>
      <c r="J102">
        <v>1000</v>
      </c>
      <c r="K102">
        <v>310</v>
      </c>
      <c r="M102">
        <v>30</v>
      </c>
      <c r="N102">
        <v>7</v>
      </c>
      <c r="P102">
        <v>5</v>
      </c>
      <c r="R102">
        <v>2</v>
      </c>
      <c r="S102" s="73">
        <v>4</v>
      </c>
      <c r="T102" s="74">
        <v>4</v>
      </c>
      <c r="U102" s="74"/>
      <c r="V102" s="74"/>
      <c r="W102" s="74"/>
      <c r="X102" s="74"/>
      <c r="Y102" s="37"/>
      <c r="Z102" s="38"/>
      <c r="AA102" s="4">
        <f t="shared" si="23"/>
        <v>3912</v>
      </c>
      <c r="AB102" s="111"/>
      <c r="AC102" s="26"/>
      <c r="AE102" t="s">
        <v>315</v>
      </c>
      <c r="AH102" t="s">
        <v>446</v>
      </c>
      <c r="AI102" s="191" t="s">
        <v>424</v>
      </c>
      <c r="AJ102" s="1">
        <v>15</v>
      </c>
      <c r="AK102" t="s">
        <v>447</v>
      </c>
      <c r="AL102" s="1" t="str">
        <f t="shared" si="31"/>
        <v>Nuovi bloccaggi a bordo gripper +500mm di tubo in alluminio + snodi</v>
      </c>
      <c r="AM102" s="1">
        <f t="shared" si="32"/>
        <v>2</v>
      </c>
      <c r="AN102" s="532">
        <f t="shared" si="33"/>
        <v>2752</v>
      </c>
      <c r="AO102" s="532">
        <f t="shared" si="34"/>
        <v>752</v>
      </c>
      <c r="AP102" s="532">
        <f t="shared" si="35"/>
        <v>2000</v>
      </c>
      <c r="AQ102" s="4">
        <f t="shared" si="25"/>
        <v>752</v>
      </c>
      <c r="AR102" s="4">
        <f t="shared" si="26"/>
        <v>2000</v>
      </c>
      <c r="AS102" s="4">
        <f t="shared" si="27"/>
        <v>680</v>
      </c>
      <c r="AT102" s="4">
        <f t="shared" si="28"/>
        <v>480</v>
      </c>
      <c r="AU102" s="4">
        <f t="shared" si="29"/>
        <v>0</v>
      </c>
      <c r="AV102" s="533">
        <f t="shared" si="30"/>
        <v>3912</v>
      </c>
    </row>
    <row r="103" spans="1:48" ht="18">
      <c r="A103" s="223"/>
      <c r="B103" s="224" t="s">
        <v>481</v>
      </c>
      <c r="C103" s="224" t="s">
        <v>633</v>
      </c>
      <c r="D103" s="218" t="s">
        <v>689</v>
      </c>
      <c r="E103" s="221">
        <v>2</v>
      </c>
      <c r="F103">
        <v>10</v>
      </c>
      <c r="G103">
        <f t="shared" si="22"/>
        <v>20</v>
      </c>
      <c r="I103">
        <v>10</v>
      </c>
      <c r="J103">
        <v>100</v>
      </c>
      <c r="K103">
        <v>150</v>
      </c>
      <c r="M103">
        <v>10</v>
      </c>
      <c r="N103">
        <v>2</v>
      </c>
      <c r="S103" s="73">
        <v>2</v>
      </c>
      <c r="T103" s="74">
        <v>2</v>
      </c>
      <c r="U103" s="74"/>
      <c r="V103" s="74"/>
      <c r="W103" s="74"/>
      <c r="X103" s="74"/>
      <c r="Y103" s="37"/>
      <c r="Z103" s="38"/>
      <c r="AA103" s="4">
        <f t="shared" si="23"/>
        <v>922</v>
      </c>
      <c r="AB103" s="111"/>
      <c r="AC103" s="26"/>
      <c r="AE103" t="s">
        <v>315</v>
      </c>
      <c r="AH103" t="s">
        <v>446</v>
      </c>
      <c r="AI103" s="191" t="s">
        <v>72</v>
      </c>
      <c r="AJ103" s="1">
        <v>15</v>
      </c>
      <c r="AK103" t="s">
        <v>447</v>
      </c>
      <c r="AL103" s="1" t="str">
        <f t="shared" si="31"/>
        <v>Micro PE</v>
      </c>
      <c r="AM103" s="1">
        <f t="shared" si="32"/>
        <v>2</v>
      </c>
      <c r="AN103" s="532">
        <f t="shared" si="33"/>
        <v>382</v>
      </c>
      <c r="AO103" s="532">
        <f t="shared" si="34"/>
        <v>182</v>
      </c>
      <c r="AP103" s="532">
        <f t="shared" si="35"/>
        <v>200</v>
      </c>
      <c r="AQ103" s="4">
        <f t="shared" si="25"/>
        <v>182</v>
      </c>
      <c r="AR103" s="4">
        <f t="shared" si="26"/>
        <v>200</v>
      </c>
      <c r="AS103" s="4">
        <f t="shared" si="27"/>
        <v>300</v>
      </c>
      <c r="AT103" s="4">
        <f t="shared" si="28"/>
        <v>240</v>
      </c>
      <c r="AU103" s="4">
        <f t="shared" si="29"/>
        <v>0</v>
      </c>
      <c r="AV103" s="533">
        <f t="shared" si="30"/>
        <v>922</v>
      </c>
    </row>
    <row r="104" spans="1:48" ht="18">
      <c r="A104" s="223"/>
      <c r="B104" s="224" t="s">
        <v>512</v>
      </c>
      <c r="C104" s="224" t="s">
        <v>655</v>
      </c>
      <c r="D104" s="218" t="s">
        <v>689</v>
      </c>
      <c r="E104" s="221">
        <v>1</v>
      </c>
      <c r="F104" s="546"/>
      <c r="G104">
        <f t="shared" si="22"/>
        <v>0</v>
      </c>
      <c r="S104" s="73"/>
      <c r="T104" s="74"/>
      <c r="U104" s="74">
        <v>80</v>
      </c>
      <c r="V104" s="74"/>
      <c r="W104" s="74"/>
      <c r="X104" s="74"/>
      <c r="Y104" s="37"/>
      <c r="Z104" s="38"/>
      <c r="AA104" s="4">
        <f t="shared" si="23"/>
        <v>4000</v>
      </c>
      <c r="AB104" s="111"/>
      <c r="AC104" s="26"/>
      <c r="AE104" t="s">
        <v>315</v>
      </c>
      <c r="AH104" t="s">
        <v>446</v>
      </c>
      <c r="AI104" s="191"/>
      <c r="AJ104" s="1">
        <v>20</v>
      </c>
      <c r="AK104" t="s">
        <v>447</v>
      </c>
      <c r="AL104" s="1"/>
      <c r="AM104" s="1"/>
      <c r="AN104" s="532">
        <f t="shared" si="33"/>
        <v>0</v>
      </c>
      <c r="AO104" s="532">
        <f t="shared" si="34"/>
        <v>0</v>
      </c>
      <c r="AP104" s="532">
        <f t="shared" si="35"/>
        <v>0</v>
      </c>
      <c r="AQ104" s="4">
        <f t="shared" si="25"/>
        <v>0</v>
      </c>
      <c r="AR104" s="4">
        <f t="shared" si="26"/>
        <v>0</v>
      </c>
      <c r="AS104" s="4">
        <f t="shared" si="27"/>
        <v>0</v>
      </c>
      <c r="AT104" s="4">
        <f t="shared" si="28"/>
        <v>4000</v>
      </c>
      <c r="AU104" s="4">
        <f t="shared" si="29"/>
        <v>0</v>
      </c>
      <c r="AV104" s="533">
        <f t="shared" si="30"/>
        <v>4000</v>
      </c>
    </row>
    <row r="105" spans="1:48" ht="30">
      <c r="A105" s="223"/>
      <c r="B105" s="224" t="s">
        <v>513</v>
      </c>
      <c r="C105" s="224" t="s">
        <v>656</v>
      </c>
      <c r="D105" s="218" t="s">
        <v>689</v>
      </c>
      <c r="E105" s="221">
        <v>1</v>
      </c>
      <c r="F105" s="546"/>
      <c r="G105">
        <f t="shared" si="22"/>
        <v>0</v>
      </c>
      <c r="S105" s="73"/>
      <c r="T105" s="74"/>
      <c r="U105" s="74">
        <v>40</v>
      </c>
      <c r="V105" s="74"/>
      <c r="W105" s="74"/>
      <c r="X105" s="74"/>
      <c r="Y105" s="37"/>
      <c r="Z105" s="38"/>
      <c r="AA105" s="4">
        <f t="shared" si="23"/>
        <v>2000</v>
      </c>
      <c r="AB105" s="111"/>
      <c r="AC105" s="26"/>
      <c r="AE105" t="s">
        <v>315</v>
      </c>
      <c r="AH105" t="s">
        <v>446</v>
      </c>
      <c r="AI105" s="191"/>
      <c r="AJ105" s="1">
        <v>20</v>
      </c>
      <c r="AK105" t="s">
        <v>447</v>
      </c>
      <c r="AL105" s="1"/>
      <c r="AM105" s="1"/>
      <c r="AN105" s="532">
        <f t="shared" si="33"/>
        <v>0</v>
      </c>
      <c r="AO105" s="532">
        <f t="shared" si="34"/>
        <v>0</v>
      </c>
      <c r="AP105" s="532">
        <f t="shared" si="35"/>
        <v>0</v>
      </c>
      <c r="AQ105" s="4">
        <f t="shared" si="25"/>
        <v>0</v>
      </c>
      <c r="AR105" s="4">
        <f t="shared" si="26"/>
        <v>0</v>
      </c>
      <c r="AS105" s="4">
        <f t="shared" si="27"/>
        <v>0</v>
      </c>
      <c r="AT105" s="4">
        <f t="shared" si="28"/>
        <v>2000</v>
      </c>
      <c r="AU105" s="4">
        <f t="shared" si="29"/>
        <v>0</v>
      </c>
      <c r="AV105" s="533">
        <f t="shared" si="30"/>
        <v>2000</v>
      </c>
    </row>
    <row r="106" spans="1:48" ht="18">
      <c r="A106" s="223"/>
      <c r="B106" s="224"/>
      <c r="C106" s="224"/>
      <c r="D106" s="218"/>
      <c r="E106" s="221"/>
      <c r="F106" s="546"/>
      <c r="G106">
        <f t="shared" si="22"/>
        <v>0</v>
      </c>
      <c r="I106" s="1"/>
      <c r="S106" s="73"/>
      <c r="T106" s="74"/>
      <c r="U106" s="74"/>
      <c r="V106" s="74"/>
      <c r="W106" s="74"/>
      <c r="X106" s="74"/>
      <c r="Y106" s="37"/>
      <c r="Z106" s="38"/>
      <c r="AA106" s="4">
        <f t="shared" si="23"/>
        <v>0</v>
      </c>
      <c r="AB106" s="111"/>
      <c r="AC106" s="26"/>
      <c r="AE106" t="s">
        <v>314</v>
      </c>
      <c r="AH106" t="s">
        <v>446</v>
      </c>
      <c r="AI106" s="191" t="s">
        <v>423</v>
      </c>
      <c r="AJ106" s="1">
        <v>20</v>
      </c>
      <c r="AK106" t="s">
        <v>447</v>
      </c>
      <c r="AL106" s="1">
        <f t="shared" si="31"/>
        <v>0</v>
      </c>
      <c r="AM106" s="1">
        <f t="shared" si="32"/>
        <v>0</v>
      </c>
      <c r="AN106" s="532">
        <f t="shared" si="33"/>
        <v>0</v>
      </c>
      <c r="AO106" s="532">
        <f t="shared" si="34"/>
        <v>0</v>
      </c>
      <c r="AP106" s="532">
        <f t="shared" si="35"/>
        <v>0</v>
      </c>
      <c r="AQ106" s="4">
        <f t="shared" si="25"/>
        <v>0</v>
      </c>
      <c r="AR106" s="4">
        <f t="shared" si="26"/>
        <v>0</v>
      </c>
      <c r="AS106" s="4">
        <f t="shared" si="27"/>
        <v>0</v>
      </c>
      <c r="AT106" s="4">
        <f t="shared" si="28"/>
        <v>0</v>
      </c>
      <c r="AU106" s="4">
        <f t="shared" si="29"/>
        <v>0</v>
      </c>
      <c r="AV106" s="533">
        <f t="shared" si="30"/>
        <v>0</v>
      </c>
    </row>
    <row r="107" spans="1:48" ht="18">
      <c r="A107" s="222" t="s">
        <v>515</v>
      </c>
      <c r="B107" s="540" t="s">
        <v>509</v>
      </c>
      <c r="C107" s="540" t="s">
        <v>653</v>
      </c>
      <c r="D107" s="221"/>
      <c r="E107" s="221"/>
      <c r="G107">
        <f t="shared" si="22"/>
        <v>0</v>
      </c>
      <c r="S107" s="73"/>
      <c r="T107" s="74"/>
      <c r="U107" s="74"/>
      <c r="V107" s="74"/>
      <c r="W107" s="74"/>
      <c r="X107" s="74"/>
      <c r="Y107" s="37"/>
      <c r="Z107" s="38"/>
      <c r="AA107" s="4">
        <f t="shared" si="23"/>
        <v>0</v>
      </c>
      <c r="AB107" s="111"/>
      <c r="AC107" s="26"/>
      <c r="AE107" t="s">
        <v>315</v>
      </c>
      <c r="AH107" t="s">
        <v>446</v>
      </c>
      <c r="AI107" s="191" t="s">
        <v>424</v>
      </c>
      <c r="AJ107" s="1">
        <v>20</v>
      </c>
      <c r="AK107" t="s">
        <v>447</v>
      </c>
      <c r="AL107" s="1" t="str">
        <f t="shared" si="31"/>
        <v>Banco passamano</v>
      </c>
      <c r="AM107" s="1">
        <f t="shared" si="32"/>
        <v>0</v>
      </c>
      <c r="AN107" s="532">
        <f t="shared" si="33"/>
        <v>0</v>
      </c>
      <c r="AO107" s="532">
        <f t="shared" si="34"/>
        <v>0</v>
      </c>
      <c r="AP107" s="532">
        <f t="shared" si="35"/>
        <v>0</v>
      </c>
      <c r="AQ107" s="4">
        <f t="shared" si="25"/>
        <v>0</v>
      </c>
      <c r="AR107" s="4">
        <f t="shared" si="26"/>
        <v>0</v>
      </c>
      <c r="AS107" s="4">
        <f t="shared" si="27"/>
        <v>0</v>
      </c>
      <c r="AT107" s="4">
        <f t="shared" si="28"/>
        <v>0</v>
      </c>
      <c r="AU107" s="4">
        <f t="shared" si="29"/>
        <v>0</v>
      </c>
      <c r="AV107" s="533">
        <f t="shared" si="30"/>
        <v>0</v>
      </c>
    </row>
    <row r="108" spans="1:48" ht="18">
      <c r="A108" s="223"/>
      <c r="B108" s="224"/>
      <c r="C108" s="224"/>
      <c r="D108" s="218"/>
      <c r="E108" s="221"/>
      <c r="F108" s="546"/>
      <c r="G108">
        <f t="shared" si="22"/>
        <v>0</v>
      </c>
      <c r="S108" s="73"/>
      <c r="T108" s="74"/>
      <c r="U108" s="74"/>
      <c r="V108" s="74"/>
      <c r="W108" s="74"/>
      <c r="X108" s="74"/>
      <c r="Y108" s="37"/>
      <c r="Z108" s="38"/>
      <c r="AA108" s="4">
        <f t="shared" si="23"/>
        <v>0</v>
      </c>
      <c r="AB108" s="111"/>
      <c r="AC108" s="26"/>
      <c r="AE108" t="s">
        <v>315</v>
      </c>
      <c r="AH108" t="s">
        <v>446</v>
      </c>
      <c r="AI108" s="191" t="s">
        <v>424</v>
      </c>
      <c r="AJ108" s="1">
        <v>20</v>
      </c>
      <c r="AK108" t="s">
        <v>447</v>
      </c>
      <c r="AL108" s="1">
        <f t="shared" si="31"/>
        <v>0</v>
      </c>
      <c r="AM108" s="1">
        <f t="shared" si="32"/>
        <v>0</v>
      </c>
      <c r="AN108" s="532">
        <f t="shared" si="33"/>
        <v>0</v>
      </c>
      <c r="AO108" s="532">
        <f t="shared" si="34"/>
        <v>0</v>
      </c>
      <c r="AP108" s="532">
        <f t="shared" si="35"/>
        <v>0</v>
      </c>
      <c r="AQ108" s="4">
        <f t="shared" si="25"/>
        <v>0</v>
      </c>
      <c r="AR108" s="4">
        <f t="shared" si="26"/>
        <v>0</v>
      </c>
      <c r="AS108" s="4">
        <f t="shared" si="27"/>
        <v>0</v>
      </c>
      <c r="AT108" s="4">
        <f t="shared" si="28"/>
        <v>0</v>
      </c>
      <c r="AU108" s="4">
        <f t="shared" si="29"/>
        <v>0</v>
      </c>
      <c r="AV108" s="533">
        <f t="shared" si="30"/>
        <v>0</v>
      </c>
    </row>
    <row r="109" spans="1:48" ht="18">
      <c r="A109" s="223"/>
      <c r="B109" s="224" t="s">
        <v>457</v>
      </c>
      <c r="C109" s="224" t="s">
        <v>657</v>
      </c>
      <c r="D109" s="218" t="s">
        <v>690</v>
      </c>
      <c r="E109" s="221">
        <v>1</v>
      </c>
      <c r="F109">
        <v>10</v>
      </c>
      <c r="G109">
        <f t="shared" si="22"/>
        <v>20</v>
      </c>
      <c r="I109">
        <v>10</v>
      </c>
      <c r="J109">
        <v>100</v>
      </c>
      <c r="K109">
        <v>150</v>
      </c>
      <c r="M109">
        <v>10</v>
      </c>
      <c r="N109">
        <v>2</v>
      </c>
      <c r="S109" s="73">
        <v>2</v>
      </c>
      <c r="T109" s="74">
        <v>2</v>
      </c>
      <c r="U109" s="74"/>
      <c r="V109" s="74"/>
      <c r="W109" s="74"/>
      <c r="X109" s="74"/>
      <c r="Y109" s="37"/>
      <c r="Z109" s="38"/>
      <c r="AA109" s="4">
        <f t="shared" si="23"/>
        <v>461</v>
      </c>
      <c r="AB109" s="111"/>
      <c r="AC109" s="26"/>
      <c r="AE109" t="s">
        <v>315</v>
      </c>
      <c r="AH109" t="s">
        <v>446</v>
      </c>
      <c r="AI109" s="191" t="s">
        <v>424</v>
      </c>
      <c r="AJ109" s="1">
        <v>20</v>
      </c>
      <c r="AK109" t="s">
        <v>447</v>
      </c>
      <c r="AL109" s="1" t="str">
        <f t="shared" si="31"/>
        <v>PE modello 846 (base+cng)</v>
      </c>
      <c r="AM109" s="1">
        <f t="shared" si="32"/>
        <v>1</v>
      </c>
      <c r="AN109" s="532">
        <f t="shared" si="33"/>
        <v>191</v>
      </c>
      <c r="AO109" s="532">
        <f t="shared" si="34"/>
        <v>91</v>
      </c>
      <c r="AP109" s="532">
        <f t="shared" si="35"/>
        <v>100</v>
      </c>
      <c r="AQ109" s="4">
        <f t="shared" si="25"/>
        <v>91</v>
      </c>
      <c r="AR109" s="4">
        <f t="shared" si="26"/>
        <v>100</v>
      </c>
      <c r="AS109" s="4">
        <f t="shared" si="27"/>
        <v>150</v>
      </c>
      <c r="AT109" s="4">
        <f t="shared" si="28"/>
        <v>120</v>
      </c>
      <c r="AU109" s="4">
        <f t="shared" si="29"/>
        <v>0</v>
      </c>
      <c r="AV109" s="533">
        <f t="shared" si="30"/>
        <v>461</v>
      </c>
    </row>
    <row r="110" spans="1:48" ht="18">
      <c r="A110" s="223"/>
      <c r="B110" s="224"/>
      <c r="C110" s="224"/>
      <c r="D110" s="218"/>
      <c r="E110" s="221"/>
      <c r="F110" s="546"/>
      <c r="G110">
        <f t="shared" si="22"/>
        <v>0</v>
      </c>
      <c r="S110" s="73"/>
      <c r="T110" s="74"/>
      <c r="U110" s="74"/>
      <c r="V110" s="74"/>
      <c r="W110" s="74"/>
      <c r="X110" s="74"/>
      <c r="Y110" s="37"/>
      <c r="Z110" s="38"/>
      <c r="AA110" s="4">
        <f t="shared" si="23"/>
        <v>0</v>
      </c>
      <c r="AB110" s="111"/>
      <c r="AC110" s="26"/>
      <c r="AE110" t="s">
        <v>315</v>
      </c>
      <c r="AH110" t="s">
        <v>446</v>
      </c>
      <c r="AI110" s="191"/>
      <c r="AJ110" s="1">
        <v>20</v>
      </c>
      <c r="AK110" t="s">
        <v>447</v>
      </c>
      <c r="AL110" s="1"/>
      <c r="AM110" s="1"/>
      <c r="AN110" s="532">
        <f t="shared" si="33"/>
        <v>0</v>
      </c>
      <c r="AO110" s="532">
        <f t="shared" si="34"/>
        <v>0</v>
      </c>
      <c r="AP110" s="532">
        <f t="shared" si="35"/>
        <v>0</v>
      </c>
      <c r="AQ110" s="4">
        <f t="shared" si="25"/>
        <v>0</v>
      </c>
      <c r="AR110" s="4">
        <f t="shared" si="26"/>
        <v>0</v>
      </c>
      <c r="AS110" s="4">
        <f t="shared" si="27"/>
        <v>0</v>
      </c>
      <c r="AT110" s="4">
        <f t="shared" si="28"/>
        <v>0</v>
      </c>
      <c r="AU110" s="4">
        <f t="shared" si="29"/>
        <v>0</v>
      </c>
      <c r="AV110" s="533">
        <f t="shared" si="30"/>
        <v>0</v>
      </c>
    </row>
    <row r="111" spans="1:48" ht="18">
      <c r="A111" s="222" t="s">
        <v>516</v>
      </c>
      <c r="B111" s="224" t="s">
        <v>511</v>
      </c>
      <c r="C111" s="224" t="s">
        <v>640</v>
      </c>
      <c r="D111" s="218" t="s">
        <v>689</v>
      </c>
      <c r="E111" s="221">
        <v>1</v>
      </c>
      <c r="G111">
        <f t="shared" si="22"/>
        <v>0</v>
      </c>
      <c r="S111" s="73"/>
      <c r="T111" s="74"/>
      <c r="U111" s="74"/>
      <c r="V111" s="74"/>
      <c r="W111" s="74"/>
      <c r="X111" s="74"/>
      <c r="Y111" s="37"/>
      <c r="Z111" s="38"/>
      <c r="AA111" s="4">
        <f t="shared" si="23"/>
        <v>0</v>
      </c>
      <c r="AB111" s="111"/>
      <c r="AC111" s="26"/>
      <c r="AE111" t="s">
        <v>315</v>
      </c>
      <c r="AH111" t="s">
        <v>446</v>
      </c>
      <c r="AI111" s="191" t="s">
        <v>423</v>
      </c>
      <c r="AJ111" s="1">
        <v>20</v>
      </c>
      <c r="AK111" t="s">
        <v>447</v>
      </c>
      <c r="AL111" s="1" t="str">
        <f t="shared" si="31"/>
        <v>Robot di saldatura al suolo e manipolazione</v>
      </c>
      <c r="AM111" s="1">
        <f t="shared" si="32"/>
        <v>1</v>
      </c>
      <c r="AN111" s="532">
        <f t="shared" si="33"/>
        <v>0</v>
      </c>
      <c r="AO111" s="532">
        <f t="shared" si="34"/>
        <v>0</v>
      </c>
      <c r="AP111" s="532">
        <f t="shared" si="35"/>
        <v>0</v>
      </c>
      <c r="AQ111" s="4">
        <f t="shared" si="25"/>
        <v>0</v>
      </c>
      <c r="AR111" s="4">
        <f t="shared" si="26"/>
        <v>0</v>
      </c>
      <c r="AS111" s="4">
        <f t="shared" si="27"/>
        <v>0</v>
      </c>
      <c r="AT111" s="4">
        <f t="shared" si="28"/>
        <v>0</v>
      </c>
      <c r="AU111" s="4">
        <f t="shared" si="29"/>
        <v>0</v>
      </c>
      <c r="AV111" s="533">
        <f t="shared" si="30"/>
        <v>0</v>
      </c>
    </row>
    <row r="112" spans="1:48" ht="18">
      <c r="A112" s="225"/>
      <c r="B112" s="224" t="s">
        <v>492</v>
      </c>
      <c r="C112" s="224" t="s">
        <v>619</v>
      </c>
      <c r="D112" s="218" t="s">
        <v>689</v>
      </c>
      <c r="E112" s="221">
        <v>2</v>
      </c>
      <c r="F112" s="546"/>
      <c r="G112">
        <f t="shared" si="22"/>
        <v>0</v>
      </c>
      <c r="H112">
        <v>1</v>
      </c>
      <c r="I112">
        <v>25</v>
      </c>
      <c r="J112">
        <v>1000</v>
      </c>
      <c r="K112">
        <v>310</v>
      </c>
      <c r="M112">
        <v>30</v>
      </c>
      <c r="N112">
        <v>7</v>
      </c>
      <c r="P112">
        <v>5</v>
      </c>
      <c r="R112">
        <v>2</v>
      </c>
      <c r="S112" s="73">
        <v>4</v>
      </c>
      <c r="T112" s="74">
        <v>4</v>
      </c>
      <c r="U112" s="74"/>
      <c r="V112" s="74"/>
      <c r="W112" s="74"/>
      <c r="X112" s="74"/>
      <c r="Y112" s="37"/>
      <c r="Z112" s="38"/>
      <c r="AA112" s="4">
        <f t="shared" si="23"/>
        <v>3912</v>
      </c>
      <c r="AB112" s="111"/>
      <c r="AC112" s="26"/>
      <c r="AE112" t="s">
        <v>314</v>
      </c>
      <c r="AH112" t="s">
        <v>446</v>
      </c>
      <c r="AI112" t="s">
        <v>423</v>
      </c>
      <c r="AJ112" s="1">
        <v>20</v>
      </c>
      <c r="AK112" t="s">
        <v>447</v>
      </c>
      <c r="AL112" s="1" t="str">
        <f t="shared" si="31"/>
        <v>Nuovi bloccaggi a bordo gripper +500mm di tubo in alluminio + snodi</v>
      </c>
      <c r="AM112" s="1">
        <f t="shared" si="32"/>
        <v>2</v>
      </c>
      <c r="AN112" s="532">
        <f t="shared" si="33"/>
        <v>2752</v>
      </c>
      <c r="AO112" s="532">
        <f t="shared" si="34"/>
        <v>752</v>
      </c>
      <c r="AP112" s="532">
        <f t="shared" si="35"/>
        <v>2000</v>
      </c>
      <c r="AQ112" s="4">
        <f t="shared" si="25"/>
        <v>752</v>
      </c>
      <c r="AR112" s="4">
        <f t="shared" si="26"/>
        <v>2000</v>
      </c>
      <c r="AS112" s="4">
        <f t="shared" si="27"/>
        <v>680</v>
      </c>
      <c r="AT112" s="4">
        <f t="shared" si="28"/>
        <v>480</v>
      </c>
      <c r="AU112" s="4">
        <f t="shared" si="29"/>
        <v>0</v>
      </c>
      <c r="AV112" s="533">
        <f t="shared" si="30"/>
        <v>3912</v>
      </c>
    </row>
    <row r="113" spans="1:48" ht="18">
      <c r="A113" s="223"/>
      <c r="B113" s="224" t="s">
        <v>481</v>
      </c>
      <c r="C113" s="224" t="s">
        <v>633</v>
      </c>
      <c r="D113" s="218" t="s">
        <v>689</v>
      </c>
      <c r="E113" s="221">
        <v>2</v>
      </c>
      <c r="F113">
        <v>10</v>
      </c>
      <c r="G113">
        <f t="shared" si="22"/>
        <v>20</v>
      </c>
      <c r="I113">
        <v>10</v>
      </c>
      <c r="J113">
        <v>100</v>
      </c>
      <c r="K113">
        <v>150</v>
      </c>
      <c r="M113">
        <v>10</v>
      </c>
      <c r="N113">
        <v>2</v>
      </c>
      <c r="S113" s="73">
        <v>2</v>
      </c>
      <c r="T113" s="74">
        <v>2</v>
      </c>
      <c r="U113" s="74"/>
      <c r="V113" s="74"/>
      <c r="W113" s="74"/>
      <c r="X113" s="74"/>
      <c r="Y113" s="37"/>
      <c r="Z113" s="38"/>
      <c r="AA113" s="4">
        <f t="shared" si="23"/>
        <v>922</v>
      </c>
      <c r="AB113" s="111"/>
      <c r="AC113" s="26"/>
      <c r="AE113" t="s">
        <v>315</v>
      </c>
      <c r="AH113" t="s">
        <v>446</v>
      </c>
      <c r="AI113" s="191" t="s">
        <v>72</v>
      </c>
      <c r="AJ113" s="1">
        <v>20</v>
      </c>
      <c r="AK113" t="s">
        <v>447</v>
      </c>
      <c r="AL113" s="1" t="str">
        <f t="shared" si="31"/>
        <v>Micro PE</v>
      </c>
      <c r="AM113" s="1">
        <f t="shared" si="32"/>
        <v>2</v>
      </c>
      <c r="AN113" s="532">
        <f t="shared" si="33"/>
        <v>382</v>
      </c>
      <c r="AO113" s="532">
        <f t="shared" si="34"/>
        <v>182</v>
      </c>
      <c r="AP113" s="532">
        <f t="shared" si="35"/>
        <v>200</v>
      </c>
      <c r="AQ113" s="4">
        <f t="shared" si="25"/>
        <v>182</v>
      </c>
      <c r="AR113" s="4">
        <f t="shared" si="26"/>
        <v>200</v>
      </c>
      <c r="AS113" s="4">
        <f t="shared" si="27"/>
        <v>300</v>
      </c>
      <c r="AT113" s="4">
        <f t="shared" si="28"/>
        <v>240</v>
      </c>
      <c r="AU113" s="4">
        <f t="shared" si="29"/>
        <v>0</v>
      </c>
      <c r="AV113" s="533">
        <f t="shared" si="30"/>
        <v>922</v>
      </c>
    </row>
    <row r="114" spans="1:48" ht="18">
      <c r="A114" s="223"/>
      <c r="B114" s="224" t="s">
        <v>517</v>
      </c>
      <c r="C114" s="224" t="s">
        <v>658</v>
      </c>
      <c r="D114" s="218" t="s">
        <v>689</v>
      </c>
      <c r="E114" s="221">
        <v>1</v>
      </c>
      <c r="F114" s="546"/>
      <c r="G114">
        <f t="shared" si="22"/>
        <v>0</v>
      </c>
      <c r="S114" s="73"/>
      <c r="T114" s="74"/>
      <c r="U114" s="74">
        <v>80</v>
      </c>
      <c r="V114" s="74"/>
      <c r="W114" s="74"/>
      <c r="X114" s="74"/>
      <c r="Y114" s="37"/>
      <c r="Z114" s="38"/>
      <c r="AA114" s="4">
        <f t="shared" si="23"/>
        <v>4000</v>
      </c>
      <c r="AB114" s="111"/>
      <c r="AC114" s="26"/>
      <c r="AE114" t="s">
        <v>315</v>
      </c>
      <c r="AH114" t="s">
        <v>446</v>
      </c>
      <c r="AI114" s="191" t="s">
        <v>72</v>
      </c>
      <c r="AJ114" s="1">
        <v>20</v>
      </c>
      <c r="AK114" t="s">
        <v>447</v>
      </c>
      <c r="AL114" s="1" t="str">
        <f t="shared" si="31"/>
        <v>Programmazione per modello 846 (qt punti 22)</v>
      </c>
      <c r="AM114" s="1">
        <f t="shared" si="32"/>
        <v>1</v>
      </c>
      <c r="AN114" s="532">
        <f t="shared" si="33"/>
        <v>0</v>
      </c>
      <c r="AO114" s="532">
        <f t="shared" si="34"/>
        <v>0</v>
      </c>
      <c r="AP114" s="532">
        <f t="shared" si="35"/>
        <v>0</v>
      </c>
      <c r="AQ114" s="4">
        <f t="shared" si="25"/>
        <v>0</v>
      </c>
      <c r="AR114" s="4">
        <f t="shared" si="26"/>
        <v>0</v>
      </c>
      <c r="AS114" s="4">
        <f t="shared" si="27"/>
        <v>0</v>
      </c>
      <c r="AT114" s="4">
        <f t="shared" si="28"/>
        <v>4000</v>
      </c>
      <c r="AU114" s="4">
        <f t="shared" si="29"/>
        <v>0</v>
      </c>
      <c r="AV114" s="533">
        <f t="shared" si="30"/>
        <v>4000</v>
      </c>
    </row>
    <row r="115" spans="1:48" ht="30">
      <c r="A115" s="223"/>
      <c r="B115" s="224" t="s">
        <v>518</v>
      </c>
      <c r="C115" s="224" t="s">
        <v>659</v>
      </c>
      <c r="D115" s="218" t="s">
        <v>689</v>
      </c>
      <c r="E115" s="221">
        <v>1</v>
      </c>
      <c r="F115" s="546"/>
      <c r="G115">
        <f t="shared" si="22"/>
        <v>0</v>
      </c>
      <c r="S115" s="73"/>
      <c r="T115" s="74"/>
      <c r="U115" s="74">
        <v>40</v>
      </c>
      <c r="V115" s="74"/>
      <c r="W115" s="74"/>
      <c r="X115" s="74"/>
      <c r="Y115" s="37"/>
      <c r="Z115" s="38"/>
      <c r="AA115" s="4">
        <f t="shared" si="23"/>
        <v>2000</v>
      </c>
      <c r="AB115" s="111"/>
      <c r="AC115" s="26"/>
      <c r="AE115" t="s">
        <v>315</v>
      </c>
      <c r="AH115" t="s">
        <v>446</v>
      </c>
      <c r="AI115" s="191" t="s">
        <v>423</v>
      </c>
      <c r="AJ115" s="1">
        <v>20</v>
      </c>
      <c r="AK115" t="s">
        <v>447</v>
      </c>
      <c r="AL115" s="1" t="str">
        <f t="shared" si="31"/>
        <v>Verifica programmi di manipolazione e saldatura (qt 22 punti) per modello 312</v>
      </c>
      <c r="AM115" s="1">
        <f t="shared" si="32"/>
        <v>1</v>
      </c>
      <c r="AN115" s="532">
        <f t="shared" si="33"/>
        <v>0</v>
      </c>
      <c r="AO115" s="532">
        <f t="shared" si="34"/>
        <v>0</v>
      </c>
      <c r="AP115" s="532">
        <f t="shared" si="35"/>
        <v>0</v>
      </c>
      <c r="AQ115" s="4">
        <f t="shared" si="25"/>
        <v>0</v>
      </c>
      <c r="AR115" s="4">
        <f t="shared" si="26"/>
        <v>0</v>
      </c>
      <c r="AS115" s="4">
        <f t="shared" si="27"/>
        <v>0</v>
      </c>
      <c r="AT115" s="4">
        <f t="shared" si="28"/>
        <v>2000</v>
      </c>
      <c r="AU115" s="4">
        <f t="shared" si="29"/>
        <v>0</v>
      </c>
      <c r="AV115" s="533">
        <f t="shared" si="30"/>
        <v>2000</v>
      </c>
    </row>
    <row r="116" spans="1:48" ht="18">
      <c r="A116" s="223"/>
      <c r="B116" s="224"/>
      <c r="C116" s="224"/>
      <c r="D116" s="218"/>
      <c r="E116" s="221"/>
      <c r="F116" s="546"/>
      <c r="G116">
        <f t="shared" si="22"/>
        <v>0</v>
      </c>
      <c r="S116" s="73"/>
      <c r="T116" s="74"/>
      <c r="U116" s="74"/>
      <c r="V116" s="74"/>
      <c r="W116" s="74"/>
      <c r="X116" s="74"/>
      <c r="Y116" s="37"/>
      <c r="Z116" s="38"/>
      <c r="AA116" s="4">
        <f t="shared" si="23"/>
        <v>0</v>
      </c>
      <c r="AB116" s="111"/>
      <c r="AC116" s="26"/>
      <c r="AE116" t="s">
        <v>315</v>
      </c>
      <c r="AH116" t="s">
        <v>446</v>
      </c>
      <c r="AI116" s="191"/>
      <c r="AJ116" s="1">
        <v>20</v>
      </c>
      <c r="AK116" t="s">
        <v>447</v>
      </c>
      <c r="AL116" s="1"/>
      <c r="AM116" s="1"/>
      <c r="AN116" s="532">
        <f t="shared" si="33"/>
        <v>0</v>
      </c>
      <c r="AO116" s="532">
        <f t="shared" si="34"/>
        <v>0</v>
      </c>
      <c r="AP116" s="532">
        <f t="shared" si="35"/>
        <v>0</v>
      </c>
      <c r="AQ116" s="4">
        <f t="shared" si="25"/>
        <v>0</v>
      </c>
      <c r="AR116" s="4">
        <f t="shared" si="26"/>
        <v>0</v>
      </c>
      <c r="AS116" s="4">
        <f t="shared" si="27"/>
        <v>0</v>
      </c>
      <c r="AT116" s="4">
        <f t="shared" si="28"/>
        <v>0</v>
      </c>
      <c r="AU116" s="4">
        <f t="shared" si="29"/>
        <v>0</v>
      </c>
      <c r="AV116" s="533">
        <f t="shared" si="30"/>
        <v>0</v>
      </c>
    </row>
    <row r="117" spans="1:48" ht="18">
      <c r="A117" s="222" t="s">
        <v>519</v>
      </c>
      <c r="B117" s="224" t="s">
        <v>511</v>
      </c>
      <c r="C117" s="224" t="s">
        <v>640</v>
      </c>
      <c r="D117" s="218" t="s">
        <v>689</v>
      </c>
      <c r="E117" s="221">
        <v>1</v>
      </c>
      <c r="G117">
        <f t="shared" si="22"/>
        <v>0</v>
      </c>
      <c r="S117" s="73"/>
      <c r="T117" s="74"/>
      <c r="U117" s="74"/>
      <c r="V117" s="74"/>
      <c r="W117" s="74"/>
      <c r="X117" s="74"/>
      <c r="Y117" s="37"/>
      <c r="Z117" s="38"/>
      <c r="AA117" s="4">
        <f t="shared" si="23"/>
        <v>0</v>
      </c>
      <c r="AB117" s="111"/>
      <c r="AC117" s="26"/>
      <c r="AE117" t="s">
        <v>315</v>
      </c>
      <c r="AH117" t="s">
        <v>446</v>
      </c>
      <c r="AI117" s="191" t="s">
        <v>423</v>
      </c>
      <c r="AJ117" s="1">
        <v>20</v>
      </c>
      <c r="AK117" t="s">
        <v>447</v>
      </c>
      <c r="AL117" s="1" t="str">
        <f t="shared" si="31"/>
        <v>Robot di saldatura al suolo e manipolazione</v>
      </c>
      <c r="AM117" s="1">
        <f t="shared" si="32"/>
        <v>1</v>
      </c>
      <c r="AN117" s="532">
        <f t="shared" si="33"/>
        <v>0</v>
      </c>
      <c r="AO117" s="532">
        <f t="shared" si="34"/>
        <v>0</v>
      </c>
      <c r="AP117" s="532">
        <f t="shared" si="35"/>
        <v>0</v>
      </c>
      <c r="AQ117" s="4">
        <f t="shared" si="25"/>
        <v>0</v>
      </c>
      <c r="AR117" s="4">
        <f t="shared" si="26"/>
        <v>0</v>
      </c>
      <c r="AS117" s="4">
        <f t="shared" si="27"/>
        <v>0</v>
      </c>
      <c r="AT117" s="4">
        <f t="shared" si="28"/>
        <v>0</v>
      </c>
      <c r="AU117" s="4">
        <f t="shared" si="29"/>
        <v>0</v>
      </c>
      <c r="AV117" s="533">
        <f t="shared" si="30"/>
        <v>0</v>
      </c>
    </row>
    <row r="118" spans="1:48" ht="18">
      <c r="A118" s="225"/>
      <c r="B118" s="224" t="s">
        <v>492</v>
      </c>
      <c r="C118" s="224" t="s">
        <v>619</v>
      </c>
      <c r="D118" s="218" t="s">
        <v>689</v>
      </c>
      <c r="E118" s="221">
        <v>2</v>
      </c>
      <c r="F118" s="546"/>
      <c r="G118">
        <f t="shared" si="22"/>
        <v>0</v>
      </c>
      <c r="H118">
        <v>1</v>
      </c>
      <c r="I118">
        <v>25</v>
      </c>
      <c r="J118">
        <v>1000</v>
      </c>
      <c r="K118">
        <v>310</v>
      </c>
      <c r="M118">
        <v>30</v>
      </c>
      <c r="N118">
        <v>7</v>
      </c>
      <c r="P118">
        <v>5</v>
      </c>
      <c r="R118">
        <v>2</v>
      </c>
      <c r="S118" s="73">
        <v>4</v>
      </c>
      <c r="T118" s="74">
        <v>4</v>
      </c>
      <c r="U118" s="74"/>
      <c r="V118" s="74"/>
      <c r="W118" s="74"/>
      <c r="X118" s="74"/>
      <c r="Y118" s="37"/>
      <c r="Z118" s="38"/>
      <c r="AA118" s="4">
        <f t="shared" si="23"/>
        <v>3912</v>
      </c>
      <c r="AB118" s="111"/>
      <c r="AC118" s="26"/>
      <c r="AE118" t="s">
        <v>314</v>
      </c>
      <c r="AH118" t="s">
        <v>446</v>
      </c>
      <c r="AI118" s="191" t="s">
        <v>423</v>
      </c>
      <c r="AJ118" s="1">
        <v>20</v>
      </c>
      <c r="AK118" t="s">
        <v>447</v>
      </c>
      <c r="AL118" s="1" t="str">
        <f t="shared" si="31"/>
        <v>Nuovi bloccaggi a bordo gripper +500mm di tubo in alluminio + snodi</v>
      </c>
      <c r="AM118" s="1">
        <f t="shared" si="32"/>
        <v>2</v>
      </c>
      <c r="AN118" s="532">
        <f t="shared" si="33"/>
        <v>2752</v>
      </c>
      <c r="AO118" s="532">
        <f t="shared" si="34"/>
        <v>752</v>
      </c>
      <c r="AP118" s="532">
        <f t="shared" si="35"/>
        <v>2000</v>
      </c>
      <c r="AQ118" s="4">
        <f t="shared" si="25"/>
        <v>752</v>
      </c>
      <c r="AR118" s="4">
        <f t="shared" si="26"/>
        <v>2000</v>
      </c>
      <c r="AS118" s="4">
        <f t="shared" si="27"/>
        <v>680</v>
      </c>
      <c r="AT118" s="4">
        <f t="shared" si="28"/>
        <v>480</v>
      </c>
      <c r="AU118" s="4">
        <f t="shared" si="29"/>
        <v>0</v>
      </c>
      <c r="AV118" s="533">
        <f t="shared" si="30"/>
        <v>3912</v>
      </c>
    </row>
    <row r="119" spans="1:48" ht="18">
      <c r="A119" s="223"/>
      <c r="B119" s="224" t="s">
        <v>481</v>
      </c>
      <c r="C119" s="224" t="s">
        <v>633</v>
      </c>
      <c r="D119" s="218" t="s">
        <v>689</v>
      </c>
      <c r="E119" s="221">
        <v>2</v>
      </c>
      <c r="F119">
        <v>10</v>
      </c>
      <c r="G119">
        <f t="shared" si="22"/>
        <v>20</v>
      </c>
      <c r="I119">
        <v>10</v>
      </c>
      <c r="J119">
        <v>100</v>
      </c>
      <c r="K119">
        <v>150</v>
      </c>
      <c r="M119">
        <v>10</v>
      </c>
      <c r="N119">
        <v>2</v>
      </c>
      <c r="S119" s="73">
        <v>2</v>
      </c>
      <c r="T119" s="74">
        <v>2</v>
      </c>
      <c r="U119" s="74"/>
      <c r="V119" s="74"/>
      <c r="W119" s="74"/>
      <c r="X119" s="74"/>
      <c r="Y119" s="37"/>
      <c r="Z119" s="38"/>
      <c r="AA119" s="4">
        <f t="shared" si="23"/>
        <v>922</v>
      </c>
      <c r="AB119" s="111"/>
      <c r="AC119" s="26"/>
      <c r="AE119" t="s">
        <v>315</v>
      </c>
      <c r="AH119" t="s">
        <v>446</v>
      </c>
      <c r="AI119" s="191" t="s">
        <v>72</v>
      </c>
      <c r="AJ119" s="1">
        <v>20</v>
      </c>
      <c r="AK119" t="s">
        <v>447</v>
      </c>
      <c r="AL119" s="1" t="str">
        <f t="shared" si="31"/>
        <v>Micro PE</v>
      </c>
      <c r="AM119" s="1">
        <f t="shared" si="32"/>
        <v>2</v>
      </c>
      <c r="AN119" s="532">
        <f t="shared" si="33"/>
        <v>382</v>
      </c>
      <c r="AO119" s="532">
        <f t="shared" si="34"/>
        <v>182</v>
      </c>
      <c r="AP119" s="532">
        <f t="shared" si="35"/>
        <v>200</v>
      </c>
      <c r="AQ119" s="4">
        <f t="shared" si="25"/>
        <v>182</v>
      </c>
      <c r="AR119" s="4">
        <f t="shared" si="26"/>
        <v>200</v>
      </c>
      <c r="AS119" s="4">
        <f t="shared" si="27"/>
        <v>300</v>
      </c>
      <c r="AT119" s="4">
        <f t="shared" si="28"/>
        <v>240</v>
      </c>
      <c r="AU119" s="4">
        <f t="shared" si="29"/>
        <v>0</v>
      </c>
      <c r="AV119" s="533">
        <f t="shared" si="30"/>
        <v>922</v>
      </c>
    </row>
    <row r="120" spans="1:48" ht="18">
      <c r="A120" s="223"/>
      <c r="B120" s="224" t="s">
        <v>517</v>
      </c>
      <c r="C120" s="224" t="s">
        <v>658</v>
      </c>
      <c r="D120" s="218" t="s">
        <v>689</v>
      </c>
      <c r="E120" s="221">
        <v>1</v>
      </c>
      <c r="F120" s="546"/>
      <c r="G120">
        <f t="shared" si="22"/>
        <v>0</v>
      </c>
      <c r="S120" s="73"/>
      <c r="T120" s="74"/>
      <c r="U120" s="74">
        <v>80</v>
      </c>
      <c r="V120" s="74"/>
      <c r="W120" s="74"/>
      <c r="X120" s="74"/>
      <c r="Y120" s="37"/>
      <c r="Z120" s="38"/>
      <c r="AA120" s="4">
        <f t="shared" si="23"/>
        <v>4000</v>
      </c>
      <c r="AB120" s="111"/>
      <c r="AC120" s="26"/>
      <c r="AE120" t="s">
        <v>315</v>
      </c>
      <c r="AH120" t="s">
        <v>446</v>
      </c>
      <c r="AI120" s="191" t="s">
        <v>72</v>
      </c>
      <c r="AJ120" s="1">
        <v>20</v>
      </c>
      <c r="AK120" t="s">
        <v>447</v>
      </c>
      <c r="AL120" s="1" t="str">
        <f t="shared" si="31"/>
        <v>Programmazione per modello 846 (qt punti 22)</v>
      </c>
      <c r="AM120" s="1">
        <f t="shared" si="32"/>
        <v>1</v>
      </c>
      <c r="AN120" s="532">
        <f t="shared" si="33"/>
        <v>0</v>
      </c>
      <c r="AO120" s="532">
        <f t="shared" si="34"/>
        <v>0</v>
      </c>
      <c r="AP120" s="532">
        <f t="shared" si="35"/>
        <v>0</v>
      </c>
      <c r="AQ120" s="4">
        <f t="shared" si="25"/>
        <v>0</v>
      </c>
      <c r="AR120" s="4">
        <f t="shared" si="26"/>
        <v>0</v>
      </c>
      <c r="AS120" s="4">
        <f t="shared" si="27"/>
        <v>0</v>
      </c>
      <c r="AT120" s="4">
        <f t="shared" si="28"/>
        <v>4000</v>
      </c>
      <c r="AU120" s="4">
        <f t="shared" si="29"/>
        <v>0</v>
      </c>
      <c r="AV120" s="533">
        <f t="shared" si="30"/>
        <v>4000</v>
      </c>
    </row>
    <row r="121" spans="1:48" ht="30">
      <c r="A121" s="223"/>
      <c r="B121" s="224" t="s">
        <v>518</v>
      </c>
      <c r="C121" s="224" t="s">
        <v>659</v>
      </c>
      <c r="D121" s="218" t="s">
        <v>689</v>
      </c>
      <c r="E121" s="221">
        <v>1</v>
      </c>
      <c r="F121" s="546"/>
      <c r="G121">
        <f t="shared" si="22"/>
        <v>0</v>
      </c>
      <c r="S121" s="73"/>
      <c r="T121" s="74"/>
      <c r="U121" s="74">
        <v>40</v>
      </c>
      <c r="V121" s="74"/>
      <c r="W121" s="74"/>
      <c r="X121" s="74"/>
      <c r="Y121" s="37"/>
      <c r="Z121" s="38"/>
      <c r="AA121" s="4">
        <f t="shared" si="23"/>
        <v>2000</v>
      </c>
      <c r="AB121" s="111"/>
      <c r="AC121" s="26"/>
      <c r="AE121" t="s">
        <v>315</v>
      </c>
      <c r="AH121" t="s">
        <v>446</v>
      </c>
      <c r="AI121" s="191" t="s">
        <v>423</v>
      </c>
      <c r="AJ121" s="1">
        <v>20</v>
      </c>
      <c r="AK121" t="s">
        <v>447</v>
      </c>
      <c r="AL121" s="1" t="str">
        <f t="shared" si="31"/>
        <v>Verifica programmi di manipolazione e saldatura (qt 22 punti) per modello 312</v>
      </c>
      <c r="AM121" s="1">
        <f t="shared" si="32"/>
        <v>1</v>
      </c>
      <c r="AN121" s="532">
        <f t="shared" si="33"/>
        <v>0</v>
      </c>
      <c r="AO121" s="532">
        <f t="shared" si="34"/>
        <v>0</v>
      </c>
      <c r="AP121" s="532">
        <f t="shared" si="35"/>
        <v>0</v>
      </c>
      <c r="AQ121" s="4">
        <f t="shared" si="25"/>
        <v>0</v>
      </c>
      <c r="AR121" s="4">
        <f t="shared" si="26"/>
        <v>0</v>
      </c>
      <c r="AS121" s="4">
        <f t="shared" si="27"/>
        <v>0</v>
      </c>
      <c r="AT121" s="4">
        <f t="shared" si="28"/>
        <v>2000</v>
      </c>
      <c r="AU121" s="4">
        <f t="shared" si="29"/>
        <v>0</v>
      </c>
      <c r="AV121" s="533">
        <f t="shared" si="30"/>
        <v>2000</v>
      </c>
    </row>
    <row r="122" spans="1:48" ht="18">
      <c r="A122" s="223"/>
      <c r="B122" s="224"/>
      <c r="C122" s="224"/>
      <c r="D122" s="218"/>
      <c r="E122" s="221"/>
      <c r="F122" s="546"/>
      <c r="G122">
        <f t="shared" si="22"/>
        <v>0</v>
      </c>
      <c r="S122" s="73"/>
      <c r="T122" s="74"/>
      <c r="U122" s="74"/>
      <c r="V122" s="74"/>
      <c r="W122" s="74"/>
      <c r="X122" s="74"/>
      <c r="Y122" s="37"/>
      <c r="Z122" s="38"/>
      <c r="AA122" s="4">
        <f t="shared" si="23"/>
        <v>0</v>
      </c>
      <c r="AB122" s="111"/>
      <c r="AC122" s="26"/>
      <c r="AE122" t="s">
        <v>315</v>
      </c>
      <c r="AH122" t="s">
        <v>446</v>
      </c>
      <c r="AI122" s="191"/>
      <c r="AJ122" s="1">
        <v>20</v>
      </c>
      <c r="AK122" t="s">
        <v>447</v>
      </c>
      <c r="AL122" s="1"/>
      <c r="AM122" s="1"/>
      <c r="AN122" s="532">
        <f t="shared" si="33"/>
        <v>0</v>
      </c>
      <c r="AO122" s="532">
        <f t="shared" si="34"/>
        <v>0</v>
      </c>
      <c r="AP122" s="532">
        <f t="shared" si="35"/>
        <v>0</v>
      </c>
      <c r="AQ122" s="4">
        <f t="shared" si="25"/>
        <v>0</v>
      </c>
      <c r="AR122" s="4">
        <f t="shared" si="26"/>
        <v>0</v>
      </c>
      <c r="AS122" s="4">
        <f t="shared" si="27"/>
        <v>0</v>
      </c>
      <c r="AT122" s="4">
        <f t="shared" si="28"/>
        <v>0</v>
      </c>
      <c r="AU122" s="4">
        <f t="shared" si="29"/>
        <v>0</v>
      </c>
      <c r="AV122" s="533">
        <f t="shared" si="30"/>
        <v>0</v>
      </c>
    </row>
    <row r="123" spans="1:48" ht="18">
      <c r="A123" s="222" t="s">
        <v>520</v>
      </c>
      <c r="B123" s="540" t="s">
        <v>509</v>
      </c>
      <c r="C123" s="540" t="s">
        <v>653</v>
      </c>
      <c r="D123" s="218" t="s">
        <v>690</v>
      </c>
      <c r="E123" s="221"/>
      <c r="G123">
        <f t="shared" si="22"/>
        <v>0</v>
      </c>
      <c r="S123" s="73"/>
      <c r="T123" s="74"/>
      <c r="U123" s="74"/>
      <c r="V123" s="74"/>
      <c r="W123" s="74"/>
      <c r="X123" s="74"/>
      <c r="Y123" s="37"/>
      <c r="Z123" s="38"/>
      <c r="AA123" s="4">
        <f t="shared" si="23"/>
        <v>0</v>
      </c>
      <c r="AB123" s="111"/>
      <c r="AC123" s="26"/>
      <c r="AE123" t="s">
        <v>315</v>
      </c>
      <c r="AH123" t="s">
        <v>446</v>
      </c>
      <c r="AI123" s="191" t="s">
        <v>423</v>
      </c>
      <c r="AJ123" s="1">
        <v>20</v>
      </c>
      <c r="AK123" t="s">
        <v>447</v>
      </c>
      <c r="AL123" s="1" t="str">
        <f t="shared" si="31"/>
        <v>Banco passamano</v>
      </c>
      <c r="AM123" s="1">
        <f t="shared" si="32"/>
        <v>0</v>
      </c>
      <c r="AN123" s="532">
        <f t="shared" si="33"/>
        <v>0</v>
      </c>
      <c r="AO123" s="532">
        <f t="shared" si="34"/>
        <v>0</v>
      </c>
      <c r="AP123" s="532">
        <f t="shared" si="35"/>
        <v>0</v>
      </c>
      <c r="AQ123" s="4">
        <f t="shared" si="25"/>
        <v>0</v>
      </c>
      <c r="AR123" s="4">
        <f t="shared" si="26"/>
        <v>0</v>
      </c>
      <c r="AS123" s="4">
        <f t="shared" si="27"/>
        <v>0</v>
      </c>
      <c r="AT123" s="4">
        <f t="shared" si="28"/>
        <v>0</v>
      </c>
      <c r="AU123" s="4">
        <f t="shared" si="29"/>
        <v>0</v>
      </c>
      <c r="AV123" s="533">
        <f t="shared" si="30"/>
        <v>0</v>
      </c>
    </row>
    <row r="124" spans="1:48" ht="18">
      <c r="A124" s="223"/>
      <c r="B124" s="224"/>
      <c r="C124" s="224"/>
      <c r="D124" s="218"/>
      <c r="E124" s="221"/>
      <c r="F124" s="546"/>
      <c r="G124">
        <f t="shared" si="22"/>
        <v>0</v>
      </c>
      <c r="S124" s="73"/>
      <c r="T124" s="74"/>
      <c r="U124" s="74"/>
      <c r="V124" s="74"/>
      <c r="W124" s="74"/>
      <c r="X124" s="74"/>
      <c r="Y124" s="37"/>
      <c r="Z124" s="38"/>
      <c r="AA124" s="4">
        <f t="shared" si="23"/>
        <v>0</v>
      </c>
      <c r="AB124" s="111"/>
      <c r="AC124" s="26"/>
      <c r="AE124" t="s">
        <v>314</v>
      </c>
      <c r="AH124" t="s">
        <v>446</v>
      </c>
      <c r="AI124" s="191" t="s">
        <v>423</v>
      </c>
      <c r="AJ124" s="1">
        <v>20</v>
      </c>
      <c r="AK124" t="s">
        <v>447</v>
      </c>
      <c r="AL124" s="1">
        <f t="shared" si="31"/>
        <v>0</v>
      </c>
      <c r="AM124" s="1">
        <f t="shared" si="32"/>
        <v>0</v>
      </c>
      <c r="AN124" s="532">
        <f t="shared" si="33"/>
        <v>0</v>
      </c>
      <c r="AO124" s="532">
        <f t="shared" si="34"/>
        <v>0</v>
      </c>
      <c r="AP124" s="532">
        <f t="shared" si="35"/>
        <v>0</v>
      </c>
      <c r="AQ124" s="4">
        <f t="shared" si="25"/>
        <v>0</v>
      </c>
      <c r="AR124" s="4">
        <f t="shared" si="26"/>
        <v>0</v>
      </c>
      <c r="AS124" s="4">
        <f t="shared" si="27"/>
        <v>0</v>
      </c>
      <c r="AT124" s="4">
        <f t="shared" si="28"/>
        <v>0</v>
      </c>
      <c r="AU124" s="4">
        <f t="shared" si="29"/>
        <v>0</v>
      </c>
      <c r="AV124" s="533">
        <f t="shared" si="30"/>
        <v>0</v>
      </c>
    </row>
    <row r="125" spans="1:48" ht="18">
      <c r="A125" s="223"/>
      <c r="B125" s="224" t="s">
        <v>457</v>
      </c>
      <c r="C125" s="224" t="s">
        <v>457</v>
      </c>
      <c r="D125" s="218" t="s">
        <v>690</v>
      </c>
      <c r="E125" s="221">
        <v>1</v>
      </c>
      <c r="F125">
        <v>10</v>
      </c>
      <c r="G125">
        <f t="shared" si="22"/>
        <v>20</v>
      </c>
      <c r="I125">
        <v>10</v>
      </c>
      <c r="J125">
        <v>100</v>
      </c>
      <c r="K125">
        <v>150</v>
      </c>
      <c r="M125">
        <v>10</v>
      </c>
      <c r="N125">
        <v>2</v>
      </c>
      <c r="S125" s="73">
        <v>2</v>
      </c>
      <c r="T125" s="74">
        <v>2</v>
      </c>
      <c r="U125" s="74"/>
      <c r="V125" s="74"/>
      <c r="W125" s="74"/>
      <c r="X125" s="74"/>
      <c r="Y125" s="37"/>
      <c r="Z125" s="38"/>
      <c r="AA125" s="4">
        <f t="shared" si="23"/>
        <v>461</v>
      </c>
      <c r="AB125" s="111"/>
      <c r="AC125" s="26"/>
      <c r="AE125" t="s">
        <v>315</v>
      </c>
      <c r="AH125" t="s">
        <v>446</v>
      </c>
      <c r="AI125" s="191" t="s">
        <v>72</v>
      </c>
      <c r="AJ125" s="1">
        <v>20</v>
      </c>
      <c r="AK125" t="s">
        <v>447</v>
      </c>
      <c r="AL125" s="1" t="str">
        <f t="shared" si="31"/>
        <v>PE modello 846 (base+cng)</v>
      </c>
      <c r="AM125" s="1">
        <f t="shared" si="32"/>
        <v>1</v>
      </c>
      <c r="AN125" s="532">
        <f t="shared" si="33"/>
        <v>191</v>
      </c>
      <c r="AO125" s="532">
        <f t="shared" si="34"/>
        <v>91</v>
      </c>
      <c r="AP125" s="532">
        <f t="shared" si="35"/>
        <v>100</v>
      </c>
      <c r="AQ125" s="4">
        <f t="shared" si="25"/>
        <v>91</v>
      </c>
      <c r="AR125" s="4">
        <f t="shared" si="26"/>
        <v>100</v>
      </c>
      <c r="AS125" s="4">
        <f t="shared" si="27"/>
        <v>150</v>
      </c>
      <c r="AT125" s="4">
        <f t="shared" si="28"/>
        <v>120</v>
      </c>
      <c r="AU125" s="4">
        <f t="shared" si="29"/>
        <v>0</v>
      </c>
      <c r="AV125" s="533">
        <f t="shared" si="30"/>
        <v>461</v>
      </c>
    </row>
    <row r="126" spans="1:48" ht="18">
      <c r="A126" s="223"/>
      <c r="B126" s="224"/>
      <c r="C126" s="224"/>
      <c r="D126" s="218"/>
      <c r="E126" s="221"/>
      <c r="F126" s="546"/>
      <c r="G126">
        <f t="shared" si="22"/>
        <v>0</v>
      </c>
      <c r="S126" s="73"/>
      <c r="T126" s="74"/>
      <c r="U126" s="74"/>
      <c r="V126" s="74"/>
      <c r="W126" s="74"/>
      <c r="X126" s="74"/>
      <c r="Y126" s="37"/>
      <c r="Z126" s="38"/>
      <c r="AA126" s="4">
        <f t="shared" si="23"/>
        <v>0</v>
      </c>
      <c r="AB126" s="111"/>
      <c r="AC126" s="26"/>
      <c r="AE126" t="s">
        <v>315</v>
      </c>
      <c r="AH126" t="s">
        <v>446</v>
      </c>
      <c r="AI126" s="191" t="s">
        <v>72</v>
      </c>
      <c r="AJ126" s="1">
        <v>20</v>
      </c>
      <c r="AK126" t="s">
        <v>447</v>
      </c>
      <c r="AL126" s="1">
        <f t="shared" si="31"/>
        <v>0</v>
      </c>
      <c r="AM126" s="1">
        <f t="shared" si="32"/>
        <v>0</v>
      </c>
      <c r="AN126" s="532">
        <f t="shared" si="33"/>
        <v>0</v>
      </c>
      <c r="AO126" s="532">
        <f t="shared" si="34"/>
        <v>0</v>
      </c>
      <c r="AP126" s="532">
        <f t="shared" si="35"/>
        <v>0</v>
      </c>
      <c r="AQ126" s="4">
        <f t="shared" si="25"/>
        <v>0</v>
      </c>
      <c r="AR126" s="4">
        <f t="shared" si="26"/>
        <v>0</v>
      </c>
      <c r="AS126" s="4">
        <f t="shared" si="27"/>
        <v>0</v>
      </c>
      <c r="AT126" s="4">
        <f t="shared" si="28"/>
        <v>0</v>
      </c>
      <c r="AU126" s="4">
        <f t="shared" si="29"/>
        <v>0</v>
      </c>
      <c r="AV126" s="533">
        <f t="shared" si="30"/>
        <v>0</v>
      </c>
    </row>
    <row r="127" spans="1:48" ht="18">
      <c r="A127" s="222" t="s">
        <v>521</v>
      </c>
      <c r="B127" s="224" t="s">
        <v>511</v>
      </c>
      <c r="C127" s="224" t="s">
        <v>640</v>
      </c>
      <c r="D127" s="218" t="s">
        <v>689</v>
      </c>
      <c r="E127" s="221">
        <v>1</v>
      </c>
      <c r="G127">
        <f t="shared" si="22"/>
        <v>0</v>
      </c>
      <c r="S127" s="73"/>
      <c r="T127" s="74"/>
      <c r="U127" s="74"/>
      <c r="V127" s="74"/>
      <c r="W127" s="74"/>
      <c r="X127" s="74"/>
      <c r="Y127" s="37"/>
      <c r="Z127" s="38"/>
      <c r="AA127" s="4">
        <f t="shared" si="23"/>
        <v>0</v>
      </c>
      <c r="AB127" s="111"/>
      <c r="AC127" s="26"/>
      <c r="AE127" t="s">
        <v>315</v>
      </c>
      <c r="AH127" t="s">
        <v>446</v>
      </c>
      <c r="AI127" s="191" t="s">
        <v>423</v>
      </c>
      <c r="AJ127" s="1">
        <v>20</v>
      </c>
      <c r="AK127" t="s">
        <v>447</v>
      </c>
      <c r="AL127" s="1" t="str">
        <f t="shared" si="31"/>
        <v>Robot di saldatura al suolo e manipolazione</v>
      </c>
      <c r="AM127" s="1">
        <f t="shared" si="32"/>
        <v>1</v>
      </c>
      <c r="AN127" s="532">
        <f t="shared" si="33"/>
        <v>0</v>
      </c>
      <c r="AO127" s="532">
        <f t="shared" si="34"/>
        <v>0</v>
      </c>
      <c r="AP127" s="532">
        <f t="shared" si="35"/>
        <v>0</v>
      </c>
      <c r="AQ127" s="4">
        <f t="shared" si="25"/>
        <v>0</v>
      </c>
      <c r="AR127" s="4">
        <f t="shared" si="26"/>
        <v>0</v>
      </c>
      <c r="AS127" s="4">
        <f t="shared" si="27"/>
        <v>0</v>
      </c>
      <c r="AT127" s="4">
        <f t="shared" si="28"/>
        <v>0</v>
      </c>
      <c r="AU127" s="4">
        <f t="shared" si="29"/>
        <v>0</v>
      </c>
      <c r="AV127" s="533">
        <f t="shared" si="30"/>
        <v>0</v>
      </c>
    </row>
    <row r="128" spans="1:48" ht="18">
      <c r="A128" s="225"/>
      <c r="B128" s="224" t="s">
        <v>492</v>
      </c>
      <c r="C128" s="224" t="s">
        <v>619</v>
      </c>
      <c r="D128" s="218" t="s">
        <v>689</v>
      </c>
      <c r="E128" s="221">
        <v>2</v>
      </c>
      <c r="F128" s="546"/>
      <c r="G128">
        <f t="shared" si="22"/>
        <v>0</v>
      </c>
      <c r="H128">
        <v>1</v>
      </c>
      <c r="I128">
        <v>25</v>
      </c>
      <c r="J128">
        <v>1000</v>
      </c>
      <c r="K128">
        <v>310</v>
      </c>
      <c r="M128">
        <v>30</v>
      </c>
      <c r="N128">
        <v>7</v>
      </c>
      <c r="P128">
        <v>5</v>
      </c>
      <c r="R128">
        <v>2</v>
      </c>
      <c r="S128" s="73">
        <v>4</v>
      </c>
      <c r="T128" s="74">
        <v>4</v>
      </c>
      <c r="U128" s="74"/>
      <c r="V128" s="74"/>
      <c r="W128" s="74"/>
      <c r="X128" s="74"/>
      <c r="Y128" s="37"/>
      <c r="Z128" s="38"/>
      <c r="AA128" s="4">
        <f t="shared" si="23"/>
        <v>3912</v>
      </c>
      <c r="AB128" s="111"/>
      <c r="AC128" s="26"/>
      <c r="AE128" t="s">
        <v>315</v>
      </c>
      <c r="AH128" t="s">
        <v>446</v>
      </c>
      <c r="AI128" s="191"/>
      <c r="AJ128" s="1">
        <v>20</v>
      </c>
      <c r="AK128" t="s">
        <v>447</v>
      </c>
      <c r="AL128" s="1"/>
      <c r="AM128" s="1"/>
      <c r="AN128" s="532">
        <f t="shared" si="33"/>
        <v>2752</v>
      </c>
      <c r="AO128" s="532">
        <f t="shared" si="34"/>
        <v>752</v>
      </c>
      <c r="AP128" s="532">
        <f t="shared" si="35"/>
        <v>2000</v>
      </c>
      <c r="AQ128" s="4">
        <f t="shared" si="25"/>
        <v>752</v>
      </c>
      <c r="AR128" s="4">
        <f t="shared" si="26"/>
        <v>2000</v>
      </c>
      <c r="AS128" s="4">
        <f t="shared" si="27"/>
        <v>680</v>
      </c>
      <c r="AT128" s="4">
        <f t="shared" si="28"/>
        <v>480</v>
      </c>
      <c r="AU128" s="4">
        <f t="shared" si="29"/>
        <v>0</v>
      </c>
      <c r="AV128" s="533">
        <f t="shared" si="30"/>
        <v>3912</v>
      </c>
    </row>
    <row r="129" spans="1:48" ht="18">
      <c r="A129" s="223"/>
      <c r="B129" s="224" t="s">
        <v>481</v>
      </c>
      <c r="C129" s="224" t="s">
        <v>633</v>
      </c>
      <c r="D129" s="218" t="s">
        <v>689</v>
      </c>
      <c r="E129" s="221">
        <v>2</v>
      </c>
      <c r="F129">
        <v>10</v>
      </c>
      <c r="G129">
        <f t="shared" si="22"/>
        <v>20</v>
      </c>
      <c r="I129">
        <v>10</v>
      </c>
      <c r="J129">
        <v>100</v>
      </c>
      <c r="K129">
        <v>150</v>
      </c>
      <c r="M129">
        <v>10</v>
      </c>
      <c r="N129">
        <v>2</v>
      </c>
      <c r="S129" s="73">
        <v>2</v>
      </c>
      <c r="T129" s="74">
        <v>2</v>
      </c>
      <c r="U129" s="74"/>
      <c r="V129" s="74"/>
      <c r="W129" s="74"/>
      <c r="X129" s="74"/>
      <c r="Y129" s="37"/>
      <c r="Z129" s="38"/>
      <c r="AA129" s="4">
        <f t="shared" si="23"/>
        <v>922</v>
      </c>
      <c r="AB129" s="111"/>
      <c r="AC129" s="26"/>
      <c r="AE129" t="s">
        <v>315</v>
      </c>
      <c r="AH129" t="s">
        <v>446</v>
      </c>
      <c r="AI129" s="191" t="s">
        <v>423</v>
      </c>
      <c r="AJ129" s="1">
        <v>20</v>
      </c>
      <c r="AK129" t="s">
        <v>447</v>
      </c>
      <c r="AL129" s="1" t="str">
        <f t="shared" si="31"/>
        <v>Micro PE</v>
      </c>
      <c r="AM129" s="1">
        <f t="shared" si="32"/>
        <v>2</v>
      </c>
      <c r="AN129" s="532">
        <f t="shared" si="33"/>
        <v>382</v>
      </c>
      <c r="AO129" s="532">
        <f t="shared" si="34"/>
        <v>182</v>
      </c>
      <c r="AP129" s="532">
        <f t="shared" si="35"/>
        <v>200</v>
      </c>
      <c r="AQ129" s="4">
        <f t="shared" si="25"/>
        <v>182</v>
      </c>
      <c r="AR129" s="4">
        <f t="shared" si="26"/>
        <v>200</v>
      </c>
      <c r="AS129" s="4">
        <f t="shared" si="27"/>
        <v>300</v>
      </c>
      <c r="AT129" s="4">
        <f t="shared" si="28"/>
        <v>240</v>
      </c>
      <c r="AU129" s="4">
        <f t="shared" si="29"/>
        <v>0</v>
      </c>
      <c r="AV129" s="533">
        <f t="shared" si="30"/>
        <v>922</v>
      </c>
    </row>
    <row r="130" spans="1:48" ht="18">
      <c r="A130" s="223"/>
      <c r="B130" s="224" t="s">
        <v>522</v>
      </c>
      <c r="C130" s="224" t="s">
        <v>660</v>
      </c>
      <c r="D130" s="218" t="s">
        <v>689</v>
      </c>
      <c r="E130" s="221">
        <v>1</v>
      </c>
      <c r="F130" s="546"/>
      <c r="G130">
        <f t="shared" si="22"/>
        <v>0</v>
      </c>
      <c r="S130" s="73"/>
      <c r="T130" s="74"/>
      <c r="U130" s="74">
        <v>80</v>
      </c>
      <c r="V130" s="74"/>
      <c r="W130" s="74"/>
      <c r="X130" s="74"/>
      <c r="Y130" s="37"/>
      <c r="Z130" s="38"/>
      <c r="AA130" s="4">
        <f t="shared" si="23"/>
        <v>4000</v>
      </c>
      <c r="AB130" s="111"/>
      <c r="AC130" s="26"/>
      <c r="AE130" t="s">
        <v>314</v>
      </c>
      <c r="AH130" t="s">
        <v>446</v>
      </c>
      <c r="AI130" s="191" t="s">
        <v>423</v>
      </c>
      <c r="AJ130" s="1">
        <v>20</v>
      </c>
      <c r="AK130" t="s">
        <v>447</v>
      </c>
      <c r="AL130" s="1" t="str">
        <f t="shared" si="31"/>
        <v>Programmazione per modello 846 (qt punti 27)</v>
      </c>
      <c r="AM130" s="1">
        <f t="shared" si="32"/>
        <v>1</v>
      </c>
      <c r="AN130" s="532">
        <f t="shared" si="33"/>
        <v>0</v>
      </c>
      <c r="AO130" s="532">
        <f t="shared" si="34"/>
        <v>0</v>
      </c>
      <c r="AP130" s="532">
        <f t="shared" si="35"/>
        <v>0</v>
      </c>
      <c r="AQ130" s="4">
        <f t="shared" si="25"/>
        <v>0</v>
      </c>
      <c r="AR130" s="4">
        <f t="shared" si="26"/>
        <v>0</v>
      </c>
      <c r="AS130" s="4">
        <f t="shared" si="27"/>
        <v>0</v>
      </c>
      <c r="AT130" s="4">
        <f t="shared" si="28"/>
        <v>4000</v>
      </c>
      <c r="AU130" s="4">
        <f t="shared" si="29"/>
        <v>0</v>
      </c>
      <c r="AV130" s="533">
        <f t="shared" si="30"/>
        <v>4000</v>
      </c>
    </row>
    <row r="131" spans="1:48" ht="30">
      <c r="A131" s="223"/>
      <c r="B131" s="224" t="s">
        <v>523</v>
      </c>
      <c r="C131" s="224" t="s">
        <v>661</v>
      </c>
      <c r="D131" s="218" t="s">
        <v>689</v>
      </c>
      <c r="E131" s="221">
        <v>1</v>
      </c>
      <c r="F131" s="546"/>
      <c r="G131">
        <f t="shared" si="22"/>
        <v>0</v>
      </c>
      <c r="S131" s="73"/>
      <c r="T131" s="74"/>
      <c r="U131" s="74">
        <v>40</v>
      </c>
      <c r="V131" s="74"/>
      <c r="W131" s="74"/>
      <c r="X131" s="74"/>
      <c r="Y131" s="37"/>
      <c r="Z131" s="38"/>
      <c r="AA131" s="4">
        <f t="shared" si="23"/>
        <v>2000</v>
      </c>
      <c r="AB131" s="111"/>
      <c r="AC131" s="26"/>
      <c r="AE131" t="s">
        <v>315</v>
      </c>
      <c r="AH131" t="s">
        <v>446</v>
      </c>
      <c r="AI131" s="191" t="s">
        <v>72</v>
      </c>
      <c r="AJ131" s="1">
        <v>20</v>
      </c>
      <c r="AK131" t="s">
        <v>447</v>
      </c>
      <c r="AL131" s="1" t="str">
        <f t="shared" si="31"/>
        <v>Verifica programmi di manipolazione e saldatura (qt 27 punti) per modello 312</v>
      </c>
      <c r="AM131" s="1">
        <f t="shared" si="32"/>
        <v>1</v>
      </c>
      <c r="AN131" s="532">
        <f t="shared" si="33"/>
        <v>0</v>
      </c>
      <c r="AO131" s="532">
        <f t="shared" si="34"/>
        <v>0</v>
      </c>
      <c r="AP131" s="532">
        <f t="shared" si="35"/>
        <v>0</v>
      </c>
      <c r="AQ131" s="4">
        <f t="shared" si="25"/>
        <v>0</v>
      </c>
      <c r="AR131" s="4">
        <f t="shared" si="26"/>
        <v>0</v>
      </c>
      <c r="AS131" s="4">
        <f t="shared" si="27"/>
        <v>0</v>
      </c>
      <c r="AT131" s="4">
        <f t="shared" si="28"/>
        <v>2000</v>
      </c>
      <c r="AU131" s="4">
        <f t="shared" si="29"/>
        <v>0</v>
      </c>
      <c r="AV131" s="533">
        <f t="shared" si="30"/>
        <v>2000</v>
      </c>
    </row>
    <row r="132" spans="1:48" ht="18">
      <c r="A132" s="223"/>
      <c r="B132" s="224"/>
      <c r="C132" s="224"/>
      <c r="D132" s="218"/>
      <c r="E132" s="221"/>
      <c r="F132" s="546"/>
      <c r="G132">
        <f t="shared" si="22"/>
        <v>0</v>
      </c>
      <c r="S132" s="73"/>
      <c r="T132" s="74"/>
      <c r="U132" s="74"/>
      <c r="V132" s="74"/>
      <c r="W132" s="74"/>
      <c r="X132" s="74"/>
      <c r="Y132" s="37"/>
      <c r="Z132" s="38"/>
      <c r="AA132" s="4">
        <f t="shared" si="23"/>
        <v>0</v>
      </c>
      <c r="AB132" s="111"/>
      <c r="AC132" s="26"/>
      <c r="AE132" t="s">
        <v>315</v>
      </c>
      <c r="AH132" t="s">
        <v>446</v>
      </c>
      <c r="AI132" s="191" t="s">
        <v>72</v>
      </c>
      <c r="AJ132" s="1">
        <v>20</v>
      </c>
      <c r="AK132" t="s">
        <v>447</v>
      </c>
      <c r="AL132" s="1">
        <f t="shared" si="31"/>
        <v>0</v>
      </c>
      <c r="AM132" s="1">
        <f t="shared" si="32"/>
        <v>0</v>
      </c>
      <c r="AN132" s="532">
        <f t="shared" si="33"/>
        <v>0</v>
      </c>
      <c r="AO132" s="532">
        <f t="shared" si="34"/>
        <v>0</v>
      </c>
      <c r="AP132" s="532">
        <f t="shared" si="35"/>
        <v>0</v>
      </c>
      <c r="AQ132" s="4">
        <f t="shared" si="25"/>
        <v>0</v>
      </c>
      <c r="AR132" s="4">
        <f t="shared" si="26"/>
        <v>0</v>
      </c>
      <c r="AS132" s="4">
        <f t="shared" si="27"/>
        <v>0</v>
      </c>
      <c r="AT132" s="4">
        <f t="shared" si="28"/>
        <v>0</v>
      </c>
      <c r="AU132" s="4">
        <f t="shared" si="29"/>
        <v>0</v>
      </c>
      <c r="AV132" s="533">
        <f t="shared" si="30"/>
        <v>0</v>
      </c>
    </row>
    <row r="133" spans="1:48" ht="18">
      <c r="A133" s="222" t="s">
        <v>524</v>
      </c>
      <c r="B133" s="224" t="s">
        <v>511</v>
      </c>
      <c r="C133" s="224" t="s">
        <v>640</v>
      </c>
      <c r="D133" s="218" t="s">
        <v>689</v>
      </c>
      <c r="E133" s="221">
        <v>1</v>
      </c>
      <c r="G133">
        <f t="shared" si="22"/>
        <v>0</v>
      </c>
      <c r="S133" s="73"/>
      <c r="T133" s="74"/>
      <c r="U133" s="74"/>
      <c r="V133" s="74"/>
      <c r="W133" s="74"/>
      <c r="X133" s="74"/>
      <c r="Y133" s="37"/>
      <c r="Z133" s="38"/>
      <c r="AA133" s="4">
        <f t="shared" si="23"/>
        <v>0</v>
      </c>
      <c r="AB133" s="111"/>
      <c r="AC133" s="26"/>
      <c r="AE133" t="s">
        <v>315</v>
      </c>
      <c r="AH133" t="s">
        <v>446</v>
      </c>
      <c r="AI133" s="191" t="s">
        <v>423</v>
      </c>
      <c r="AJ133" s="1">
        <v>20</v>
      </c>
      <c r="AK133" t="s">
        <v>447</v>
      </c>
      <c r="AL133" s="1" t="str">
        <f t="shared" si="31"/>
        <v>Robot di saldatura al suolo e manipolazione</v>
      </c>
      <c r="AM133" s="1">
        <f t="shared" si="32"/>
        <v>1</v>
      </c>
      <c r="AN133" s="532">
        <f t="shared" si="33"/>
        <v>0</v>
      </c>
      <c r="AO133" s="532">
        <f t="shared" si="34"/>
        <v>0</v>
      </c>
      <c r="AP133" s="532">
        <f t="shared" si="35"/>
        <v>0</v>
      </c>
      <c r="AQ133" s="4">
        <f t="shared" si="25"/>
        <v>0</v>
      </c>
      <c r="AR133" s="4">
        <f t="shared" si="26"/>
        <v>0</v>
      </c>
      <c r="AS133" s="4">
        <f t="shared" si="27"/>
        <v>0</v>
      </c>
      <c r="AT133" s="4">
        <f t="shared" si="28"/>
        <v>0</v>
      </c>
      <c r="AU133" s="4">
        <f t="shared" si="29"/>
        <v>0</v>
      </c>
      <c r="AV133" s="533">
        <f t="shared" si="30"/>
        <v>0</v>
      </c>
    </row>
    <row r="134" spans="1:48" ht="18">
      <c r="A134" s="225"/>
      <c r="B134" s="224" t="s">
        <v>492</v>
      </c>
      <c r="C134" s="224" t="s">
        <v>619</v>
      </c>
      <c r="D134" s="218" t="s">
        <v>689</v>
      </c>
      <c r="E134" s="221">
        <v>2</v>
      </c>
      <c r="F134" s="546"/>
      <c r="G134">
        <f t="shared" si="22"/>
        <v>0</v>
      </c>
      <c r="H134">
        <v>1</v>
      </c>
      <c r="I134">
        <v>25</v>
      </c>
      <c r="J134">
        <v>1000</v>
      </c>
      <c r="K134">
        <v>310</v>
      </c>
      <c r="M134">
        <v>30</v>
      </c>
      <c r="N134">
        <v>7</v>
      </c>
      <c r="P134">
        <v>5</v>
      </c>
      <c r="R134">
        <v>2</v>
      </c>
      <c r="S134" s="73">
        <v>4</v>
      </c>
      <c r="T134" s="74">
        <v>4</v>
      </c>
      <c r="U134" s="74"/>
      <c r="V134" s="74"/>
      <c r="W134" s="74"/>
      <c r="X134" s="74"/>
      <c r="Y134" s="37"/>
      <c r="Z134" s="38"/>
      <c r="AA134" s="4">
        <f t="shared" si="23"/>
        <v>3912</v>
      </c>
      <c r="AB134" s="111"/>
      <c r="AC134" s="26"/>
      <c r="AE134" t="s">
        <v>315</v>
      </c>
      <c r="AH134" t="s">
        <v>446</v>
      </c>
      <c r="AI134" s="191"/>
      <c r="AJ134" s="1">
        <v>20</v>
      </c>
      <c r="AK134" t="s">
        <v>447</v>
      </c>
      <c r="AL134" s="1"/>
      <c r="AM134" s="1"/>
      <c r="AN134" s="532">
        <f t="shared" si="33"/>
        <v>2752</v>
      </c>
      <c r="AO134" s="532">
        <f t="shared" si="34"/>
        <v>752</v>
      </c>
      <c r="AP134" s="532">
        <f t="shared" si="35"/>
        <v>2000</v>
      </c>
      <c r="AQ134" s="4">
        <f t="shared" si="25"/>
        <v>752</v>
      </c>
      <c r="AR134" s="4">
        <f t="shared" si="26"/>
        <v>2000</v>
      </c>
      <c r="AS134" s="4">
        <f t="shared" si="27"/>
        <v>680</v>
      </c>
      <c r="AT134" s="4">
        <f t="shared" si="28"/>
        <v>480</v>
      </c>
      <c r="AU134" s="4">
        <f t="shared" si="29"/>
        <v>0</v>
      </c>
      <c r="AV134" s="533">
        <f t="shared" si="30"/>
        <v>3912</v>
      </c>
    </row>
    <row r="135" spans="1:48" ht="18">
      <c r="A135" s="223"/>
      <c r="B135" s="224" t="s">
        <v>481</v>
      </c>
      <c r="C135" s="224" t="s">
        <v>633</v>
      </c>
      <c r="D135" s="218" t="s">
        <v>689</v>
      </c>
      <c r="E135" s="221">
        <v>2</v>
      </c>
      <c r="F135">
        <v>10</v>
      </c>
      <c r="G135">
        <f t="shared" ref="G135" si="38">F135*$G$658</f>
        <v>20</v>
      </c>
      <c r="I135">
        <v>10</v>
      </c>
      <c r="J135">
        <v>100</v>
      </c>
      <c r="K135">
        <v>150</v>
      </c>
      <c r="M135">
        <v>10</v>
      </c>
      <c r="N135">
        <v>2</v>
      </c>
      <c r="S135" s="73">
        <v>2</v>
      </c>
      <c r="T135" s="74">
        <v>2</v>
      </c>
      <c r="U135" s="74"/>
      <c r="V135" s="74"/>
      <c r="W135" s="74"/>
      <c r="X135" s="74"/>
      <c r="Y135" s="37"/>
      <c r="Z135" s="38"/>
      <c r="AA135" s="4">
        <f t="shared" ref="AA135:AA198" si="39">(G135+H135*$H$658+I135*$I$658+J135*$J$658+K135*$K$658+L135*$L$658+M135*$M$658+N135*$N$658+O135*$O$658+P135*$P$658+Q135*$Q$658+R135*$R$658+S135*$S$658+T135*$T$658+U135*$U$658+V135*$V$658+W135*$W$658+X135*$X$658+Y135*$Y$658+Z135*$Z$658)*E135</f>
        <v>922</v>
      </c>
      <c r="AB135" s="111"/>
      <c r="AC135" s="26"/>
      <c r="AE135" t="s">
        <v>315</v>
      </c>
      <c r="AH135" t="s">
        <v>446</v>
      </c>
      <c r="AI135" s="191"/>
      <c r="AJ135" s="1">
        <v>30</v>
      </c>
      <c r="AK135" t="s">
        <v>447</v>
      </c>
      <c r="AL135" s="1"/>
      <c r="AM135" s="1"/>
      <c r="AN135" s="532">
        <f t="shared" si="33"/>
        <v>382</v>
      </c>
      <c r="AO135" s="532">
        <f t="shared" si="34"/>
        <v>182</v>
      </c>
      <c r="AP135" s="532">
        <f t="shared" si="35"/>
        <v>200</v>
      </c>
      <c r="AQ135" s="4">
        <f t="shared" si="25"/>
        <v>182</v>
      </c>
      <c r="AR135" s="4">
        <f t="shared" si="26"/>
        <v>200</v>
      </c>
      <c r="AS135" s="4">
        <f t="shared" si="27"/>
        <v>300</v>
      </c>
      <c r="AT135" s="4">
        <f t="shared" si="28"/>
        <v>240</v>
      </c>
      <c r="AU135" s="4">
        <f t="shared" si="29"/>
        <v>0</v>
      </c>
      <c r="AV135" s="533">
        <f t="shared" si="30"/>
        <v>922</v>
      </c>
    </row>
    <row r="136" spans="1:48" ht="18">
      <c r="A136" s="223"/>
      <c r="B136" s="224" t="s">
        <v>522</v>
      </c>
      <c r="C136" s="224" t="s">
        <v>660</v>
      </c>
      <c r="D136" s="218" t="s">
        <v>689</v>
      </c>
      <c r="E136" s="221">
        <v>1</v>
      </c>
      <c r="F136" s="546"/>
      <c r="G136">
        <f t="shared" ref="G136:G198" si="40">F136*$G$658</f>
        <v>0</v>
      </c>
      <c r="S136" s="73"/>
      <c r="T136" s="74"/>
      <c r="U136" s="74">
        <v>80</v>
      </c>
      <c r="V136" s="74"/>
      <c r="W136" s="74"/>
      <c r="X136" s="74"/>
      <c r="Y136" s="37"/>
      <c r="Z136" s="38"/>
      <c r="AA136" s="4">
        <f t="shared" si="39"/>
        <v>4000</v>
      </c>
      <c r="AB136" s="111"/>
      <c r="AC136" s="26"/>
      <c r="AE136" t="s">
        <v>315</v>
      </c>
      <c r="AH136" t="s">
        <v>446</v>
      </c>
      <c r="AI136" s="191"/>
      <c r="AJ136" s="1">
        <v>30</v>
      </c>
      <c r="AK136" t="s">
        <v>447</v>
      </c>
      <c r="AL136" s="1"/>
      <c r="AM136" s="1"/>
      <c r="AN136" s="532">
        <f t="shared" si="33"/>
        <v>0</v>
      </c>
      <c r="AO136" s="532">
        <f t="shared" si="34"/>
        <v>0</v>
      </c>
      <c r="AP136" s="532">
        <f t="shared" si="35"/>
        <v>0</v>
      </c>
      <c r="AQ136" s="4">
        <f t="shared" si="25"/>
        <v>0</v>
      </c>
      <c r="AR136" s="4">
        <f t="shared" si="26"/>
        <v>0</v>
      </c>
      <c r="AS136" s="4">
        <f t="shared" si="27"/>
        <v>0</v>
      </c>
      <c r="AT136" s="4">
        <f t="shared" si="28"/>
        <v>4000</v>
      </c>
      <c r="AU136" s="4">
        <f t="shared" si="29"/>
        <v>0</v>
      </c>
      <c r="AV136" s="533">
        <f t="shared" si="30"/>
        <v>4000</v>
      </c>
    </row>
    <row r="137" spans="1:48" ht="30">
      <c r="A137" s="223"/>
      <c r="B137" s="224" t="s">
        <v>523</v>
      </c>
      <c r="C137" s="224" t="s">
        <v>661</v>
      </c>
      <c r="D137" s="218" t="s">
        <v>689</v>
      </c>
      <c r="E137" s="221">
        <v>1</v>
      </c>
      <c r="F137" s="546"/>
      <c r="G137">
        <f t="shared" si="40"/>
        <v>0</v>
      </c>
      <c r="S137" s="73"/>
      <c r="T137" s="74"/>
      <c r="U137" s="74">
        <v>40</v>
      </c>
      <c r="V137" s="74"/>
      <c r="W137" s="74"/>
      <c r="X137" s="74"/>
      <c r="Y137" s="37"/>
      <c r="Z137" s="38"/>
      <c r="AA137" s="4">
        <f t="shared" si="39"/>
        <v>2000</v>
      </c>
      <c r="AB137" s="111"/>
      <c r="AC137" s="26"/>
      <c r="AE137" t="s">
        <v>315</v>
      </c>
      <c r="AH137" t="s">
        <v>446</v>
      </c>
      <c r="AI137" s="191" t="s">
        <v>424</v>
      </c>
      <c r="AJ137" s="1">
        <v>30</v>
      </c>
      <c r="AK137" t="s">
        <v>447</v>
      </c>
      <c r="AL137" s="1" t="str">
        <f t="shared" si="31"/>
        <v>Verifica programmi di manipolazione e saldatura (qt 27 punti) per modello 312</v>
      </c>
      <c r="AM137" s="1">
        <f t="shared" si="32"/>
        <v>1</v>
      </c>
      <c r="AN137" s="532">
        <f t="shared" si="33"/>
        <v>0</v>
      </c>
      <c r="AO137" s="532">
        <f t="shared" si="34"/>
        <v>0</v>
      </c>
      <c r="AP137" s="532">
        <f t="shared" si="35"/>
        <v>0</v>
      </c>
      <c r="AQ137" s="4">
        <f t="shared" si="25"/>
        <v>0</v>
      </c>
      <c r="AR137" s="4">
        <f t="shared" si="26"/>
        <v>0</v>
      </c>
      <c r="AS137" s="4">
        <f t="shared" si="27"/>
        <v>0</v>
      </c>
      <c r="AT137" s="4">
        <f t="shared" si="28"/>
        <v>2000</v>
      </c>
      <c r="AU137" s="4">
        <f t="shared" si="29"/>
        <v>0</v>
      </c>
      <c r="AV137" s="533">
        <f t="shared" si="30"/>
        <v>2000</v>
      </c>
    </row>
    <row r="138" spans="1:48" ht="18">
      <c r="A138" s="223"/>
      <c r="B138" s="224"/>
      <c r="C138" s="224"/>
      <c r="D138" s="218"/>
      <c r="E138" s="221"/>
      <c r="F138" s="546"/>
      <c r="G138">
        <f t="shared" si="40"/>
        <v>0</v>
      </c>
      <c r="S138" s="73"/>
      <c r="T138" s="74"/>
      <c r="U138" s="74"/>
      <c r="V138" s="74"/>
      <c r="W138" s="74"/>
      <c r="X138" s="74"/>
      <c r="Y138" s="37"/>
      <c r="Z138" s="38"/>
      <c r="AA138" s="4">
        <f t="shared" si="39"/>
        <v>0</v>
      </c>
      <c r="AB138" s="111"/>
      <c r="AC138" s="26"/>
      <c r="AE138" t="s">
        <v>315</v>
      </c>
      <c r="AH138" t="s">
        <v>446</v>
      </c>
      <c r="AI138" s="191"/>
      <c r="AJ138" s="1">
        <v>30</v>
      </c>
      <c r="AK138" t="s">
        <v>447</v>
      </c>
      <c r="AL138" s="1"/>
      <c r="AM138" s="1"/>
      <c r="AN138" s="532">
        <f t="shared" si="33"/>
        <v>0</v>
      </c>
      <c r="AO138" s="532">
        <f t="shared" si="34"/>
        <v>0</v>
      </c>
      <c r="AP138" s="532">
        <f t="shared" si="35"/>
        <v>0</v>
      </c>
      <c r="AQ138" s="4">
        <f t="shared" si="25"/>
        <v>0</v>
      </c>
      <c r="AR138" s="4">
        <f t="shared" si="26"/>
        <v>0</v>
      </c>
      <c r="AS138" s="4">
        <f t="shared" si="27"/>
        <v>0</v>
      </c>
      <c r="AT138" s="4">
        <f t="shared" si="28"/>
        <v>0</v>
      </c>
      <c r="AU138" s="4">
        <f t="shared" si="29"/>
        <v>0</v>
      </c>
      <c r="AV138" s="533">
        <f t="shared" si="30"/>
        <v>0</v>
      </c>
    </row>
    <row r="139" spans="1:48" ht="18">
      <c r="A139" s="222" t="s">
        <v>525</v>
      </c>
      <c r="B139" s="540" t="s">
        <v>509</v>
      </c>
      <c r="C139" s="540" t="s">
        <v>653</v>
      </c>
      <c r="D139" s="218" t="s">
        <v>690</v>
      </c>
      <c r="E139" s="221"/>
      <c r="G139">
        <f t="shared" si="40"/>
        <v>0</v>
      </c>
      <c r="S139" s="73"/>
      <c r="T139" s="74"/>
      <c r="U139" s="74"/>
      <c r="V139" s="74"/>
      <c r="W139" s="74"/>
      <c r="X139" s="74"/>
      <c r="Y139" s="37"/>
      <c r="Z139" s="38"/>
      <c r="AA139" s="4">
        <f t="shared" si="39"/>
        <v>0</v>
      </c>
      <c r="AB139" s="111"/>
      <c r="AC139" s="26"/>
      <c r="AE139" t="s">
        <v>315</v>
      </c>
      <c r="AH139" t="s">
        <v>446</v>
      </c>
      <c r="AI139" s="191"/>
      <c r="AJ139" s="1">
        <v>30</v>
      </c>
      <c r="AK139" t="s">
        <v>447</v>
      </c>
      <c r="AL139" s="1"/>
      <c r="AM139" s="1"/>
      <c r="AN139" s="532">
        <f t="shared" si="33"/>
        <v>0</v>
      </c>
      <c r="AO139" s="532">
        <f t="shared" si="34"/>
        <v>0</v>
      </c>
      <c r="AP139" s="532">
        <f t="shared" si="35"/>
        <v>0</v>
      </c>
      <c r="AQ139" s="4">
        <f t="shared" si="25"/>
        <v>0</v>
      </c>
      <c r="AR139" s="4">
        <f t="shared" si="26"/>
        <v>0</v>
      </c>
      <c r="AS139" s="4">
        <f t="shared" si="27"/>
        <v>0</v>
      </c>
      <c r="AT139" s="4">
        <f t="shared" si="28"/>
        <v>0</v>
      </c>
      <c r="AU139" s="4">
        <f t="shared" si="29"/>
        <v>0</v>
      </c>
      <c r="AV139" s="533">
        <f t="shared" si="30"/>
        <v>0</v>
      </c>
    </row>
    <row r="140" spans="1:48" ht="18">
      <c r="A140" s="223"/>
      <c r="B140" s="224"/>
      <c r="C140" s="224"/>
      <c r="D140" s="218"/>
      <c r="E140" s="221"/>
      <c r="F140" s="546"/>
      <c r="G140">
        <f t="shared" si="40"/>
        <v>0</v>
      </c>
      <c r="S140" s="73"/>
      <c r="T140" s="74"/>
      <c r="U140" s="74"/>
      <c r="V140" s="74"/>
      <c r="W140" s="74"/>
      <c r="X140" s="74"/>
      <c r="Y140" s="37"/>
      <c r="Z140" s="38"/>
      <c r="AA140" s="4">
        <f t="shared" si="39"/>
        <v>0</v>
      </c>
      <c r="AB140" s="111"/>
      <c r="AC140" s="26"/>
      <c r="AE140" t="s">
        <v>315</v>
      </c>
      <c r="AH140" t="s">
        <v>446</v>
      </c>
      <c r="AI140" s="191"/>
      <c r="AJ140" s="1">
        <v>30</v>
      </c>
      <c r="AK140" t="s">
        <v>447</v>
      </c>
      <c r="AL140" s="1"/>
      <c r="AM140" s="1"/>
      <c r="AN140" s="532">
        <f t="shared" si="33"/>
        <v>0</v>
      </c>
      <c r="AO140" s="532">
        <f t="shared" si="34"/>
        <v>0</v>
      </c>
      <c r="AP140" s="532">
        <f t="shared" si="35"/>
        <v>0</v>
      </c>
      <c r="AQ140" s="4">
        <f t="shared" ref="AQ140:AQ203" si="41">($G140+$H140*$H$658+$I140*$I$658+$L140*$L$658+$M140*$M$658+$N140*$N$658+$O140*$O$658+$P140*$P$658+$Q140*$Q$658)*$E140</f>
        <v>0</v>
      </c>
      <c r="AR140" s="4">
        <f t="shared" ref="AR140:AR203" si="42">($J140*$J$658)*$E140</f>
        <v>0</v>
      </c>
      <c r="AS140" s="4">
        <f t="shared" ref="AS140:AS203" si="43">($K140*$K$658+$R140*$R$658)*$E140</f>
        <v>0</v>
      </c>
      <c r="AT140" s="4">
        <f t="shared" ref="AT140:AT203" si="44">($S140*$S$658+$T140*$T$658+$U140*$U$658+$V140*$V$658+$W140*$W$658+$X140*$X$658)*$E140</f>
        <v>0</v>
      </c>
      <c r="AU140" s="4">
        <f t="shared" ref="AU140:AU203" si="45">($Y140*$Y$658+$Z140*$Z$658)*$E140</f>
        <v>0</v>
      </c>
      <c r="AV140" s="533">
        <f t="shared" ref="AV140:AV203" si="46">SUM(AQ140:AU140)</f>
        <v>0</v>
      </c>
    </row>
    <row r="141" spans="1:48" ht="18">
      <c r="A141" s="223"/>
      <c r="B141" s="224" t="s">
        <v>457</v>
      </c>
      <c r="C141" s="224" t="s">
        <v>457</v>
      </c>
      <c r="D141" s="218" t="s">
        <v>690</v>
      </c>
      <c r="E141" s="221">
        <v>1</v>
      </c>
      <c r="F141">
        <v>10</v>
      </c>
      <c r="G141">
        <f t="shared" si="40"/>
        <v>20</v>
      </c>
      <c r="I141">
        <v>10</v>
      </c>
      <c r="J141">
        <v>100</v>
      </c>
      <c r="K141">
        <v>150</v>
      </c>
      <c r="M141">
        <v>10</v>
      </c>
      <c r="N141">
        <v>2</v>
      </c>
      <c r="S141" s="73">
        <v>2</v>
      </c>
      <c r="T141" s="74">
        <v>2</v>
      </c>
      <c r="U141" s="74"/>
      <c r="V141" s="74"/>
      <c r="W141" s="74"/>
      <c r="X141" s="74"/>
      <c r="Y141" s="37"/>
      <c r="Z141" s="38"/>
      <c r="AA141" s="4">
        <f t="shared" si="39"/>
        <v>461</v>
      </c>
      <c r="AB141" s="111"/>
      <c r="AC141" s="26"/>
      <c r="AE141" t="s">
        <v>315</v>
      </c>
      <c r="AH141" t="s">
        <v>446</v>
      </c>
      <c r="AI141" s="191" t="s">
        <v>423</v>
      </c>
      <c r="AJ141" s="1">
        <v>30</v>
      </c>
      <c r="AK141" t="s">
        <v>447</v>
      </c>
      <c r="AL141" s="1" t="str">
        <f t="shared" ref="AL141:AL203" si="47">B141</f>
        <v>PE modello 846 (base+cng)</v>
      </c>
      <c r="AM141" s="1">
        <f t="shared" ref="AM141:AM203" si="48">E141</f>
        <v>1</v>
      </c>
      <c r="AN141" s="532">
        <f t="shared" ref="AN141:AN204" si="49">AO141+AP141</f>
        <v>191</v>
      </c>
      <c r="AO141" s="532">
        <f t="shared" ref="AO141:AO204" si="50">AQ141</f>
        <v>91</v>
      </c>
      <c r="AP141" s="532">
        <f t="shared" ref="AP141:AP204" si="51">AR141</f>
        <v>100</v>
      </c>
      <c r="AQ141" s="4">
        <f t="shared" si="41"/>
        <v>91</v>
      </c>
      <c r="AR141" s="4">
        <f t="shared" si="42"/>
        <v>100</v>
      </c>
      <c r="AS141" s="4">
        <f t="shared" si="43"/>
        <v>150</v>
      </c>
      <c r="AT141" s="4">
        <f t="shared" si="44"/>
        <v>120</v>
      </c>
      <c r="AU141" s="4">
        <f t="shared" si="45"/>
        <v>0</v>
      </c>
      <c r="AV141" s="533">
        <f t="shared" si="46"/>
        <v>461</v>
      </c>
    </row>
    <row r="142" spans="1:48" ht="18">
      <c r="A142" s="223"/>
      <c r="B142" s="224"/>
      <c r="C142" s="224"/>
      <c r="D142" s="218"/>
      <c r="E142" s="221"/>
      <c r="F142" s="546"/>
      <c r="G142">
        <f t="shared" ref="G142" si="52">F142*$G$658</f>
        <v>0</v>
      </c>
      <c r="S142" s="73"/>
      <c r="T142" s="74"/>
      <c r="U142" s="74"/>
      <c r="V142" s="74"/>
      <c r="W142" s="74"/>
      <c r="X142" s="74"/>
      <c r="Y142" s="37"/>
      <c r="Z142" s="38"/>
      <c r="AA142" s="4">
        <f t="shared" si="39"/>
        <v>0</v>
      </c>
      <c r="AB142" s="111"/>
      <c r="AC142" s="26"/>
      <c r="AE142" t="s">
        <v>315</v>
      </c>
      <c r="AH142" t="s">
        <v>446</v>
      </c>
      <c r="AI142" s="191" t="s">
        <v>426</v>
      </c>
      <c r="AJ142" s="1">
        <v>30</v>
      </c>
      <c r="AK142" t="s">
        <v>447</v>
      </c>
      <c r="AL142" s="1">
        <f t="shared" si="47"/>
        <v>0</v>
      </c>
      <c r="AM142" s="1">
        <f t="shared" si="48"/>
        <v>0</v>
      </c>
      <c r="AN142" s="532">
        <f t="shared" si="49"/>
        <v>0</v>
      </c>
      <c r="AO142" s="532">
        <f t="shared" si="50"/>
        <v>0</v>
      </c>
      <c r="AP142" s="532">
        <f t="shared" si="51"/>
        <v>0</v>
      </c>
      <c r="AQ142" s="4">
        <f t="shared" si="41"/>
        <v>0</v>
      </c>
      <c r="AR142" s="4">
        <f t="shared" si="42"/>
        <v>0</v>
      </c>
      <c r="AS142" s="4">
        <f t="shared" si="43"/>
        <v>0</v>
      </c>
      <c r="AT142" s="4">
        <f t="shared" si="44"/>
        <v>0</v>
      </c>
      <c r="AU142" s="4">
        <f t="shared" si="45"/>
        <v>0</v>
      </c>
      <c r="AV142" s="533">
        <f t="shared" si="46"/>
        <v>0</v>
      </c>
    </row>
    <row r="143" spans="1:48" ht="18">
      <c r="A143" s="222" t="s">
        <v>526</v>
      </c>
      <c r="B143" s="224" t="s">
        <v>511</v>
      </c>
      <c r="C143" s="224" t="s">
        <v>640</v>
      </c>
      <c r="D143" s="218" t="s">
        <v>691</v>
      </c>
      <c r="E143" s="221">
        <v>1</v>
      </c>
      <c r="G143">
        <f t="shared" si="40"/>
        <v>0</v>
      </c>
      <c r="S143" s="73"/>
      <c r="T143" s="74"/>
      <c r="U143" s="74"/>
      <c r="V143" s="74"/>
      <c r="W143" s="74"/>
      <c r="X143" s="74"/>
      <c r="Y143" s="37"/>
      <c r="Z143" s="38"/>
      <c r="AA143" s="4">
        <f t="shared" si="39"/>
        <v>0</v>
      </c>
      <c r="AB143" s="111"/>
      <c r="AC143" s="26"/>
      <c r="AE143" t="s">
        <v>315</v>
      </c>
      <c r="AH143" t="s">
        <v>446</v>
      </c>
      <c r="AI143" s="191" t="s">
        <v>424</v>
      </c>
      <c r="AJ143" s="1">
        <v>30</v>
      </c>
      <c r="AK143" t="s">
        <v>447</v>
      </c>
      <c r="AL143" s="1" t="str">
        <f t="shared" si="47"/>
        <v>Robot di saldatura al suolo e manipolazione</v>
      </c>
      <c r="AM143" s="1">
        <f t="shared" si="48"/>
        <v>1</v>
      </c>
      <c r="AN143" s="532">
        <f t="shared" si="49"/>
        <v>0</v>
      </c>
      <c r="AO143" s="532">
        <f t="shared" si="50"/>
        <v>0</v>
      </c>
      <c r="AP143" s="532">
        <f t="shared" si="51"/>
        <v>0</v>
      </c>
      <c r="AQ143" s="4">
        <f t="shared" si="41"/>
        <v>0</v>
      </c>
      <c r="AR143" s="4">
        <f t="shared" si="42"/>
        <v>0</v>
      </c>
      <c r="AS143" s="4">
        <f t="shared" si="43"/>
        <v>0</v>
      </c>
      <c r="AT143" s="4">
        <f t="shared" si="44"/>
        <v>0</v>
      </c>
      <c r="AU143" s="4">
        <f t="shared" si="45"/>
        <v>0</v>
      </c>
      <c r="AV143" s="533">
        <f t="shared" si="46"/>
        <v>0</v>
      </c>
    </row>
    <row r="144" spans="1:48" ht="18">
      <c r="A144" s="225"/>
      <c r="B144" s="224" t="s">
        <v>492</v>
      </c>
      <c r="C144" s="224" t="s">
        <v>619</v>
      </c>
      <c r="D144" s="218" t="s">
        <v>691</v>
      </c>
      <c r="E144" s="221">
        <v>2</v>
      </c>
      <c r="F144" s="546"/>
      <c r="G144">
        <f t="shared" si="40"/>
        <v>0</v>
      </c>
      <c r="H144">
        <v>1</v>
      </c>
      <c r="I144">
        <v>25</v>
      </c>
      <c r="J144">
        <v>1000</v>
      </c>
      <c r="K144">
        <v>310</v>
      </c>
      <c r="M144">
        <v>30</v>
      </c>
      <c r="N144">
        <v>7</v>
      </c>
      <c r="P144">
        <v>5</v>
      </c>
      <c r="R144">
        <v>2</v>
      </c>
      <c r="S144" s="73">
        <v>4</v>
      </c>
      <c r="T144" s="74">
        <v>4</v>
      </c>
      <c r="U144" s="74"/>
      <c r="V144" s="74"/>
      <c r="W144" s="74"/>
      <c r="X144" s="74"/>
      <c r="Y144" s="37"/>
      <c r="Z144" s="38"/>
      <c r="AA144" s="4">
        <f t="shared" si="39"/>
        <v>3912</v>
      </c>
      <c r="AB144" s="111"/>
      <c r="AC144" s="26"/>
      <c r="AE144" t="s">
        <v>315</v>
      </c>
      <c r="AH144" t="s">
        <v>446</v>
      </c>
      <c r="AI144" s="191" t="s">
        <v>72</v>
      </c>
      <c r="AJ144" s="1">
        <v>30</v>
      </c>
      <c r="AK144" t="s">
        <v>447</v>
      </c>
      <c r="AL144" s="1" t="str">
        <f t="shared" si="47"/>
        <v>Nuovi bloccaggi a bordo gripper +500mm di tubo in alluminio + snodi</v>
      </c>
      <c r="AM144" s="1">
        <f t="shared" si="48"/>
        <v>2</v>
      </c>
      <c r="AN144" s="532">
        <f t="shared" si="49"/>
        <v>2752</v>
      </c>
      <c r="AO144" s="532">
        <f t="shared" si="50"/>
        <v>752</v>
      </c>
      <c r="AP144" s="532">
        <f t="shared" si="51"/>
        <v>2000</v>
      </c>
      <c r="AQ144" s="4">
        <f t="shared" si="41"/>
        <v>752</v>
      </c>
      <c r="AR144" s="4">
        <f t="shared" si="42"/>
        <v>2000</v>
      </c>
      <c r="AS144" s="4">
        <f t="shared" si="43"/>
        <v>680</v>
      </c>
      <c r="AT144" s="4">
        <f t="shared" si="44"/>
        <v>480</v>
      </c>
      <c r="AU144" s="4">
        <f t="shared" si="45"/>
        <v>0</v>
      </c>
      <c r="AV144" s="533">
        <f t="shared" si="46"/>
        <v>3912</v>
      </c>
    </row>
    <row r="145" spans="1:48" ht="18">
      <c r="A145" s="223"/>
      <c r="B145" s="224" t="s">
        <v>481</v>
      </c>
      <c r="C145" s="224" t="s">
        <v>633</v>
      </c>
      <c r="D145" s="218" t="s">
        <v>691</v>
      </c>
      <c r="E145" s="221">
        <v>2</v>
      </c>
      <c r="F145">
        <v>10</v>
      </c>
      <c r="G145">
        <f t="shared" si="40"/>
        <v>20</v>
      </c>
      <c r="I145">
        <v>10</v>
      </c>
      <c r="J145">
        <v>100</v>
      </c>
      <c r="K145">
        <v>150</v>
      </c>
      <c r="M145">
        <v>10</v>
      </c>
      <c r="N145">
        <v>2</v>
      </c>
      <c r="S145" s="73">
        <v>2</v>
      </c>
      <c r="T145" s="74">
        <v>2</v>
      </c>
      <c r="U145" s="74"/>
      <c r="V145" s="74"/>
      <c r="W145" s="74"/>
      <c r="X145" s="74"/>
      <c r="Y145" s="37"/>
      <c r="Z145" s="38"/>
      <c r="AA145" s="4">
        <f t="shared" si="39"/>
        <v>922</v>
      </c>
      <c r="AB145" s="111"/>
      <c r="AC145" s="26"/>
      <c r="AE145" t="s">
        <v>315</v>
      </c>
      <c r="AH145" t="s">
        <v>446</v>
      </c>
      <c r="AJ145" s="1">
        <v>30</v>
      </c>
      <c r="AK145" t="s">
        <v>447</v>
      </c>
      <c r="AL145" s="1"/>
      <c r="AM145" s="1"/>
      <c r="AN145" s="532">
        <f t="shared" si="49"/>
        <v>382</v>
      </c>
      <c r="AO145" s="532">
        <f t="shared" si="50"/>
        <v>182</v>
      </c>
      <c r="AP145" s="532">
        <f t="shared" si="51"/>
        <v>200</v>
      </c>
      <c r="AQ145" s="4">
        <f t="shared" si="41"/>
        <v>182</v>
      </c>
      <c r="AR145" s="4">
        <f t="shared" si="42"/>
        <v>200</v>
      </c>
      <c r="AS145" s="4">
        <f t="shared" si="43"/>
        <v>300</v>
      </c>
      <c r="AT145" s="4">
        <f t="shared" si="44"/>
        <v>240</v>
      </c>
      <c r="AU145" s="4">
        <f t="shared" si="45"/>
        <v>0</v>
      </c>
      <c r="AV145" s="533">
        <f t="shared" si="46"/>
        <v>922</v>
      </c>
    </row>
    <row r="146" spans="1:48" ht="18">
      <c r="A146" s="223"/>
      <c r="B146" s="224" t="s">
        <v>527</v>
      </c>
      <c r="C146" s="224" t="s">
        <v>662</v>
      </c>
      <c r="D146" s="218" t="s">
        <v>691</v>
      </c>
      <c r="E146" s="221">
        <v>1</v>
      </c>
      <c r="F146" s="546"/>
      <c r="G146">
        <f t="shared" si="40"/>
        <v>0</v>
      </c>
      <c r="S146" s="73"/>
      <c r="T146" s="74"/>
      <c r="U146" s="74">
        <v>60</v>
      </c>
      <c r="V146" s="74"/>
      <c r="W146" s="74"/>
      <c r="X146" s="74"/>
      <c r="Y146" s="37"/>
      <c r="Z146" s="38"/>
      <c r="AA146" s="4">
        <f t="shared" si="39"/>
        <v>3000</v>
      </c>
      <c r="AB146" s="111"/>
      <c r="AC146" s="26"/>
      <c r="AE146" t="s">
        <v>315</v>
      </c>
      <c r="AH146" t="s">
        <v>446</v>
      </c>
      <c r="AI146" t="s">
        <v>423</v>
      </c>
      <c r="AJ146" s="1">
        <v>30</v>
      </c>
      <c r="AK146" t="s">
        <v>447</v>
      </c>
      <c r="AL146" s="1" t="str">
        <f t="shared" si="47"/>
        <v>Programmazione per modello 846 (qt punti 9)</v>
      </c>
      <c r="AM146" s="1">
        <f t="shared" si="48"/>
        <v>1</v>
      </c>
      <c r="AN146" s="532">
        <f t="shared" si="49"/>
        <v>0</v>
      </c>
      <c r="AO146" s="532">
        <f t="shared" si="50"/>
        <v>0</v>
      </c>
      <c r="AP146" s="532">
        <f t="shared" si="51"/>
        <v>0</v>
      </c>
      <c r="AQ146" s="4">
        <f t="shared" si="41"/>
        <v>0</v>
      </c>
      <c r="AR146" s="4">
        <f t="shared" si="42"/>
        <v>0</v>
      </c>
      <c r="AS146" s="4">
        <f t="shared" si="43"/>
        <v>0</v>
      </c>
      <c r="AT146" s="4">
        <f t="shared" si="44"/>
        <v>3000</v>
      </c>
      <c r="AU146" s="4">
        <f t="shared" si="45"/>
        <v>0</v>
      </c>
      <c r="AV146" s="533">
        <f t="shared" si="46"/>
        <v>3000</v>
      </c>
    </row>
    <row r="147" spans="1:48" ht="30">
      <c r="A147" s="223"/>
      <c r="B147" s="224" t="s">
        <v>528</v>
      </c>
      <c r="C147" s="224" t="s">
        <v>663</v>
      </c>
      <c r="D147" s="218" t="s">
        <v>691</v>
      </c>
      <c r="E147" s="221">
        <v>1</v>
      </c>
      <c r="F147" s="546"/>
      <c r="G147">
        <f t="shared" si="40"/>
        <v>0</v>
      </c>
      <c r="S147" s="73"/>
      <c r="T147" s="74"/>
      <c r="U147" s="74">
        <v>30</v>
      </c>
      <c r="V147" s="74"/>
      <c r="W147" s="74"/>
      <c r="X147" s="74"/>
      <c r="Y147" s="37"/>
      <c r="Z147" s="38"/>
      <c r="AA147" s="4">
        <f t="shared" si="39"/>
        <v>1500</v>
      </c>
      <c r="AB147" s="111"/>
      <c r="AC147" s="26"/>
      <c r="AE147" t="s">
        <v>314</v>
      </c>
      <c r="AH147" t="s">
        <v>446</v>
      </c>
      <c r="AI147" t="s">
        <v>423</v>
      </c>
      <c r="AJ147" s="1">
        <v>30</v>
      </c>
      <c r="AK147" t="s">
        <v>447</v>
      </c>
      <c r="AL147" s="1" t="str">
        <f t="shared" si="47"/>
        <v>Verifica programmi di manipolazione e saldatura (qt 9 punti) per modello 312</v>
      </c>
      <c r="AM147" s="1">
        <f t="shared" si="48"/>
        <v>1</v>
      </c>
      <c r="AN147" s="532">
        <f t="shared" si="49"/>
        <v>0</v>
      </c>
      <c r="AO147" s="532">
        <f t="shared" si="50"/>
        <v>0</v>
      </c>
      <c r="AP147" s="532">
        <f t="shared" si="51"/>
        <v>0</v>
      </c>
      <c r="AQ147" s="4">
        <f t="shared" si="41"/>
        <v>0</v>
      </c>
      <c r="AR147" s="4">
        <f t="shared" si="42"/>
        <v>0</v>
      </c>
      <c r="AS147" s="4">
        <f t="shared" si="43"/>
        <v>0</v>
      </c>
      <c r="AT147" s="4">
        <f t="shared" si="44"/>
        <v>1500</v>
      </c>
      <c r="AU147" s="4">
        <f t="shared" si="45"/>
        <v>0</v>
      </c>
      <c r="AV147" s="533">
        <f t="shared" si="46"/>
        <v>1500</v>
      </c>
    </row>
    <row r="148" spans="1:48" ht="18">
      <c r="A148" s="223"/>
      <c r="B148" s="224"/>
      <c r="C148" s="224"/>
      <c r="D148" s="218"/>
      <c r="E148" s="221"/>
      <c r="F148" s="546"/>
      <c r="G148">
        <f t="shared" si="40"/>
        <v>0</v>
      </c>
      <c r="S148" s="73"/>
      <c r="T148" s="74"/>
      <c r="U148" s="74"/>
      <c r="V148" s="74"/>
      <c r="W148" s="74"/>
      <c r="X148" s="74"/>
      <c r="Y148" s="37"/>
      <c r="Z148" s="38"/>
      <c r="AA148" s="4">
        <f t="shared" si="39"/>
        <v>0</v>
      </c>
      <c r="AB148" s="111"/>
      <c r="AC148" s="26"/>
      <c r="AE148" t="s">
        <v>315</v>
      </c>
      <c r="AH148" t="s">
        <v>446</v>
      </c>
      <c r="AI148" t="s">
        <v>72</v>
      </c>
      <c r="AJ148" s="1">
        <v>30</v>
      </c>
      <c r="AK148" t="s">
        <v>447</v>
      </c>
      <c r="AL148" s="1">
        <f t="shared" si="47"/>
        <v>0</v>
      </c>
      <c r="AM148" s="1">
        <f t="shared" si="48"/>
        <v>0</v>
      </c>
      <c r="AN148" s="532">
        <f t="shared" si="49"/>
        <v>0</v>
      </c>
      <c r="AO148" s="532">
        <f t="shared" si="50"/>
        <v>0</v>
      </c>
      <c r="AP148" s="532">
        <f t="shared" si="51"/>
        <v>0</v>
      </c>
      <c r="AQ148" s="4">
        <f t="shared" si="41"/>
        <v>0</v>
      </c>
      <c r="AR148" s="4">
        <f t="shared" si="42"/>
        <v>0</v>
      </c>
      <c r="AS148" s="4">
        <f t="shared" si="43"/>
        <v>0</v>
      </c>
      <c r="AT148" s="4">
        <f t="shared" si="44"/>
        <v>0</v>
      </c>
      <c r="AU148" s="4">
        <f t="shared" si="45"/>
        <v>0</v>
      </c>
      <c r="AV148" s="533">
        <f t="shared" si="46"/>
        <v>0</v>
      </c>
    </row>
    <row r="149" spans="1:48" ht="18">
      <c r="A149" s="222" t="s">
        <v>529</v>
      </c>
      <c r="B149" s="540" t="s">
        <v>509</v>
      </c>
      <c r="C149" s="540" t="s">
        <v>653</v>
      </c>
      <c r="D149" s="218" t="s">
        <v>690</v>
      </c>
      <c r="E149" s="221"/>
      <c r="G149">
        <f t="shared" si="40"/>
        <v>0</v>
      </c>
      <c r="S149" s="73"/>
      <c r="T149" s="74"/>
      <c r="U149" s="74"/>
      <c r="V149" s="74"/>
      <c r="W149" s="74"/>
      <c r="X149" s="74"/>
      <c r="Y149" s="37"/>
      <c r="Z149" s="38"/>
      <c r="AA149" s="4">
        <f t="shared" si="39"/>
        <v>0</v>
      </c>
      <c r="AB149" s="111"/>
      <c r="AC149" s="26"/>
      <c r="AE149" t="s">
        <v>315</v>
      </c>
      <c r="AH149" t="s">
        <v>446</v>
      </c>
      <c r="AI149" s="191" t="s">
        <v>72</v>
      </c>
      <c r="AJ149" s="1">
        <v>30</v>
      </c>
      <c r="AK149" t="s">
        <v>447</v>
      </c>
      <c r="AL149" s="1" t="str">
        <f t="shared" si="47"/>
        <v>Banco passamano</v>
      </c>
      <c r="AM149" s="1">
        <f t="shared" si="48"/>
        <v>0</v>
      </c>
      <c r="AN149" s="532">
        <f t="shared" si="49"/>
        <v>0</v>
      </c>
      <c r="AO149" s="532">
        <f t="shared" si="50"/>
        <v>0</v>
      </c>
      <c r="AP149" s="532">
        <f t="shared" si="51"/>
        <v>0</v>
      </c>
      <c r="AQ149" s="4">
        <f t="shared" si="41"/>
        <v>0</v>
      </c>
      <c r="AR149" s="4">
        <f t="shared" si="42"/>
        <v>0</v>
      </c>
      <c r="AS149" s="4">
        <f t="shared" si="43"/>
        <v>0</v>
      </c>
      <c r="AT149" s="4">
        <f t="shared" si="44"/>
        <v>0</v>
      </c>
      <c r="AU149" s="4">
        <f t="shared" si="45"/>
        <v>0</v>
      </c>
      <c r="AV149" s="533">
        <f t="shared" si="46"/>
        <v>0</v>
      </c>
    </row>
    <row r="150" spans="1:48" ht="18">
      <c r="A150" s="223"/>
      <c r="B150" s="224"/>
      <c r="C150" s="224"/>
      <c r="D150" s="218"/>
      <c r="E150" s="221"/>
      <c r="F150" s="546"/>
      <c r="G150">
        <f t="shared" si="40"/>
        <v>0</v>
      </c>
      <c r="S150" s="73"/>
      <c r="T150" s="74"/>
      <c r="U150" s="74"/>
      <c r="V150" s="74"/>
      <c r="W150" s="74"/>
      <c r="X150" s="74"/>
      <c r="Y150" s="37"/>
      <c r="Z150" s="38"/>
      <c r="AA150" s="4">
        <f t="shared" si="39"/>
        <v>0</v>
      </c>
      <c r="AB150" s="111"/>
      <c r="AC150" s="26"/>
      <c r="AE150" t="s">
        <v>315</v>
      </c>
      <c r="AH150" t="s">
        <v>446</v>
      </c>
      <c r="AI150" s="191" t="s">
        <v>423</v>
      </c>
      <c r="AJ150" s="1">
        <v>30</v>
      </c>
      <c r="AK150" t="s">
        <v>447</v>
      </c>
      <c r="AL150" s="1">
        <f t="shared" si="47"/>
        <v>0</v>
      </c>
      <c r="AM150" s="1">
        <f t="shared" si="48"/>
        <v>0</v>
      </c>
      <c r="AN150" s="532">
        <f t="shared" si="49"/>
        <v>0</v>
      </c>
      <c r="AO150" s="532">
        <f t="shared" si="50"/>
        <v>0</v>
      </c>
      <c r="AP150" s="532">
        <f t="shared" si="51"/>
        <v>0</v>
      </c>
      <c r="AQ150" s="4">
        <f t="shared" si="41"/>
        <v>0</v>
      </c>
      <c r="AR150" s="4">
        <f t="shared" si="42"/>
        <v>0</v>
      </c>
      <c r="AS150" s="4">
        <f t="shared" si="43"/>
        <v>0</v>
      </c>
      <c r="AT150" s="4">
        <f t="shared" si="44"/>
        <v>0</v>
      </c>
      <c r="AU150" s="4">
        <f t="shared" si="45"/>
        <v>0</v>
      </c>
      <c r="AV150" s="533">
        <f t="shared" si="46"/>
        <v>0</v>
      </c>
    </row>
    <row r="151" spans="1:48" ht="18">
      <c r="A151" s="223"/>
      <c r="B151" s="224" t="s">
        <v>457</v>
      </c>
      <c r="C151" s="224" t="s">
        <v>657</v>
      </c>
      <c r="D151" s="218" t="s">
        <v>690</v>
      </c>
      <c r="E151" s="221">
        <v>1</v>
      </c>
      <c r="F151">
        <v>10</v>
      </c>
      <c r="G151">
        <f t="shared" si="40"/>
        <v>20</v>
      </c>
      <c r="I151">
        <v>10</v>
      </c>
      <c r="J151">
        <v>100</v>
      </c>
      <c r="K151">
        <v>150</v>
      </c>
      <c r="M151">
        <v>10</v>
      </c>
      <c r="N151">
        <v>2</v>
      </c>
      <c r="S151" s="73">
        <v>2</v>
      </c>
      <c r="T151" s="74">
        <v>2</v>
      </c>
      <c r="U151" s="74"/>
      <c r="V151" s="74"/>
      <c r="W151" s="74"/>
      <c r="X151" s="74"/>
      <c r="Y151" s="37"/>
      <c r="Z151" s="38"/>
      <c r="AA151" s="4">
        <f t="shared" si="39"/>
        <v>461</v>
      </c>
      <c r="AB151" s="111"/>
      <c r="AC151" s="26"/>
      <c r="AE151" t="s">
        <v>315</v>
      </c>
      <c r="AH151" t="s">
        <v>446</v>
      </c>
      <c r="AI151" s="191"/>
      <c r="AJ151" s="1">
        <v>30</v>
      </c>
      <c r="AK151" t="s">
        <v>447</v>
      </c>
      <c r="AL151" s="1"/>
      <c r="AM151" s="1"/>
      <c r="AN151" s="532">
        <f t="shared" si="49"/>
        <v>191</v>
      </c>
      <c r="AO151" s="532">
        <f t="shared" si="50"/>
        <v>91</v>
      </c>
      <c r="AP151" s="532">
        <f t="shared" si="51"/>
        <v>100</v>
      </c>
      <c r="AQ151" s="4">
        <f t="shared" si="41"/>
        <v>91</v>
      </c>
      <c r="AR151" s="4">
        <f t="shared" si="42"/>
        <v>100</v>
      </c>
      <c r="AS151" s="4">
        <f t="shared" si="43"/>
        <v>150</v>
      </c>
      <c r="AT151" s="4">
        <f t="shared" si="44"/>
        <v>120</v>
      </c>
      <c r="AU151" s="4">
        <f t="shared" si="45"/>
        <v>0</v>
      </c>
      <c r="AV151" s="533">
        <f t="shared" si="46"/>
        <v>461</v>
      </c>
    </row>
    <row r="152" spans="1:48" ht="18">
      <c r="A152" s="223"/>
      <c r="B152" s="224"/>
      <c r="C152" s="224"/>
      <c r="D152" s="218"/>
      <c r="E152" s="221"/>
      <c r="F152" s="546"/>
      <c r="G152">
        <f t="shared" si="40"/>
        <v>0</v>
      </c>
      <c r="S152" s="73"/>
      <c r="T152" s="74"/>
      <c r="U152" s="74"/>
      <c r="V152" s="74"/>
      <c r="W152" s="74"/>
      <c r="X152" s="74"/>
      <c r="Y152" s="37"/>
      <c r="Z152" s="38"/>
      <c r="AA152" s="4">
        <f t="shared" si="39"/>
        <v>0</v>
      </c>
      <c r="AB152" s="111"/>
      <c r="AC152" s="26"/>
      <c r="AE152" t="s">
        <v>315</v>
      </c>
      <c r="AH152" t="s">
        <v>446</v>
      </c>
      <c r="AI152" s="191" t="s">
        <v>423</v>
      </c>
      <c r="AJ152" s="1">
        <v>30</v>
      </c>
      <c r="AK152" t="s">
        <v>447</v>
      </c>
      <c r="AL152" s="1">
        <f t="shared" si="47"/>
        <v>0</v>
      </c>
      <c r="AM152" s="1">
        <f t="shared" si="48"/>
        <v>0</v>
      </c>
      <c r="AN152" s="532">
        <f t="shared" si="49"/>
        <v>0</v>
      </c>
      <c r="AO152" s="532">
        <f t="shared" si="50"/>
        <v>0</v>
      </c>
      <c r="AP152" s="532">
        <f t="shared" si="51"/>
        <v>0</v>
      </c>
      <c r="AQ152" s="4">
        <f t="shared" si="41"/>
        <v>0</v>
      </c>
      <c r="AR152" s="4">
        <f t="shared" si="42"/>
        <v>0</v>
      </c>
      <c r="AS152" s="4">
        <f t="shared" si="43"/>
        <v>0</v>
      </c>
      <c r="AT152" s="4">
        <f t="shared" si="44"/>
        <v>0</v>
      </c>
      <c r="AU152" s="4">
        <f t="shared" si="45"/>
        <v>0</v>
      </c>
      <c r="AV152" s="533">
        <f t="shared" si="46"/>
        <v>0</v>
      </c>
    </row>
    <row r="153" spans="1:48" ht="18">
      <c r="A153" s="222" t="s">
        <v>530</v>
      </c>
      <c r="B153" s="224" t="s">
        <v>511</v>
      </c>
      <c r="C153" s="224" t="s">
        <v>640</v>
      </c>
      <c r="D153" s="218" t="s">
        <v>691</v>
      </c>
      <c r="E153" s="221">
        <v>1</v>
      </c>
      <c r="G153">
        <f t="shared" si="40"/>
        <v>0</v>
      </c>
      <c r="S153" s="73"/>
      <c r="T153" s="74"/>
      <c r="U153" s="74"/>
      <c r="V153" s="74"/>
      <c r="W153" s="74"/>
      <c r="X153" s="74"/>
      <c r="Y153" s="37"/>
      <c r="Z153" s="38"/>
      <c r="AA153" s="4">
        <f t="shared" si="39"/>
        <v>0</v>
      </c>
      <c r="AB153" s="111"/>
      <c r="AC153" s="26"/>
      <c r="AE153" t="s">
        <v>314</v>
      </c>
      <c r="AH153" t="s">
        <v>446</v>
      </c>
      <c r="AI153" s="191" t="s">
        <v>423</v>
      </c>
      <c r="AJ153" s="1">
        <v>30</v>
      </c>
      <c r="AK153" t="s">
        <v>447</v>
      </c>
      <c r="AL153" s="1" t="str">
        <f t="shared" si="47"/>
        <v>Robot di saldatura al suolo e manipolazione</v>
      </c>
      <c r="AM153" s="1">
        <f t="shared" si="48"/>
        <v>1</v>
      </c>
      <c r="AN153" s="532">
        <f t="shared" si="49"/>
        <v>0</v>
      </c>
      <c r="AO153" s="532">
        <f t="shared" si="50"/>
        <v>0</v>
      </c>
      <c r="AP153" s="532">
        <f t="shared" si="51"/>
        <v>0</v>
      </c>
      <c r="AQ153" s="4">
        <f t="shared" si="41"/>
        <v>0</v>
      </c>
      <c r="AR153" s="4">
        <f t="shared" si="42"/>
        <v>0</v>
      </c>
      <c r="AS153" s="4">
        <f t="shared" si="43"/>
        <v>0</v>
      </c>
      <c r="AT153" s="4">
        <f t="shared" si="44"/>
        <v>0</v>
      </c>
      <c r="AU153" s="4">
        <f t="shared" si="45"/>
        <v>0</v>
      </c>
      <c r="AV153" s="533">
        <f t="shared" si="46"/>
        <v>0</v>
      </c>
    </row>
    <row r="154" spans="1:48" ht="18">
      <c r="A154" s="225"/>
      <c r="B154" s="224" t="s">
        <v>492</v>
      </c>
      <c r="C154" s="224" t="s">
        <v>619</v>
      </c>
      <c r="D154" s="218" t="s">
        <v>691</v>
      </c>
      <c r="E154" s="221">
        <v>2</v>
      </c>
      <c r="F154" s="546"/>
      <c r="G154">
        <f t="shared" si="40"/>
        <v>0</v>
      </c>
      <c r="H154">
        <v>1</v>
      </c>
      <c r="I154">
        <v>25</v>
      </c>
      <c r="J154">
        <v>1000</v>
      </c>
      <c r="K154">
        <v>310</v>
      </c>
      <c r="M154">
        <v>30</v>
      </c>
      <c r="N154">
        <v>7</v>
      </c>
      <c r="P154">
        <v>5</v>
      </c>
      <c r="R154">
        <v>2</v>
      </c>
      <c r="S154" s="73">
        <v>4</v>
      </c>
      <c r="T154" s="74">
        <v>4</v>
      </c>
      <c r="U154" s="74"/>
      <c r="V154" s="74"/>
      <c r="W154" s="74"/>
      <c r="X154" s="74"/>
      <c r="Y154" s="37"/>
      <c r="Z154" s="38"/>
      <c r="AA154" s="4">
        <f t="shared" si="39"/>
        <v>3912</v>
      </c>
      <c r="AB154" s="111"/>
      <c r="AC154" s="26"/>
      <c r="AE154" t="s">
        <v>315</v>
      </c>
      <c r="AH154" t="s">
        <v>446</v>
      </c>
      <c r="AI154" s="191" t="s">
        <v>72</v>
      </c>
      <c r="AJ154" s="1">
        <v>30</v>
      </c>
      <c r="AK154" t="s">
        <v>447</v>
      </c>
      <c r="AL154" s="1" t="str">
        <f t="shared" si="47"/>
        <v>Nuovi bloccaggi a bordo gripper +500mm di tubo in alluminio + snodi</v>
      </c>
      <c r="AM154" s="1">
        <f t="shared" si="48"/>
        <v>2</v>
      </c>
      <c r="AN154" s="532">
        <f t="shared" si="49"/>
        <v>2752</v>
      </c>
      <c r="AO154" s="532">
        <f t="shared" si="50"/>
        <v>752</v>
      </c>
      <c r="AP154" s="532">
        <f t="shared" si="51"/>
        <v>2000</v>
      </c>
      <c r="AQ154" s="4">
        <f t="shared" si="41"/>
        <v>752</v>
      </c>
      <c r="AR154" s="4">
        <f t="shared" si="42"/>
        <v>2000</v>
      </c>
      <c r="AS154" s="4">
        <f t="shared" si="43"/>
        <v>680</v>
      </c>
      <c r="AT154" s="4">
        <f t="shared" si="44"/>
        <v>480</v>
      </c>
      <c r="AU154" s="4">
        <f t="shared" si="45"/>
        <v>0</v>
      </c>
      <c r="AV154" s="533">
        <f t="shared" si="46"/>
        <v>3912</v>
      </c>
    </row>
    <row r="155" spans="1:48" ht="18">
      <c r="A155" s="223"/>
      <c r="B155" s="224" t="s">
        <v>481</v>
      </c>
      <c r="C155" s="224" t="s">
        <v>633</v>
      </c>
      <c r="D155" s="218" t="s">
        <v>691</v>
      </c>
      <c r="E155" s="221">
        <v>2</v>
      </c>
      <c r="F155">
        <v>10</v>
      </c>
      <c r="G155">
        <f t="shared" si="40"/>
        <v>20</v>
      </c>
      <c r="I155">
        <v>10</v>
      </c>
      <c r="J155">
        <v>100</v>
      </c>
      <c r="K155">
        <v>150</v>
      </c>
      <c r="M155">
        <v>10</v>
      </c>
      <c r="N155">
        <v>2</v>
      </c>
      <c r="S155" s="73">
        <v>2</v>
      </c>
      <c r="T155" s="74">
        <v>2</v>
      </c>
      <c r="U155" s="74"/>
      <c r="V155" s="74"/>
      <c r="W155" s="74"/>
      <c r="X155" s="74"/>
      <c r="Y155" s="37"/>
      <c r="Z155" s="38"/>
      <c r="AA155" s="4">
        <f t="shared" si="39"/>
        <v>922</v>
      </c>
      <c r="AB155" s="111"/>
      <c r="AC155" s="26"/>
      <c r="AE155" t="s">
        <v>315</v>
      </c>
      <c r="AH155" t="s">
        <v>446</v>
      </c>
      <c r="AI155" s="191" t="s">
        <v>72</v>
      </c>
      <c r="AJ155" s="1">
        <v>30</v>
      </c>
      <c r="AK155" t="s">
        <v>447</v>
      </c>
      <c r="AL155" s="1" t="str">
        <f t="shared" si="47"/>
        <v>Micro PE</v>
      </c>
      <c r="AM155" s="1">
        <f t="shared" si="48"/>
        <v>2</v>
      </c>
      <c r="AN155" s="532">
        <f t="shared" si="49"/>
        <v>382</v>
      </c>
      <c r="AO155" s="532">
        <f t="shared" si="50"/>
        <v>182</v>
      </c>
      <c r="AP155" s="532">
        <f t="shared" si="51"/>
        <v>200</v>
      </c>
      <c r="AQ155" s="4">
        <f t="shared" si="41"/>
        <v>182</v>
      </c>
      <c r="AR155" s="4">
        <f t="shared" si="42"/>
        <v>200</v>
      </c>
      <c r="AS155" s="4">
        <f t="shared" si="43"/>
        <v>300</v>
      </c>
      <c r="AT155" s="4">
        <f t="shared" si="44"/>
        <v>240</v>
      </c>
      <c r="AU155" s="4">
        <f t="shared" si="45"/>
        <v>0</v>
      </c>
      <c r="AV155" s="533">
        <f t="shared" si="46"/>
        <v>922</v>
      </c>
    </row>
    <row r="156" spans="1:48" ht="18">
      <c r="A156" s="223"/>
      <c r="B156" s="224" t="s">
        <v>531</v>
      </c>
      <c r="C156" s="224" t="s">
        <v>664</v>
      </c>
      <c r="D156" s="218" t="s">
        <v>691</v>
      </c>
      <c r="E156" s="221">
        <v>1</v>
      </c>
      <c r="F156" s="546"/>
      <c r="G156">
        <f t="shared" si="40"/>
        <v>0</v>
      </c>
      <c r="S156" s="73"/>
      <c r="T156" s="74"/>
      <c r="U156" s="74">
        <v>60</v>
      </c>
      <c r="V156" s="74"/>
      <c r="W156" s="74"/>
      <c r="X156" s="74"/>
      <c r="Y156" s="37"/>
      <c r="Z156" s="38"/>
      <c r="AA156" s="4">
        <f t="shared" si="39"/>
        <v>3000</v>
      </c>
      <c r="AB156" s="111"/>
      <c r="AC156" s="26"/>
      <c r="AE156" t="s">
        <v>315</v>
      </c>
      <c r="AH156" t="s">
        <v>446</v>
      </c>
      <c r="AI156" s="191" t="s">
        <v>423</v>
      </c>
      <c r="AJ156" s="1">
        <v>30</v>
      </c>
      <c r="AK156" t="s">
        <v>447</v>
      </c>
      <c r="AL156" s="1" t="str">
        <f t="shared" si="47"/>
        <v>Programmazione per modello 846 (qt punti 8)</v>
      </c>
      <c r="AM156" s="1">
        <f t="shared" si="48"/>
        <v>1</v>
      </c>
      <c r="AN156" s="532">
        <f t="shared" si="49"/>
        <v>0</v>
      </c>
      <c r="AO156" s="532">
        <f t="shared" si="50"/>
        <v>0</v>
      </c>
      <c r="AP156" s="532">
        <f t="shared" si="51"/>
        <v>0</v>
      </c>
      <c r="AQ156" s="4">
        <f t="shared" si="41"/>
        <v>0</v>
      </c>
      <c r="AR156" s="4">
        <f t="shared" si="42"/>
        <v>0</v>
      </c>
      <c r="AS156" s="4">
        <f t="shared" si="43"/>
        <v>0</v>
      </c>
      <c r="AT156" s="4">
        <f t="shared" si="44"/>
        <v>3000</v>
      </c>
      <c r="AU156" s="4">
        <f t="shared" si="45"/>
        <v>0</v>
      </c>
      <c r="AV156" s="533">
        <f t="shared" si="46"/>
        <v>3000</v>
      </c>
    </row>
    <row r="157" spans="1:48" ht="30">
      <c r="A157" s="223"/>
      <c r="B157" s="224" t="s">
        <v>532</v>
      </c>
      <c r="C157" s="224" t="s">
        <v>665</v>
      </c>
      <c r="D157" s="218" t="s">
        <v>691</v>
      </c>
      <c r="E157" s="221">
        <v>1</v>
      </c>
      <c r="F157" s="546"/>
      <c r="G157">
        <f t="shared" si="40"/>
        <v>0</v>
      </c>
      <c r="S157" s="73"/>
      <c r="T157" s="74"/>
      <c r="U157" s="74">
        <v>30</v>
      </c>
      <c r="V157" s="74"/>
      <c r="W157" s="74"/>
      <c r="X157" s="74"/>
      <c r="Y157" s="37"/>
      <c r="Z157" s="38"/>
      <c r="AA157" s="4">
        <f t="shared" si="39"/>
        <v>1500</v>
      </c>
      <c r="AB157" s="111"/>
      <c r="AC157" s="26"/>
      <c r="AE157" t="s">
        <v>315</v>
      </c>
      <c r="AH157" t="s">
        <v>446</v>
      </c>
      <c r="AI157" s="191"/>
      <c r="AJ157" s="1">
        <v>30</v>
      </c>
      <c r="AK157" t="s">
        <v>447</v>
      </c>
      <c r="AL157" s="1"/>
      <c r="AM157" s="1"/>
      <c r="AN157" s="532">
        <f t="shared" si="49"/>
        <v>0</v>
      </c>
      <c r="AO157" s="532">
        <f t="shared" si="50"/>
        <v>0</v>
      </c>
      <c r="AP157" s="532">
        <f t="shared" si="51"/>
        <v>0</v>
      </c>
      <c r="AQ157" s="4">
        <f t="shared" si="41"/>
        <v>0</v>
      </c>
      <c r="AR157" s="4">
        <f t="shared" si="42"/>
        <v>0</v>
      </c>
      <c r="AS157" s="4">
        <f t="shared" si="43"/>
        <v>0</v>
      </c>
      <c r="AT157" s="4">
        <f t="shared" si="44"/>
        <v>1500</v>
      </c>
      <c r="AU157" s="4">
        <f t="shared" si="45"/>
        <v>0</v>
      </c>
      <c r="AV157" s="533">
        <f t="shared" si="46"/>
        <v>1500</v>
      </c>
    </row>
    <row r="158" spans="1:48" ht="18">
      <c r="A158" s="223"/>
      <c r="B158" s="224"/>
      <c r="C158" s="224"/>
      <c r="D158" s="218"/>
      <c r="E158" s="221"/>
      <c r="F158" s="546"/>
      <c r="G158">
        <f t="shared" si="40"/>
        <v>0</v>
      </c>
      <c r="I158" s="1"/>
      <c r="S158" s="73"/>
      <c r="T158" s="74"/>
      <c r="U158" s="74"/>
      <c r="V158" s="74"/>
      <c r="W158" s="74"/>
      <c r="X158" s="74"/>
      <c r="Y158" s="37"/>
      <c r="Z158" s="38"/>
      <c r="AA158" s="4">
        <f t="shared" si="39"/>
        <v>0</v>
      </c>
      <c r="AB158" s="111"/>
      <c r="AC158" s="26"/>
      <c r="AE158" t="s">
        <v>315</v>
      </c>
      <c r="AH158" t="s">
        <v>446</v>
      </c>
      <c r="AI158" s="191"/>
      <c r="AJ158" s="1">
        <v>30</v>
      </c>
      <c r="AK158" t="s">
        <v>447</v>
      </c>
      <c r="AL158" s="1"/>
      <c r="AM158" s="1"/>
      <c r="AN158" s="532">
        <f t="shared" si="49"/>
        <v>0</v>
      </c>
      <c r="AO158" s="532">
        <f t="shared" si="50"/>
        <v>0</v>
      </c>
      <c r="AP158" s="532">
        <f t="shared" si="51"/>
        <v>0</v>
      </c>
      <c r="AQ158" s="4">
        <f t="shared" si="41"/>
        <v>0</v>
      </c>
      <c r="AR158" s="4">
        <f t="shared" si="42"/>
        <v>0</v>
      </c>
      <c r="AS158" s="4">
        <f t="shared" si="43"/>
        <v>0</v>
      </c>
      <c r="AT158" s="4">
        <f t="shared" si="44"/>
        <v>0</v>
      </c>
      <c r="AU158" s="4">
        <f t="shared" si="45"/>
        <v>0</v>
      </c>
      <c r="AV158" s="533">
        <f t="shared" si="46"/>
        <v>0</v>
      </c>
    </row>
    <row r="159" spans="1:48" ht="18">
      <c r="A159" s="223"/>
      <c r="B159" s="540" t="s">
        <v>533</v>
      </c>
      <c r="C159" s="540" t="s">
        <v>666</v>
      </c>
      <c r="D159" s="218" t="s">
        <v>692</v>
      </c>
      <c r="E159" s="221"/>
      <c r="F159" s="546"/>
      <c r="G159">
        <f t="shared" si="40"/>
        <v>0</v>
      </c>
      <c r="S159" s="73"/>
      <c r="T159" s="74"/>
      <c r="U159" s="74"/>
      <c r="V159" s="74"/>
      <c r="W159" s="74"/>
      <c r="X159" s="74"/>
      <c r="Y159" s="37"/>
      <c r="Z159" s="38"/>
      <c r="AA159" s="4">
        <f t="shared" si="39"/>
        <v>0</v>
      </c>
      <c r="AB159" s="111"/>
      <c r="AC159" s="26"/>
      <c r="AE159" t="s">
        <v>315</v>
      </c>
      <c r="AH159" t="s">
        <v>446</v>
      </c>
      <c r="AI159" s="191" t="s">
        <v>423</v>
      </c>
      <c r="AJ159" s="1">
        <v>30</v>
      </c>
      <c r="AK159" t="s">
        <v>447</v>
      </c>
      <c r="AL159" s="1" t="str">
        <f t="shared" si="47"/>
        <v>Trasportatore di scarico</v>
      </c>
      <c r="AM159" s="1">
        <f t="shared" si="48"/>
        <v>0</v>
      </c>
      <c r="AN159" s="532">
        <f t="shared" si="49"/>
        <v>0</v>
      </c>
      <c r="AO159" s="532">
        <f t="shared" si="50"/>
        <v>0</v>
      </c>
      <c r="AP159" s="532">
        <f t="shared" si="51"/>
        <v>0</v>
      </c>
      <c r="AQ159" s="4">
        <f t="shared" si="41"/>
        <v>0</v>
      </c>
      <c r="AR159" s="4">
        <f t="shared" si="42"/>
        <v>0</v>
      </c>
      <c r="AS159" s="4">
        <f t="shared" si="43"/>
        <v>0</v>
      </c>
      <c r="AT159" s="4">
        <f t="shared" si="44"/>
        <v>0</v>
      </c>
      <c r="AU159" s="4">
        <f t="shared" si="45"/>
        <v>0</v>
      </c>
      <c r="AV159" s="533">
        <f t="shared" si="46"/>
        <v>0</v>
      </c>
    </row>
    <row r="160" spans="1:48" ht="18">
      <c r="A160" s="543"/>
      <c r="B160" s="224" t="s">
        <v>534</v>
      </c>
      <c r="C160" s="224" t="s">
        <v>667</v>
      </c>
      <c r="D160" s="218" t="s">
        <v>692</v>
      </c>
      <c r="E160" s="221">
        <v>25</v>
      </c>
      <c r="G160">
        <f t="shared" si="40"/>
        <v>0</v>
      </c>
      <c r="I160">
        <v>140</v>
      </c>
      <c r="N160">
        <v>2</v>
      </c>
      <c r="S160" s="73"/>
      <c r="T160" s="74">
        <v>1</v>
      </c>
      <c r="U160" s="74"/>
      <c r="V160" s="74"/>
      <c r="W160" s="74"/>
      <c r="X160" s="74"/>
      <c r="Y160" s="37"/>
      <c r="Z160" s="38"/>
      <c r="AA160" s="4">
        <f t="shared" si="39"/>
        <v>5525</v>
      </c>
      <c r="AB160" s="111"/>
      <c r="AC160" s="26"/>
      <c r="AE160" t="s">
        <v>315</v>
      </c>
      <c r="AH160" t="s">
        <v>446</v>
      </c>
      <c r="AI160" s="191" t="s">
        <v>72</v>
      </c>
      <c r="AJ160" s="1">
        <v>30</v>
      </c>
      <c r="AK160" t="s">
        <v>447</v>
      </c>
      <c r="AL160" s="1" t="str">
        <f t="shared" si="47"/>
        <v>Spessore tecnologico pallet (600x200 sp.70) in alluminio</v>
      </c>
      <c r="AM160" s="1">
        <f t="shared" si="48"/>
        <v>25</v>
      </c>
      <c r="AN160" s="532">
        <f t="shared" si="49"/>
        <v>4775</v>
      </c>
      <c r="AO160" s="532">
        <f t="shared" si="50"/>
        <v>4775</v>
      </c>
      <c r="AP160" s="532">
        <f t="shared" si="51"/>
        <v>0</v>
      </c>
      <c r="AQ160" s="4">
        <f t="shared" si="41"/>
        <v>4775</v>
      </c>
      <c r="AR160" s="4">
        <f t="shared" si="42"/>
        <v>0</v>
      </c>
      <c r="AS160" s="4">
        <f t="shared" si="43"/>
        <v>0</v>
      </c>
      <c r="AT160" s="4">
        <f t="shared" si="44"/>
        <v>750</v>
      </c>
      <c r="AU160" s="4">
        <f t="shared" si="45"/>
        <v>0</v>
      </c>
      <c r="AV160" s="533">
        <f t="shared" si="46"/>
        <v>5525</v>
      </c>
    </row>
    <row r="161" spans="1:48" ht="18">
      <c r="A161" s="223"/>
      <c r="B161" s="224"/>
      <c r="C161" s="224"/>
      <c r="D161" s="218"/>
      <c r="E161" s="221"/>
      <c r="F161" s="546"/>
      <c r="G161">
        <f t="shared" si="40"/>
        <v>0</v>
      </c>
      <c r="S161" s="73"/>
      <c r="T161" s="74"/>
      <c r="U161" s="74"/>
      <c r="V161" s="74"/>
      <c r="W161" s="74"/>
      <c r="X161" s="74"/>
      <c r="Y161" s="37"/>
      <c r="Z161" s="38"/>
      <c r="AA161" s="4">
        <f t="shared" si="39"/>
        <v>0</v>
      </c>
      <c r="AB161" s="111"/>
      <c r="AC161" s="26"/>
      <c r="AE161" t="s">
        <v>315</v>
      </c>
      <c r="AH161" t="s">
        <v>446</v>
      </c>
      <c r="AI161" t="s">
        <v>72</v>
      </c>
      <c r="AJ161" s="1">
        <v>30</v>
      </c>
      <c r="AK161" t="s">
        <v>447</v>
      </c>
      <c r="AL161" s="1">
        <f t="shared" si="47"/>
        <v>0</v>
      </c>
      <c r="AM161" s="1">
        <f t="shared" si="48"/>
        <v>0</v>
      </c>
      <c r="AN161" s="532">
        <f t="shared" si="49"/>
        <v>0</v>
      </c>
      <c r="AO161" s="532">
        <f t="shared" si="50"/>
        <v>0</v>
      </c>
      <c r="AP161" s="532">
        <f t="shared" si="51"/>
        <v>0</v>
      </c>
      <c r="AQ161" s="4">
        <f t="shared" si="41"/>
        <v>0</v>
      </c>
      <c r="AR161" s="4">
        <f t="shared" si="42"/>
        <v>0</v>
      </c>
      <c r="AS161" s="4">
        <f t="shared" si="43"/>
        <v>0</v>
      </c>
      <c r="AT161" s="4">
        <f t="shared" si="44"/>
        <v>0</v>
      </c>
      <c r="AU161" s="4">
        <f t="shared" si="45"/>
        <v>0</v>
      </c>
      <c r="AV161" s="533">
        <f t="shared" si="46"/>
        <v>0</v>
      </c>
    </row>
    <row r="162" spans="1:48" ht="18">
      <c r="A162" s="223"/>
      <c r="B162" s="540" t="s">
        <v>535</v>
      </c>
      <c r="C162" s="540" t="s">
        <v>668</v>
      </c>
      <c r="D162" s="218"/>
      <c r="E162" s="221"/>
      <c r="F162" s="546"/>
      <c r="G162">
        <f t="shared" si="40"/>
        <v>0</v>
      </c>
      <c r="S162" s="73"/>
      <c r="T162" s="74"/>
      <c r="U162" s="74"/>
      <c r="V162" s="74"/>
      <c r="W162" s="74"/>
      <c r="X162" s="74"/>
      <c r="Y162" s="37"/>
      <c r="Z162" s="38"/>
      <c r="AA162" s="4">
        <f t="shared" si="39"/>
        <v>0</v>
      </c>
      <c r="AB162" s="111"/>
      <c r="AC162" s="26"/>
      <c r="AE162" t="s">
        <v>315</v>
      </c>
      <c r="AH162" t="s">
        <v>446</v>
      </c>
      <c r="AJ162" s="1">
        <v>30</v>
      </c>
      <c r="AK162" t="s">
        <v>447</v>
      </c>
      <c r="AL162" s="1"/>
      <c r="AM162" s="1"/>
      <c r="AN162" s="532">
        <f t="shared" si="49"/>
        <v>0</v>
      </c>
      <c r="AO162" s="532">
        <f t="shared" si="50"/>
        <v>0</v>
      </c>
      <c r="AP162" s="532">
        <f t="shared" si="51"/>
        <v>0</v>
      </c>
      <c r="AQ162" s="4">
        <f t="shared" si="41"/>
        <v>0</v>
      </c>
      <c r="AR162" s="4">
        <f t="shared" si="42"/>
        <v>0</v>
      </c>
      <c r="AS162" s="4">
        <f t="shared" si="43"/>
        <v>0</v>
      </c>
      <c r="AT162" s="4">
        <f t="shared" si="44"/>
        <v>0</v>
      </c>
      <c r="AU162" s="4">
        <f t="shared" si="45"/>
        <v>0</v>
      </c>
      <c r="AV162" s="533">
        <f t="shared" si="46"/>
        <v>0</v>
      </c>
    </row>
    <row r="163" spans="1:48" ht="30">
      <c r="A163" s="223"/>
      <c r="B163" s="224" t="s">
        <v>536</v>
      </c>
      <c r="C163" s="224" t="s">
        <v>669</v>
      </c>
      <c r="D163" s="218"/>
      <c r="E163" s="221">
        <v>1</v>
      </c>
      <c r="F163" s="546">
        <v>220</v>
      </c>
      <c r="G163">
        <f t="shared" si="40"/>
        <v>440</v>
      </c>
      <c r="I163">
        <v>20</v>
      </c>
      <c r="J163">
        <v>400</v>
      </c>
      <c r="M163">
        <v>50</v>
      </c>
      <c r="N163">
        <v>20</v>
      </c>
      <c r="P163">
        <v>10</v>
      </c>
      <c r="S163" s="73"/>
      <c r="T163" s="74">
        <v>5</v>
      </c>
      <c r="U163" s="74"/>
      <c r="V163" s="74"/>
      <c r="W163" s="74"/>
      <c r="X163" s="74"/>
      <c r="Y163" s="37"/>
      <c r="Z163" s="38"/>
      <c r="AA163" s="4">
        <f t="shared" si="39"/>
        <v>1825</v>
      </c>
      <c r="AB163" s="111"/>
      <c r="AC163" s="26"/>
      <c r="AE163" t="s">
        <v>315</v>
      </c>
      <c r="AH163" t="s">
        <v>446</v>
      </c>
      <c r="AI163" s="191"/>
      <c r="AJ163" s="1">
        <v>30</v>
      </c>
      <c r="AK163" t="s">
        <v>447</v>
      </c>
      <c r="AL163" s="1"/>
      <c r="AM163" s="1"/>
      <c r="AN163" s="532">
        <f t="shared" si="49"/>
        <v>1675</v>
      </c>
      <c r="AO163" s="532">
        <f t="shared" si="50"/>
        <v>1275</v>
      </c>
      <c r="AP163" s="532">
        <f t="shared" si="51"/>
        <v>400</v>
      </c>
      <c r="AQ163" s="4">
        <f t="shared" si="41"/>
        <v>1275</v>
      </c>
      <c r="AR163" s="4">
        <f t="shared" si="42"/>
        <v>400</v>
      </c>
      <c r="AS163" s="4">
        <f t="shared" si="43"/>
        <v>0</v>
      </c>
      <c r="AT163" s="4">
        <f t="shared" si="44"/>
        <v>150</v>
      </c>
      <c r="AU163" s="4">
        <f t="shared" si="45"/>
        <v>0</v>
      </c>
      <c r="AV163" s="533">
        <f t="shared" si="46"/>
        <v>1825</v>
      </c>
    </row>
    <row r="164" spans="1:48" ht="18">
      <c r="A164" s="223"/>
      <c r="B164" s="224"/>
      <c r="C164" s="224"/>
      <c r="D164" s="218"/>
      <c r="E164" s="221"/>
      <c r="F164" s="546"/>
      <c r="G164">
        <f t="shared" si="40"/>
        <v>0</v>
      </c>
      <c r="S164" s="73"/>
      <c r="T164" s="74"/>
      <c r="U164" s="74"/>
      <c r="V164" s="74"/>
      <c r="W164" s="74"/>
      <c r="X164" s="74"/>
      <c r="Y164" s="37"/>
      <c r="Z164" s="38"/>
      <c r="AA164" s="4">
        <f t="shared" si="39"/>
        <v>0</v>
      </c>
      <c r="AB164" s="111"/>
      <c r="AC164" s="26"/>
      <c r="AE164" t="s">
        <v>315</v>
      </c>
      <c r="AH164" t="s">
        <v>446</v>
      </c>
      <c r="AI164" s="191" t="s">
        <v>423</v>
      </c>
      <c r="AJ164" s="1">
        <v>30</v>
      </c>
      <c r="AK164" t="s">
        <v>447</v>
      </c>
      <c r="AL164" s="1">
        <f t="shared" si="47"/>
        <v>0</v>
      </c>
      <c r="AM164" s="1">
        <f t="shared" si="48"/>
        <v>0</v>
      </c>
      <c r="AN164" s="532">
        <f t="shared" si="49"/>
        <v>0</v>
      </c>
      <c r="AO164" s="532">
        <f t="shared" si="50"/>
        <v>0</v>
      </c>
      <c r="AP164" s="532">
        <f t="shared" si="51"/>
        <v>0</v>
      </c>
      <c r="AQ164" s="4">
        <f t="shared" si="41"/>
        <v>0</v>
      </c>
      <c r="AR164" s="4">
        <f t="shared" si="42"/>
        <v>0</v>
      </c>
      <c r="AS164" s="4">
        <f t="shared" si="43"/>
        <v>0</v>
      </c>
      <c r="AT164" s="4">
        <f t="shared" si="44"/>
        <v>0</v>
      </c>
      <c r="AU164" s="4">
        <f t="shared" si="45"/>
        <v>0</v>
      </c>
      <c r="AV164" s="533">
        <f t="shared" si="46"/>
        <v>0</v>
      </c>
    </row>
    <row r="165" spans="1:48" ht="18">
      <c r="A165" s="223"/>
      <c r="B165" s="224" t="s">
        <v>537</v>
      </c>
      <c r="C165" s="224" t="s">
        <v>537</v>
      </c>
      <c r="D165" s="218"/>
      <c r="E165" s="221">
        <v>1</v>
      </c>
      <c r="F165" s="546">
        <v>220</v>
      </c>
      <c r="G165">
        <v>440</v>
      </c>
      <c r="I165">
        <v>20</v>
      </c>
      <c r="J165">
        <v>400</v>
      </c>
      <c r="M165">
        <v>50</v>
      </c>
      <c r="N165">
        <v>20</v>
      </c>
      <c r="P165">
        <v>10</v>
      </c>
      <c r="S165" s="73"/>
      <c r="T165" s="74">
        <v>5</v>
      </c>
      <c r="U165" s="74"/>
      <c r="V165" s="74"/>
      <c r="W165" s="74"/>
      <c r="X165" s="74"/>
      <c r="Y165" s="37"/>
      <c r="Z165" s="38"/>
      <c r="AA165" s="4">
        <f t="shared" si="39"/>
        <v>1825</v>
      </c>
      <c r="AB165" s="111"/>
      <c r="AC165" s="26"/>
      <c r="AE165" t="s">
        <v>314</v>
      </c>
      <c r="AH165" t="s">
        <v>446</v>
      </c>
      <c r="AI165" s="191" t="s">
        <v>423</v>
      </c>
      <c r="AJ165" s="1">
        <v>30</v>
      </c>
      <c r="AK165" t="s">
        <v>447</v>
      </c>
      <c r="AL165" s="1" t="str">
        <f t="shared" si="47"/>
        <v>Carrello con ruote per tunnel GSx+CNG modello 846 (1500x900)</v>
      </c>
      <c r="AM165" s="1">
        <f t="shared" si="48"/>
        <v>1</v>
      </c>
      <c r="AN165" s="532">
        <f t="shared" si="49"/>
        <v>1675</v>
      </c>
      <c r="AO165" s="532">
        <f t="shared" si="50"/>
        <v>1275</v>
      </c>
      <c r="AP165" s="532">
        <f t="shared" si="51"/>
        <v>400</v>
      </c>
      <c r="AQ165" s="4">
        <f t="shared" si="41"/>
        <v>1275</v>
      </c>
      <c r="AR165" s="4">
        <f t="shared" si="42"/>
        <v>400</v>
      </c>
      <c r="AS165" s="4">
        <f t="shared" si="43"/>
        <v>0</v>
      </c>
      <c r="AT165" s="4">
        <f t="shared" si="44"/>
        <v>150</v>
      </c>
      <c r="AU165" s="4">
        <f t="shared" si="45"/>
        <v>0</v>
      </c>
      <c r="AV165" s="533">
        <f t="shared" si="46"/>
        <v>1825</v>
      </c>
    </row>
    <row r="166" spans="1:48" ht="18">
      <c r="A166" s="223"/>
      <c r="B166" s="224"/>
      <c r="C166" s="224"/>
      <c r="D166" s="218"/>
      <c r="E166" s="221"/>
      <c r="F166" s="546"/>
      <c r="G166">
        <f t="shared" ref="G166:G173" si="53">F166*$G$658</f>
        <v>0</v>
      </c>
      <c r="S166" s="73"/>
      <c r="T166" s="74"/>
      <c r="U166" s="74"/>
      <c r="V166" s="74"/>
      <c r="W166" s="74"/>
      <c r="X166" s="74"/>
      <c r="Y166" s="37"/>
      <c r="Z166" s="38"/>
      <c r="AA166" s="4">
        <f t="shared" si="39"/>
        <v>0</v>
      </c>
      <c r="AB166" s="111"/>
      <c r="AC166" s="26"/>
      <c r="AE166" t="s">
        <v>315</v>
      </c>
      <c r="AH166" t="s">
        <v>446</v>
      </c>
      <c r="AI166" s="191" t="s">
        <v>424</v>
      </c>
      <c r="AJ166" s="1">
        <v>30</v>
      </c>
      <c r="AK166" t="s">
        <v>447</v>
      </c>
      <c r="AL166" s="1">
        <f t="shared" si="47"/>
        <v>0</v>
      </c>
      <c r="AM166" s="1">
        <f t="shared" si="48"/>
        <v>0</v>
      </c>
      <c r="AN166" s="532">
        <f t="shared" si="49"/>
        <v>0</v>
      </c>
      <c r="AO166" s="532">
        <f t="shared" si="50"/>
        <v>0</v>
      </c>
      <c r="AP166" s="532">
        <f t="shared" si="51"/>
        <v>0</v>
      </c>
      <c r="AQ166" s="4">
        <f t="shared" si="41"/>
        <v>0</v>
      </c>
      <c r="AR166" s="4">
        <f t="shared" si="42"/>
        <v>0</v>
      </c>
      <c r="AS166" s="4">
        <f t="shared" si="43"/>
        <v>0</v>
      </c>
      <c r="AT166" s="4">
        <f t="shared" si="44"/>
        <v>0</v>
      </c>
      <c r="AU166" s="4">
        <f t="shared" si="45"/>
        <v>0</v>
      </c>
      <c r="AV166" s="533">
        <f t="shared" si="46"/>
        <v>0</v>
      </c>
    </row>
    <row r="167" spans="1:48" ht="30">
      <c r="A167" s="223"/>
      <c r="B167" s="224" t="s">
        <v>538</v>
      </c>
      <c r="C167" s="224" t="s">
        <v>670</v>
      </c>
      <c r="D167" s="218"/>
      <c r="E167" s="221">
        <v>2</v>
      </c>
      <c r="F167" s="546">
        <v>185</v>
      </c>
      <c r="G167">
        <f t="shared" si="53"/>
        <v>370</v>
      </c>
      <c r="I167">
        <v>20</v>
      </c>
      <c r="J167">
        <v>400</v>
      </c>
      <c r="M167">
        <v>50</v>
      </c>
      <c r="N167">
        <v>20</v>
      </c>
      <c r="P167">
        <v>10</v>
      </c>
      <c r="S167" s="73"/>
      <c r="T167" s="74">
        <v>5</v>
      </c>
      <c r="U167" s="74"/>
      <c r="V167" s="74"/>
      <c r="W167" s="74"/>
      <c r="X167" s="74"/>
      <c r="Y167" s="37"/>
      <c r="Z167" s="38"/>
      <c r="AA167" s="4">
        <f t="shared" si="39"/>
        <v>3510</v>
      </c>
      <c r="AB167" s="111"/>
      <c r="AC167" s="26"/>
      <c r="AE167" t="s">
        <v>314</v>
      </c>
      <c r="AH167" t="s">
        <v>446</v>
      </c>
      <c r="AI167" s="191" t="s">
        <v>423</v>
      </c>
      <c r="AJ167" s="1">
        <v>30</v>
      </c>
      <c r="AK167" t="s">
        <v>447</v>
      </c>
      <c r="AL167" s="1" t="str">
        <f t="shared" si="47"/>
        <v>Carrello con ruote per traversa sottosedile dx/sx modello 846 ( 1000x1000 )</v>
      </c>
      <c r="AM167" s="1">
        <f t="shared" si="48"/>
        <v>2</v>
      </c>
      <c r="AN167" s="532">
        <f t="shared" si="49"/>
        <v>3210</v>
      </c>
      <c r="AO167" s="532">
        <f t="shared" si="50"/>
        <v>2410</v>
      </c>
      <c r="AP167" s="532">
        <f t="shared" si="51"/>
        <v>800</v>
      </c>
      <c r="AQ167" s="4">
        <f t="shared" si="41"/>
        <v>2410</v>
      </c>
      <c r="AR167" s="4">
        <f t="shared" si="42"/>
        <v>800</v>
      </c>
      <c r="AS167" s="4">
        <f t="shared" si="43"/>
        <v>0</v>
      </c>
      <c r="AT167" s="4">
        <f t="shared" si="44"/>
        <v>300</v>
      </c>
      <c r="AU167" s="4">
        <f t="shared" si="45"/>
        <v>0</v>
      </c>
      <c r="AV167" s="533">
        <f t="shared" si="46"/>
        <v>3510</v>
      </c>
    </row>
    <row r="168" spans="1:48" ht="18">
      <c r="A168" s="223"/>
      <c r="B168" s="224"/>
      <c r="C168" s="224"/>
      <c r="D168" s="218"/>
      <c r="E168" s="221"/>
      <c r="F168" s="546"/>
      <c r="G168">
        <f t="shared" si="53"/>
        <v>0</v>
      </c>
      <c r="S168" s="73"/>
      <c r="T168" s="74"/>
      <c r="U168" s="74"/>
      <c r="V168" s="74"/>
      <c r="W168" s="74"/>
      <c r="X168" s="74"/>
      <c r="Y168" s="37"/>
      <c r="Z168" s="38"/>
      <c r="AA168" s="4">
        <f t="shared" si="39"/>
        <v>0</v>
      </c>
      <c r="AB168" s="111"/>
      <c r="AC168" s="26"/>
      <c r="AE168" t="s">
        <v>315</v>
      </c>
      <c r="AH168" t="s">
        <v>446</v>
      </c>
      <c r="AI168" s="191" t="s">
        <v>426</v>
      </c>
      <c r="AJ168" s="1">
        <v>30</v>
      </c>
      <c r="AK168" t="s">
        <v>447</v>
      </c>
      <c r="AL168" s="1">
        <f t="shared" si="47"/>
        <v>0</v>
      </c>
      <c r="AM168" s="1">
        <f t="shared" si="48"/>
        <v>0</v>
      </c>
      <c r="AN168" s="532">
        <f t="shared" si="49"/>
        <v>0</v>
      </c>
      <c r="AO168" s="532">
        <f t="shared" si="50"/>
        <v>0</v>
      </c>
      <c r="AP168" s="532">
        <f t="shared" si="51"/>
        <v>0</v>
      </c>
      <c r="AQ168" s="4">
        <f t="shared" si="41"/>
        <v>0</v>
      </c>
      <c r="AR168" s="4">
        <f t="shared" si="42"/>
        <v>0</v>
      </c>
      <c r="AS168" s="4">
        <f t="shared" si="43"/>
        <v>0</v>
      </c>
      <c r="AT168" s="4">
        <f t="shared" si="44"/>
        <v>0</v>
      </c>
      <c r="AU168" s="4">
        <f t="shared" si="45"/>
        <v>0</v>
      </c>
      <c r="AV168" s="533">
        <f t="shared" si="46"/>
        <v>0</v>
      </c>
    </row>
    <row r="169" spans="1:48" ht="30">
      <c r="A169" s="223"/>
      <c r="B169" s="224" t="s">
        <v>539</v>
      </c>
      <c r="C169" s="224" t="s">
        <v>671</v>
      </c>
      <c r="D169" s="218"/>
      <c r="E169" s="221">
        <v>2</v>
      </c>
      <c r="F169" s="546">
        <v>185</v>
      </c>
      <c r="G169">
        <f t="shared" si="53"/>
        <v>370</v>
      </c>
      <c r="I169">
        <v>20</v>
      </c>
      <c r="J169">
        <v>400</v>
      </c>
      <c r="M169">
        <v>50</v>
      </c>
      <c r="N169">
        <v>20</v>
      </c>
      <c r="P169">
        <v>10</v>
      </c>
      <c r="S169" s="73"/>
      <c r="T169" s="74">
        <v>5</v>
      </c>
      <c r="U169" s="74"/>
      <c r="V169" s="74"/>
      <c r="W169" s="74"/>
      <c r="X169" s="74"/>
      <c r="Y169" s="37"/>
      <c r="Z169" s="38"/>
      <c r="AA169" s="4">
        <f t="shared" si="39"/>
        <v>3510</v>
      </c>
      <c r="AB169" s="111"/>
      <c r="AC169" s="26"/>
      <c r="AE169" t="s">
        <v>315</v>
      </c>
      <c r="AH169" t="s">
        <v>446</v>
      </c>
      <c r="AI169" s="191" t="s">
        <v>421</v>
      </c>
      <c r="AJ169" s="1">
        <v>30</v>
      </c>
      <c r="AK169" t="s">
        <v>447</v>
      </c>
      <c r="AL169" s="1" t="str">
        <f t="shared" si="47"/>
        <v>Carrello con ruote per traversa centrale sottosedile dx/sx modello 846 ( 1000x1000 )</v>
      </c>
      <c r="AM169" s="1">
        <f t="shared" si="48"/>
        <v>2</v>
      </c>
      <c r="AN169" s="532">
        <f t="shared" si="49"/>
        <v>3210</v>
      </c>
      <c r="AO169" s="532">
        <f t="shared" si="50"/>
        <v>2410</v>
      </c>
      <c r="AP169" s="532">
        <f t="shared" si="51"/>
        <v>800</v>
      </c>
      <c r="AQ169" s="4">
        <f t="shared" si="41"/>
        <v>2410</v>
      </c>
      <c r="AR169" s="4">
        <f t="shared" si="42"/>
        <v>800</v>
      </c>
      <c r="AS169" s="4">
        <f t="shared" si="43"/>
        <v>0</v>
      </c>
      <c r="AT169" s="4">
        <f t="shared" si="44"/>
        <v>300</v>
      </c>
      <c r="AU169" s="4">
        <f t="shared" si="45"/>
        <v>0</v>
      </c>
      <c r="AV169" s="533">
        <f t="shared" si="46"/>
        <v>3510</v>
      </c>
    </row>
    <row r="170" spans="1:48" ht="18">
      <c r="A170" s="223"/>
      <c r="B170" s="224"/>
      <c r="C170" s="224"/>
      <c r="D170" s="218"/>
      <c r="E170" s="221"/>
      <c r="F170" s="546"/>
      <c r="G170">
        <f t="shared" si="53"/>
        <v>0</v>
      </c>
      <c r="S170" s="73"/>
      <c r="T170" s="74"/>
      <c r="U170" s="74"/>
      <c r="V170" s="74"/>
      <c r="W170" s="74"/>
      <c r="X170" s="74"/>
      <c r="Y170" s="37"/>
      <c r="Z170" s="38"/>
      <c r="AA170" s="4">
        <f t="shared" si="39"/>
        <v>0</v>
      </c>
      <c r="AB170" s="111"/>
      <c r="AC170" s="26"/>
      <c r="AE170" t="s">
        <v>315</v>
      </c>
      <c r="AH170" t="s">
        <v>446</v>
      </c>
      <c r="AI170" t="s">
        <v>424</v>
      </c>
      <c r="AJ170" s="1">
        <v>30</v>
      </c>
      <c r="AK170" t="s">
        <v>447</v>
      </c>
      <c r="AL170" s="1">
        <f t="shared" si="47"/>
        <v>0</v>
      </c>
      <c r="AM170" s="1">
        <f t="shared" si="48"/>
        <v>0</v>
      </c>
      <c r="AN170" s="532">
        <f t="shared" si="49"/>
        <v>0</v>
      </c>
      <c r="AO170" s="532">
        <f t="shared" si="50"/>
        <v>0</v>
      </c>
      <c r="AP170" s="532">
        <f t="shared" si="51"/>
        <v>0</v>
      </c>
      <c r="AQ170" s="4">
        <f t="shared" si="41"/>
        <v>0</v>
      </c>
      <c r="AR170" s="4">
        <f t="shared" si="42"/>
        <v>0</v>
      </c>
      <c r="AS170" s="4">
        <f t="shared" si="43"/>
        <v>0</v>
      </c>
      <c r="AT170" s="4">
        <f t="shared" si="44"/>
        <v>0</v>
      </c>
      <c r="AU170" s="4">
        <f t="shared" si="45"/>
        <v>0</v>
      </c>
      <c r="AV170" s="533">
        <f t="shared" si="46"/>
        <v>0</v>
      </c>
    </row>
    <row r="171" spans="1:48" ht="18">
      <c r="A171" s="223"/>
      <c r="B171" s="540" t="s">
        <v>540</v>
      </c>
      <c r="C171" s="540" t="s">
        <v>672</v>
      </c>
      <c r="D171" s="218"/>
      <c r="E171" s="221"/>
      <c r="G171">
        <f t="shared" si="53"/>
        <v>0</v>
      </c>
      <c r="S171" s="73"/>
      <c r="T171" s="74"/>
      <c r="U171" s="74"/>
      <c r="V171" s="74"/>
      <c r="W171" s="74"/>
      <c r="X171" s="74"/>
      <c r="Y171" s="37"/>
      <c r="Z171" s="38"/>
      <c r="AA171" s="4">
        <f t="shared" si="39"/>
        <v>0</v>
      </c>
      <c r="AB171" s="111"/>
      <c r="AC171" s="26"/>
      <c r="AE171" t="s">
        <v>314</v>
      </c>
      <c r="AH171" t="s">
        <v>446</v>
      </c>
      <c r="AI171" t="s">
        <v>423</v>
      </c>
      <c r="AJ171" s="1">
        <v>30</v>
      </c>
      <c r="AK171" t="s">
        <v>447</v>
      </c>
      <c r="AL171" s="1" t="str">
        <f t="shared" si="47"/>
        <v>Generale</v>
      </c>
      <c r="AM171" s="1">
        <f t="shared" si="48"/>
        <v>0</v>
      </c>
      <c r="AN171" s="532">
        <f t="shared" si="49"/>
        <v>0</v>
      </c>
      <c r="AO171" s="532">
        <f t="shared" si="50"/>
        <v>0</v>
      </c>
      <c r="AP171" s="532">
        <f t="shared" si="51"/>
        <v>0</v>
      </c>
      <c r="AQ171" s="4">
        <f t="shared" si="41"/>
        <v>0</v>
      </c>
      <c r="AR171" s="4">
        <f t="shared" si="42"/>
        <v>0</v>
      </c>
      <c r="AS171" s="4">
        <f t="shared" si="43"/>
        <v>0</v>
      </c>
      <c r="AT171" s="4">
        <f t="shared" si="44"/>
        <v>0</v>
      </c>
      <c r="AU171" s="4">
        <f t="shared" si="45"/>
        <v>0</v>
      </c>
      <c r="AV171" s="533">
        <f t="shared" si="46"/>
        <v>0</v>
      </c>
    </row>
    <row r="172" spans="1:48" ht="18">
      <c r="A172" s="223"/>
      <c r="B172" s="224" t="s">
        <v>605</v>
      </c>
      <c r="C172" s="224"/>
      <c r="D172" s="218"/>
      <c r="E172" s="221">
        <v>1</v>
      </c>
      <c r="G172">
        <f t="shared" si="53"/>
        <v>0</v>
      </c>
      <c r="J172">
        <v>3000</v>
      </c>
      <c r="S172" s="73"/>
      <c r="T172" s="74"/>
      <c r="U172" s="74"/>
      <c r="V172" s="74"/>
      <c r="W172" s="74"/>
      <c r="X172" s="74"/>
      <c r="Y172" s="37"/>
      <c r="Z172" s="38"/>
      <c r="AA172" s="4">
        <f t="shared" si="39"/>
        <v>3000</v>
      </c>
      <c r="AB172" s="111"/>
      <c r="AC172" s="26"/>
      <c r="AE172" t="s">
        <v>315</v>
      </c>
      <c r="AH172" t="s">
        <v>446</v>
      </c>
      <c r="AI172" s="191" t="s">
        <v>421</v>
      </c>
      <c r="AJ172" s="1">
        <v>30</v>
      </c>
      <c r="AK172" t="s">
        <v>447</v>
      </c>
      <c r="AL172" s="1" t="str">
        <f t="shared" si="47"/>
        <v>Scannerizzazione 3d della linea esistente</v>
      </c>
      <c r="AM172" s="1">
        <f t="shared" si="48"/>
        <v>1</v>
      </c>
      <c r="AN172" s="532">
        <f t="shared" si="49"/>
        <v>3000</v>
      </c>
      <c r="AO172" s="532">
        <f t="shared" si="50"/>
        <v>0</v>
      </c>
      <c r="AP172" s="532">
        <f t="shared" si="51"/>
        <v>3000</v>
      </c>
      <c r="AQ172" s="4">
        <f t="shared" si="41"/>
        <v>0</v>
      </c>
      <c r="AR172" s="4">
        <f t="shared" si="42"/>
        <v>3000</v>
      </c>
      <c r="AS172" s="4">
        <f t="shared" si="43"/>
        <v>0</v>
      </c>
      <c r="AT172" s="4">
        <f t="shared" si="44"/>
        <v>0</v>
      </c>
      <c r="AU172" s="4">
        <f t="shared" si="45"/>
        <v>0</v>
      </c>
      <c r="AV172" s="533">
        <f t="shared" si="46"/>
        <v>3000</v>
      </c>
    </row>
    <row r="173" spans="1:48" ht="18">
      <c r="A173" s="223"/>
      <c r="B173" s="550" t="s">
        <v>673</v>
      </c>
      <c r="C173" s="550" t="s">
        <v>674</v>
      </c>
      <c r="D173" s="551"/>
      <c r="E173" s="552">
        <v>1</v>
      </c>
      <c r="F173" s="546"/>
      <c r="G173">
        <f t="shared" si="53"/>
        <v>0</v>
      </c>
      <c r="J173">
        <v>2500</v>
      </c>
      <c r="S173" s="73"/>
      <c r="T173" s="74">
        <v>10</v>
      </c>
      <c r="U173" s="74"/>
      <c r="V173" s="74"/>
      <c r="W173" s="74"/>
      <c r="X173" s="74"/>
      <c r="Y173" s="37"/>
      <c r="Z173" s="38"/>
      <c r="AA173" s="4">
        <f t="shared" si="39"/>
        <v>2800</v>
      </c>
      <c r="AB173" s="111"/>
      <c r="AC173" s="26"/>
      <c r="AE173" t="s">
        <v>315</v>
      </c>
      <c r="AH173" t="s">
        <v>446</v>
      </c>
      <c r="AI173" s="191" t="s">
        <v>421</v>
      </c>
      <c r="AJ173" s="1">
        <v>30</v>
      </c>
      <c r="AK173" t="s">
        <v>447</v>
      </c>
      <c r="AL173" s="1" t="str">
        <f t="shared" si="47"/>
        <v>Nuova coppia bracci pinza 20R3</v>
      </c>
      <c r="AM173" s="1">
        <f t="shared" si="48"/>
        <v>1</v>
      </c>
      <c r="AN173" s="532">
        <f t="shared" si="49"/>
        <v>2500</v>
      </c>
      <c r="AO173" s="532">
        <f t="shared" si="50"/>
        <v>0</v>
      </c>
      <c r="AP173" s="532">
        <f t="shared" si="51"/>
        <v>2500</v>
      </c>
      <c r="AQ173" s="4">
        <f t="shared" si="41"/>
        <v>0</v>
      </c>
      <c r="AR173" s="4">
        <f t="shared" si="42"/>
        <v>2500</v>
      </c>
      <c r="AS173" s="4">
        <f t="shared" si="43"/>
        <v>0</v>
      </c>
      <c r="AT173" s="4">
        <f t="shared" si="44"/>
        <v>300</v>
      </c>
      <c r="AU173" s="4">
        <f t="shared" si="45"/>
        <v>0</v>
      </c>
      <c r="AV173" s="533">
        <f t="shared" si="46"/>
        <v>2800</v>
      </c>
    </row>
    <row r="174" spans="1:48" ht="18">
      <c r="A174" s="223"/>
      <c r="B174" s="550" t="s">
        <v>675</v>
      </c>
      <c r="C174" s="550" t="s">
        <v>676</v>
      </c>
      <c r="D174" s="551"/>
      <c r="E174" s="552">
        <v>1</v>
      </c>
      <c r="F174" s="546"/>
      <c r="G174">
        <f t="shared" si="40"/>
        <v>0</v>
      </c>
      <c r="J174">
        <v>2500</v>
      </c>
      <c r="S174" s="73"/>
      <c r="T174" s="74"/>
      <c r="U174" s="74"/>
      <c r="V174" s="74"/>
      <c r="W174" s="74"/>
      <c r="X174" s="74"/>
      <c r="Y174" s="37"/>
      <c r="Z174" s="38"/>
      <c r="AA174" s="4">
        <f t="shared" si="39"/>
        <v>2500</v>
      </c>
      <c r="AB174" s="111"/>
      <c r="AC174" s="26"/>
      <c r="AE174" t="s">
        <v>315</v>
      </c>
      <c r="AH174" t="s">
        <v>446</v>
      </c>
      <c r="AI174" s="191"/>
      <c r="AJ174" s="1">
        <v>35</v>
      </c>
      <c r="AK174" t="s">
        <v>447</v>
      </c>
      <c r="AL174" s="1"/>
      <c r="AM174" s="1"/>
      <c r="AN174" s="532">
        <f t="shared" si="49"/>
        <v>2500</v>
      </c>
      <c r="AO174" s="532">
        <f t="shared" si="50"/>
        <v>0</v>
      </c>
      <c r="AP174" s="532">
        <f t="shared" si="51"/>
        <v>2500</v>
      </c>
      <c r="AQ174" s="4">
        <f t="shared" si="41"/>
        <v>0</v>
      </c>
      <c r="AR174" s="4">
        <f t="shared" si="42"/>
        <v>2500</v>
      </c>
      <c r="AS174" s="4">
        <f t="shared" si="43"/>
        <v>0</v>
      </c>
      <c r="AT174" s="4">
        <f t="shared" si="44"/>
        <v>0</v>
      </c>
      <c r="AU174" s="4">
        <f t="shared" si="45"/>
        <v>0</v>
      </c>
      <c r="AV174" s="533">
        <f t="shared" si="46"/>
        <v>2500</v>
      </c>
    </row>
    <row r="175" spans="1:48" ht="18">
      <c r="A175" s="223"/>
      <c r="B175" s="540" t="s">
        <v>541</v>
      </c>
      <c r="C175" s="540" t="s">
        <v>677</v>
      </c>
      <c r="D175" s="218"/>
      <c r="E175" s="221"/>
      <c r="G175">
        <f t="shared" si="40"/>
        <v>0</v>
      </c>
      <c r="S175" s="73"/>
      <c r="T175" s="74"/>
      <c r="U175" s="74"/>
      <c r="V175" s="74"/>
      <c r="W175" s="74"/>
      <c r="X175" s="74"/>
      <c r="Y175" s="37"/>
      <c r="Z175" s="38"/>
      <c r="AA175" s="4">
        <f t="shared" si="39"/>
        <v>0</v>
      </c>
      <c r="AB175" s="111"/>
      <c r="AC175" s="26"/>
      <c r="AE175" t="s">
        <v>315</v>
      </c>
      <c r="AH175" t="s">
        <v>446</v>
      </c>
      <c r="AJ175" s="1">
        <v>35</v>
      </c>
      <c r="AK175" t="s">
        <v>447</v>
      </c>
      <c r="AL175" s="1"/>
      <c r="AM175" s="1"/>
      <c r="AN175" s="532">
        <f t="shared" si="49"/>
        <v>0</v>
      </c>
      <c r="AO175" s="532">
        <f t="shared" si="50"/>
        <v>0</v>
      </c>
      <c r="AP175" s="532">
        <f t="shared" si="51"/>
        <v>0</v>
      </c>
      <c r="AQ175" s="4">
        <f t="shared" si="41"/>
        <v>0</v>
      </c>
      <c r="AR175" s="4">
        <f t="shared" si="42"/>
        <v>0</v>
      </c>
      <c r="AS175" s="4">
        <f t="shared" si="43"/>
        <v>0</v>
      </c>
      <c r="AT175" s="4">
        <f t="shared" si="44"/>
        <v>0</v>
      </c>
      <c r="AU175" s="4">
        <f t="shared" si="45"/>
        <v>0</v>
      </c>
      <c r="AV175" s="533">
        <f t="shared" si="46"/>
        <v>0</v>
      </c>
    </row>
    <row r="176" spans="1:48" ht="18">
      <c r="A176" s="223"/>
      <c r="B176" s="224" t="s">
        <v>542</v>
      </c>
      <c r="C176" s="224" t="s">
        <v>542</v>
      </c>
      <c r="D176" s="218"/>
      <c r="E176" s="221"/>
      <c r="G176">
        <f t="shared" si="40"/>
        <v>0</v>
      </c>
      <c r="S176" s="73"/>
      <c r="T176" s="74"/>
      <c r="U176" s="74"/>
      <c r="V176" s="74"/>
      <c r="W176" s="74"/>
      <c r="X176" s="74"/>
      <c r="Y176" s="37"/>
      <c r="Z176" s="38"/>
      <c r="AA176" s="4">
        <f t="shared" si="39"/>
        <v>0</v>
      </c>
      <c r="AB176" s="111"/>
      <c r="AC176" s="26"/>
      <c r="AE176" t="s">
        <v>315</v>
      </c>
      <c r="AH176" t="s">
        <v>446</v>
      </c>
      <c r="AI176" s="191" t="s">
        <v>424</v>
      </c>
      <c r="AJ176" s="1">
        <v>35</v>
      </c>
      <c r="AK176" t="s">
        <v>447</v>
      </c>
      <c r="AL176" s="1" t="str">
        <f t="shared" si="47"/>
        <v>Retaquage</v>
      </c>
      <c r="AM176" s="1">
        <f t="shared" si="48"/>
        <v>0</v>
      </c>
      <c r="AN176" s="532">
        <f t="shared" si="49"/>
        <v>0</v>
      </c>
      <c r="AO176" s="532">
        <f t="shared" si="50"/>
        <v>0</v>
      </c>
      <c r="AP176" s="532">
        <f t="shared" si="51"/>
        <v>0</v>
      </c>
      <c r="AQ176" s="4">
        <f t="shared" si="41"/>
        <v>0</v>
      </c>
      <c r="AR176" s="4">
        <f t="shared" si="42"/>
        <v>0</v>
      </c>
      <c r="AS176" s="4">
        <f t="shared" si="43"/>
        <v>0</v>
      </c>
      <c r="AT176" s="4">
        <f t="shared" si="44"/>
        <v>0</v>
      </c>
      <c r="AU176" s="4">
        <f t="shared" si="45"/>
        <v>0</v>
      </c>
      <c r="AV176" s="533">
        <f t="shared" si="46"/>
        <v>0</v>
      </c>
    </row>
    <row r="177" spans="1:48" ht="18">
      <c r="A177" s="536"/>
      <c r="B177" s="537" t="s">
        <v>543</v>
      </c>
      <c r="C177" s="537" t="s">
        <v>543</v>
      </c>
      <c r="D177" s="538"/>
      <c r="E177" s="539"/>
      <c r="F177" s="236"/>
      <c r="G177">
        <f t="shared" si="40"/>
        <v>0</v>
      </c>
      <c r="S177" s="73"/>
      <c r="T177" s="74"/>
      <c r="U177" s="74"/>
      <c r="V177" s="74"/>
      <c r="W177" s="74"/>
      <c r="X177" s="74"/>
      <c r="Y177" s="37"/>
      <c r="Z177" s="38"/>
      <c r="AA177" s="4">
        <f t="shared" si="39"/>
        <v>0</v>
      </c>
      <c r="AB177" s="111"/>
      <c r="AC177" s="26"/>
      <c r="AE177" t="s">
        <v>315</v>
      </c>
      <c r="AH177" t="s">
        <v>446</v>
      </c>
      <c r="AI177" s="191" t="s">
        <v>424</v>
      </c>
      <c r="AJ177" s="1">
        <v>35</v>
      </c>
      <c r="AK177" t="s">
        <v>447</v>
      </c>
      <c r="AL177" s="1" t="str">
        <f t="shared" si="47"/>
        <v>LINEA PAVIMENTO POSTERIORE</v>
      </c>
      <c r="AM177" s="1">
        <f t="shared" si="48"/>
        <v>0</v>
      </c>
      <c r="AN177" s="532">
        <f t="shared" si="49"/>
        <v>0</v>
      </c>
      <c r="AO177" s="532">
        <f t="shared" si="50"/>
        <v>0</v>
      </c>
      <c r="AP177" s="532">
        <f t="shared" si="51"/>
        <v>0</v>
      </c>
      <c r="AQ177" s="4">
        <f t="shared" si="41"/>
        <v>0</v>
      </c>
      <c r="AR177" s="4">
        <f t="shared" si="42"/>
        <v>0</v>
      </c>
      <c r="AS177" s="4">
        <f t="shared" si="43"/>
        <v>0</v>
      </c>
      <c r="AT177" s="4">
        <f t="shared" si="44"/>
        <v>0</v>
      </c>
      <c r="AU177" s="4">
        <f t="shared" si="45"/>
        <v>0</v>
      </c>
      <c r="AV177" s="533">
        <f t="shared" si="46"/>
        <v>0</v>
      </c>
    </row>
    <row r="178" spans="1:48" ht="18">
      <c r="A178" s="223"/>
      <c r="B178" s="224"/>
      <c r="C178" s="224"/>
      <c r="D178" s="218"/>
      <c r="E178" s="221"/>
      <c r="G178">
        <f t="shared" si="40"/>
        <v>0</v>
      </c>
      <c r="S178" s="73"/>
      <c r="T178" s="74"/>
      <c r="U178" s="74"/>
      <c r="V178" s="74"/>
      <c r="W178" s="74"/>
      <c r="X178" s="74"/>
      <c r="Y178" s="37"/>
      <c r="Z178" s="38"/>
      <c r="AA178" s="4">
        <f t="shared" si="39"/>
        <v>0</v>
      </c>
      <c r="AB178" s="111"/>
      <c r="AC178" s="26"/>
      <c r="AE178" t="s">
        <v>315</v>
      </c>
      <c r="AH178" t="s">
        <v>446</v>
      </c>
      <c r="AI178" t="s">
        <v>424</v>
      </c>
      <c r="AJ178" s="1">
        <v>35</v>
      </c>
      <c r="AK178" t="s">
        <v>447</v>
      </c>
      <c r="AL178" s="1">
        <f t="shared" si="47"/>
        <v>0</v>
      </c>
      <c r="AM178" s="1">
        <f t="shared" si="48"/>
        <v>0</v>
      </c>
      <c r="AN178" s="532">
        <f t="shared" si="49"/>
        <v>0</v>
      </c>
      <c r="AO178" s="532">
        <f t="shared" si="50"/>
        <v>0</v>
      </c>
      <c r="AP178" s="532">
        <f t="shared" si="51"/>
        <v>0</v>
      </c>
      <c r="AQ178" s="4">
        <f t="shared" si="41"/>
        <v>0</v>
      </c>
      <c r="AR178" s="4">
        <f t="shared" si="42"/>
        <v>0</v>
      </c>
      <c r="AS178" s="4">
        <f t="shared" si="43"/>
        <v>0</v>
      </c>
      <c r="AT178" s="4">
        <f t="shared" si="44"/>
        <v>0</v>
      </c>
      <c r="AU178" s="4">
        <f t="shared" si="45"/>
        <v>0</v>
      </c>
      <c r="AV178" s="533">
        <f t="shared" si="46"/>
        <v>0</v>
      </c>
    </row>
    <row r="179" spans="1:48" ht="18">
      <c r="A179" s="222" t="s">
        <v>449</v>
      </c>
      <c r="B179" s="540" t="s">
        <v>544</v>
      </c>
      <c r="C179" s="540" t="s">
        <v>693</v>
      </c>
      <c r="D179" s="221"/>
      <c r="E179" s="221"/>
      <c r="G179">
        <f t="shared" si="40"/>
        <v>0</v>
      </c>
      <c r="S179" s="73"/>
      <c r="T179" s="74"/>
      <c r="U179" s="74"/>
      <c r="V179" s="74"/>
      <c r="W179" s="74"/>
      <c r="X179" s="74"/>
      <c r="Y179" s="37"/>
      <c r="Z179" s="38"/>
      <c r="AA179" s="4">
        <f t="shared" si="39"/>
        <v>0</v>
      </c>
      <c r="AB179" s="111"/>
      <c r="AC179" s="26"/>
      <c r="AE179" t="s">
        <v>315</v>
      </c>
      <c r="AH179" t="s">
        <v>446</v>
      </c>
      <c r="AJ179" s="1">
        <v>35</v>
      </c>
      <c r="AK179" t="s">
        <v>447</v>
      </c>
      <c r="AL179" s="1"/>
      <c r="AM179" s="1"/>
      <c r="AN179" s="532">
        <f t="shared" si="49"/>
        <v>0</v>
      </c>
      <c r="AO179" s="532">
        <f t="shared" si="50"/>
        <v>0</v>
      </c>
      <c r="AP179" s="532">
        <f t="shared" si="51"/>
        <v>0</v>
      </c>
      <c r="AQ179" s="4">
        <f t="shared" si="41"/>
        <v>0</v>
      </c>
      <c r="AR179" s="4">
        <f t="shared" si="42"/>
        <v>0</v>
      </c>
      <c r="AS179" s="4">
        <f t="shared" si="43"/>
        <v>0</v>
      </c>
      <c r="AT179" s="4">
        <f t="shared" si="44"/>
        <v>0</v>
      </c>
      <c r="AU179" s="4">
        <f t="shared" si="45"/>
        <v>0</v>
      </c>
      <c r="AV179" s="533">
        <f t="shared" si="46"/>
        <v>0</v>
      </c>
    </row>
    <row r="180" spans="1:48" ht="18">
      <c r="A180" s="223"/>
      <c r="B180" s="50"/>
      <c r="C180" s="50"/>
      <c r="D180" s="221"/>
      <c r="E180" s="221"/>
      <c r="F180" s="546"/>
      <c r="G180">
        <f t="shared" si="40"/>
        <v>0</v>
      </c>
      <c r="S180" s="73"/>
      <c r="T180" s="74"/>
      <c r="U180" s="74"/>
      <c r="V180" s="74"/>
      <c r="W180" s="74"/>
      <c r="X180" s="74"/>
      <c r="Y180" s="37"/>
      <c r="Z180" s="38"/>
      <c r="AA180" s="4">
        <f t="shared" si="39"/>
        <v>0</v>
      </c>
      <c r="AB180" s="111"/>
      <c r="AC180" s="26"/>
      <c r="AE180" t="s">
        <v>315</v>
      </c>
      <c r="AH180" t="s">
        <v>446</v>
      </c>
      <c r="AI180" t="s">
        <v>423</v>
      </c>
      <c r="AJ180" s="1">
        <v>35</v>
      </c>
      <c r="AK180" t="s">
        <v>447</v>
      </c>
      <c r="AL180" s="1">
        <f t="shared" si="47"/>
        <v>0</v>
      </c>
      <c r="AM180" s="1">
        <f t="shared" si="48"/>
        <v>0</v>
      </c>
      <c r="AN180" s="532">
        <f t="shared" si="49"/>
        <v>0</v>
      </c>
      <c r="AO180" s="532">
        <f t="shared" si="50"/>
        <v>0</v>
      </c>
      <c r="AP180" s="532">
        <f t="shared" si="51"/>
        <v>0</v>
      </c>
      <c r="AQ180" s="4">
        <f t="shared" si="41"/>
        <v>0</v>
      </c>
      <c r="AR180" s="4">
        <f t="shared" si="42"/>
        <v>0</v>
      </c>
      <c r="AS180" s="4">
        <f t="shared" si="43"/>
        <v>0</v>
      </c>
      <c r="AT180" s="4">
        <f t="shared" si="44"/>
        <v>0</v>
      </c>
      <c r="AU180" s="4">
        <f t="shared" si="45"/>
        <v>0</v>
      </c>
      <c r="AV180" s="533">
        <f t="shared" si="46"/>
        <v>0</v>
      </c>
    </row>
    <row r="181" spans="1:48" ht="18">
      <c r="A181" s="544" t="s">
        <v>545</v>
      </c>
      <c r="B181" s="224" t="s">
        <v>546</v>
      </c>
      <c r="C181" s="224" t="s">
        <v>648</v>
      </c>
      <c r="D181" s="218" t="s">
        <v>700</v>
      </c>
      <c r="E181" s="221">
        <v>2</v>
      </c>
      <c r="F181" s="546">
        <v>600</v>
      </c>
      <c r="G181">
        <f t="shared" si="40"/>
        <v>1200</v>
      </c>
      <c r="H181">
        <v>20</v>
      </c>
      <c r="I181">
        <v>50</v>
      </c>
      <c r="J181">
        <v>50</v>
      </c>
      <c r="M181">
        <v>100</v>
      </c>
      <c r="N181">
        <v>10</v>
      </c>
      <c r="P181">
        <v>4</v>
      </c>
      <c r="S181" s="73"/>
      <c r="T181" s="74">
        <v>5</v>
      </c>
      <c r="U181" s="74"/>
      <c r="V181" s="74"/>
      <c r="W181" s="74"/>
      <c r="X181" s="74"/>
      <c r="Y181" s="37"/>
      <c r="Z181" s="38"/>
      <c r="AA181" s="4">
        <f t="shared" si="39"/>
        <v>4414</v>
      </c>
      <c r="AB181" s="111"/>
      <c r="AC181" s="26"/>
      <c r="AE181" t="s">
        <v>314</v>
      </c>
      <c r="AH181" t="s">
        <v>446</v>
      </c>
      <c r="AI181" t="s">
        <v>423</v>
      </c>
      <c r="AJ181" s="1">
        <v>35</v>
      </c>
      <c r="AK181" t="s">
        <v>447</v>
      </c>
      <c r="AL181" s="1" t="str">
        <f t="shared" si="47"/>
        <v>Telaio porta attrezzatura</v>
      </c>
      <c r="AM181" s="1">
        <f t="shared" si="48"/>
        <v>2</v>
      </c>
      <c r="AN181" s="532">
        <f t="shared" si="49"/>
        <v>4114</v>
      </c>
      <c r="AO181" s="532">
        <f t="shared" si="50"/>
        <v>4014</v>
      </c>
      <c r="AP181" s="532">
        <f t="shared" si="51"/>
        <v>100</v>
      </c>
      <c r="AQ181" s="4">
        <f t="shared" si="41"/>
        <v>4014</v>
      </c>
      <c r="AR181" s="4">
        <f t="shared" si="42"/>
        <v>100</v>
      </c>
      <c r="AS181" s="4">
        <f t="shared" si="43"/>
        <v>0</v>
      </c>
      <c r="AT181" s="4">
        <f t="shared" si="44"/>
        <v>300</v>
      </c>
      <c r="AU181" s="4">
        <f t="shared" si="45"/>
        <v>0</v>
      </c>
      <c r="AV181" s="533">
        <f t="shared" si="46"/>
        <v>4414</v>
      </c>
    </row>
    <row r="182" spans="1:48" ht="18">
      <c r="A182" s="223"/>
      <c r="B182" s="224" t="s">
        <v>547</v>
      </c>
      <c r="C182" s="224" t="s">
        <v>694</v>
      </c>
      <c r="D182" s="218" t="s">
        <v>700</v>
      </c>
      <c r="E182" s="221">
        <v>2</v>
      </c>
      <c r="F182" s="546"/>
      <c r="G182">
        <f t="shared" si="40"/>
        <v>0</v>
      </c>
      <c r="I182">
        <v>320</v>
      </c>
      <c r="M182">
        <v>50</v>
      </c>
      <c r="O182">
        <v>15</v>
      </c>
      <c r="P182">
        <v>3</v>
      </c>
      <c r="Q182">
        <v>4</v>
      </c>
      <c r="S182" s="73"/>
      <c r="T182" s="74">
        <v>5</v>
      </c>
      <c r="U182" s="74"/>
      <c r="V182" s="74"/>
      <c r="W182" s="74"/>
      <c r="X182" s="74"/>
      <c r="Y182" s="37"/>
      <c r="Z182" s="38"/>
      <c r="AA182" s="4">
        <f t="shared" si="39"/>
        <v>2162</v>
      </c>
      <c r="AB182" s="111"/>
      <c r="AC182" s="26"/>
      <c r="AE182" t="s">
        <v>315</v>
      </c>
      <c r="AH182" t="s">
        <v>446</v>
      </c>
      <c r="AI182" t="s">
        <v>424</v>
      </c>
      <c r="AJ182" s="1">
        <v>35</v>
      </c>
      <c r="AK182" t="s">
        <v>447</v>
      </c>
      <c r="AL182" s="1" t="str">
        <f t="shared" si="47"/>
        <v>Pistra porta attrezzatura</v>
      </c>
      <c r="AM182" s="1">
        <f t="shared" si="48"/>
        <v>2</v>
      </c>
      <c r="AN182" s="532">
        <f t="shared" si="49"/>
        <v>1862</v>
      </c>
      <c r="AO182" s="532">
        <f t="shared" si="50"/>
        <v>1862</v>
      </c>
      <c r="AP182" s="532">
        <f t="shared" si="51"/>
        <v>0</v>
      </c>
      <c r="AQ182" s="4">
        <f t="shared" si="41"/>
        <v>1862</v>
      </c>
      <c r="AR182" s="4">
        <f t="shared" si="42"/>
        <v>0</v>
      </c>
      <c r="AS182" s="4">
        <f t="shared" si="43"/>
        <v>0</v>
      </c>
      <c r="AT182" s="4">
        <f t="shared" si="44"/>
        <v>300</v>
      </c>
      <c r="AU182" s="4">
        <f t="shared" si="45"/>
        <v>0</v>
      </c>
      <c r="AV182" s="533">
        <f t="shared" si="46"/>
        <v>2162</v>
      </c>
    </row>
    <row r="183" spans="1:48" ht="18">
      <c r="A183" s="223"/>
      <c r="B183" s="224" t="s">
        <v>548</v>
      </c>
      <c r="C183" s="224" t="s">
        <v>695</v>
      </c>
      <c r="D183" s="218" t="s">
        <v>700</v>
      </c>
      <c r="E183" s="221">
        <v>2</v>
      </c>
      <c r="F183" s="546">
        <v>100</v>
      </c>
      <c r="G183">
        <f t="shared" si="40"/>
        <v>200</v>
      </c>
      <c r="H183">
        <v>26</v>
      </c>
      <c r="I183">
        <v>860</v>
      </c>
      <c r="J183">
        <v>7000</v>
      </c>
      <c r="K183">
        <v>4550</v>
      </c>
      <c r="M183">
        <v>380</v>
      </c>
      <c r="N183">
        <v>300</v>
      </c>
      <c r="P183">
        <v>120</v>
      </c>
      <c r="Q183">
        <v>40</v>
      </c>
      <c r="R183">
        <v>80</v>
      </c>
      <c r="S183" s="73">
        <v>20</v>
      </c>
      <c r="T183" s="74">
        <v>20</v>
      </c>
      <c r="U183" s="74"/>
      <c r="V183" s="74"/>
      <c r="W183" s="74"/>
      <c r="X183" s="74"/>
      <c r="Y183" s="37"/>
      <c r="Z183" s="38"/>
      <c r="AA183" s="4">
        <f t="shared" si="39"/>
        <v>55020</v>
      </c>
      <c r="AB183" s="111"/>
      <c r="AC183" s="26"/>
      <c r="AE183" t="s">
        <v>314</v>
      </c>
      <c r="AH183" t="s">
        <v>446</v>
      </c>
      <c r="AI183" t="s">
        <v>423</v>
      </c>
      <c r="AJ183" s="1">
        <v>35</v>
      </c>
      <c r="AK183" t="s">
        <v>447</v>
      </c>
      <c r="AL183" s="1" t="str">
        <f t="shared" si="47"/>
        <v>Attrezzatura di geometria grande</v>
      </c>
      <c r="AM183" s="1">
        <f t="shared" si="48"/>
        <v>2</v>
      </c>
      <c r="AN183" s="532">
        <f t="shared" si="49"/>
        <v>41120</v>
      </c>
      <c r="AO183" s="532">
        <f t="shared" si="50"/>
        <v>27120</v>
      </c>
      <c r="AP183" s="532">
        <f t="shared" si="51"/>
        <v>14000</v>
      </c>
      <c r="AQ183" s="4">
        <f t="shared" si="41"/>
        <v>27120</v>
      </c>
      <c r="AR183" s="4">
        <f t="shared" si="42"/>
        <v>14000</v>
      </c>
      <c r="AS183" s="4">
        <f t="shared" si="43"/>
        <v>11500</v>
      </c>
      <c r="AT183" s="4">
        <f t="shared" si="44"/>
        <v>2400</v>
      </c>
      <c r="AU183" s="4">
        <f t="shared" si="45"/>
        <v>0</v>
      </c>
      <c r="AV183" s="533">
        <f t="shared" si="46"/>
        <v>55020</v>
      </c>
    </row>
    <row r="184" spans="1:48" ht="18">
      <c r="A184" s="223"/>
      <c r="B184" s="224"/>
      <c r="C184" s="224"/>
      <c r="D184" s="218"/>
      <c r="E184" s="221"/>
      <c r="F184" s="546"/>
      <c r="G184">
        <f t="shared" si="40"/>
        <v>0</v>
      </c>
      <c r="S184" s="73"/>
      <c r="T184" s="74"/>
      <c r="U184" s="74"/>
      <c r="V184" s="74"/>
      <c r="W184" s="74"/>
      <c r="X184" s="74"/>
      <c r="Y184" s="37"/>
      <c r="Z184" s="38"/>
      <c r="AA184" s="4">
        <f t="shared" si="39"/>
        <v>0</v>
      </c>
      <c r="AB184" s="111"/>
      <c r="AC184" s="26"/>
      <c r="AE184" t="s">
        <v>315</v>
      </c>
      <c r="AH184" t="s">
        <v>446</v>
      </c>
      <c r="AI184" t="s">
        <v>426</v>
      </c>
      <c r="AJ184" s="1">
        <v>35</v>
      </c>
      <c r="AK184" t="s">
        <v>447</v>
      </c>
      <c r="AL184" s="1">
        <f t="shared" si="47"/>
        <v>0</v>
      </c>
      <c r="AM184" s="1">
        <f t="shared" si="48"/>
        <v>0</v>
      </c>
      <c r="AN184" s="532">
        <f t="shared" si="49"/>
        <v>0</v>
      </c>
      <c r="AO184" s="532">
        <f t="shared" si="50"/>
        <v>0</v>
      </c>
      <c r="AP184" s="532">
        <f t="shared" si="51"/>
        <v>0</v>
      </c>
      <c r="AQ184" s="4">
        <f t="shared" si="41"/>
        <v>0</v>
      </c>
      <c r="AR184" s="4">
        <f t="shared" si="42"/>
        <v>0</v>
      </c>
      <c r="AS184" s="4">
        <f t="shared" si="43"/>
        <v>0</v>
      </c>
      <c r="AT184" s="4">
        <f t="shared" si="44"/>
        <v>0</v>
      </c>
      <c r="AU184" s="4">
        <f t="shared" si="45"/>
        <v>0</v>
      </c>
      <c r="AV184" s="533">
        <f t="shared" si="46"/>
        <v>0</v>
      </c>
    </row>
    <row r="185" spans="1:48" ht="18">
      <c r="A185" s="223"/>
      <c r="B185" s="224" t="s">
        <v>549</v>
      </c>
      <c r="C185" s="224" t="s">
        <v>696</v>
      </c>
      <c r="D185" s="218" t="s">
        <v>700</v>
      </c>
      <c r="E185" s="221">
        <v>1</v>
      </c>
      <c r="F185" s="546"/>
      <c r="G185">
        <f t="shared" ref="G185:G186" si="54">F185*$G$658</f>
        <v>0</v>
      </c>
      <c r="S185" s="73"/>
      <c r="T185" s="74">
        <v>10</v>
      </c>
      <c r="U185" s="74"/>
      <c r="V185" s="74"/>
      <c r="W185" s="74"/>
      <c r="X185" s="74"/>
      <c r="Y185" s="37"/>
      <c r="Z185" s="38"/>
      <c r="AA185" s="4">
        <f t="shared" si="39"/>
        <v>300</v>
      </c>
      <c r="AB185" s="111"/>
      <c r="AC185" s="26"/>
      <c r="AE185" t="s">
        <v>315</v>
      </c>
      <c r="AH185" t="s">
        <v>446</v>
      </c>
      <c r="AI185" t="s">
        <v>424</v>
      </c>
      <c r="AJ185" s="1">
        <v>35</v>
      </c>
      <c r="AK185" t="s">
        <v>447</v>
      </c>
      <c r="AL185" s="1" t="str">
        <f t="shared" si="47"/>
        <v>Smontaggio riparo esistente</v>
      </c>
      <c r="AM185" s="1">
        <f t="shared" si="48"/>
        <v>1</v>
      </c>
      <c r="AN185" s="532">
        <f t="shared" si="49"/>
        <v>0</v>
      </c>
      <c r="AO185" s="532">
        <f t="shared" si="50"/>
        <v>0</v>
      </c>
      <c r="AP185" s="532">
        <f t="shared" si="51"/>
        <v>0</v>
      </c>
      <c r="AQ185" s="4">
        <f t="shared" si="41"/>
        <v>0</v>
      </c>
      <c r="AR185" s="4">
        <f t="shared" si="42"/>
        <v>0</v>
      </c>
      <c r="AS185" s="4">
        <f t="shared" si="43"/>
        <v>0</v>
      </c>
      <c r="AT185" s="4">
        <f t="shared" si="44"/>
        <v>300</v>
      </c>
      <c r="AU185" s="4">
        <f t="shared" si="45"/>
        <v>0</v>
      </c>
      <c r="AV185" s="533">
        <f t="shared" si="46"/>
        <v>300</v>
      </c>
    </row>
    <row r="186" spans="1:48" ht="18">
      <c r="A186" s="223"/>
      <c r="B186" s="224" t="s">
        <v>550</v>
      </c>
      <c r="C186" s="224" t="s">
        <v>697</v>
      </c>
      <c r="D186" s="218" t="s">
        <v>700</v>
      </c>
      <c r="E186" s="221">
        <v>1</v>
      </c>
      <c r="F186" s="221">
        <v>600</v>
      </c>
      <c r="G186">
        <f t="shared" si="54"/>
        <v>1200</v>
      </c>
      <c r="M186">
        <v>240</v>
      </c>
      <c r="N186">
        <v>12</v>
      </c>
      <c r="S186" s="73"/>
      <c r="T186" s="74">
        <v>20</v>
      </c>
      <c r="U186" s="74"/>
      <c r="V186" s="74"/>
      <c r="W186" s="74"/>
      <c r="X186" s="74"/>
      <c r="Y186" s="37"/>
      <c r="Z186" s="38"/>
      <c r="AA186" s="4">
        <f t="shared" si="39"/>
        <v>2346</v>
      </c>
      <c r="AB186" s="111"/>
      <c r="AC186" s="26"/>
      <c r="AE186" t="s">
        <v>315</v>
      </c>
      <c r="AH186" t="s">
        <v>446</v>
      </c>
      <c r="AI186" t="s">
        <v>424</v>
      </c>
      <c r="AJ186" s="1">
        <v>35</v>
      </c>
      <c r="AK186" t="s">
        <v>447</v>
      </c>
      <c r="AL186" s="1" t="str">
        <f t="shared" si="47"/>
        <v>Nuovi ripari a bordo tavola girevole</v>
      </c>
      <c r="AM186" s="1">
        <f t="shared" si="48"/>
        <v>1</v>
      </c>
      <c r="AN186" s="532">
        <f t="shared" si="49"/>
        <v>1746</v>
      </c>
      <c r="AO186" s="532">
        <f t="shared" si="50"/>
        <v>1746</v>
      </c>
      <c r="AP186" s="532">
        <f t="shared" si="51"/>
        <v>0</v>
      </c>
      <c r="AQ186" s="4">
        <f t="shared" si="41"/>
        <v>1746</v>
      </c>
      <c r="AR186" s="4">
        <f t="shared" si="42"/>
        <v>0</v>
      </c>
      <c r="AS186" s="4">
        <f t="shared" si="43"/>
        <v>0</v>
      </c>
      <c r="AT186" s="4">
        <f t="shared" si="44"/>
        <v>600</v>
      </c>
      <c r="AU186" s="4">
        <f t="shared" si="45"/>
        <v>0</v>
      </c>
      <c r="AV186" s="533">
        <f t="shared" si="46"/>
        <v>2346</v>
      </c>
    </row>
    <row r="187" spans="1:48" ht="18">
      <c r="A187" s="223"/>
      <c r="B187" s="224"/>
      <c r="C187" s="224"/>
      <c r="D187" s="218"/>
      <c r="E187" s="221"/>
      <c r="F187" s="546"/>
      <c r="G187">
        <f t="shared" si="40"/>
        <v>0</v>
      </c>
      <c r="S187" s="73"/>
      <c r="T187" s="74"/>
      <c r="U187" s="74"/>
      <c r="V187" s="74"/>
      <c r="W187" s="74"/>
      <c r="X187" s="74"/>
      <c r="Y187" s="37"/>
      <c r="Z187" s="38"/>
      <c r="AA187" s="4">
        <f t="shared" si="39"/>
        <v>0</v>
      </c>
      <c r="AB187" s="111"/>
      <c r="AC187" s="26"/>
      <c r="AE187" t="s">
        <v>314</v>
      </c>
      <c r="AH187" t="s">
        <v>446</v>
      </c>
      <c r="AI187" t="s">
        <v>423</v>
      </c>
      <c r="AJ187" s="1">
        <v>35</v>
      </c>
      <c r="AK187" t="s">
        <v>447</v>
      </c>
      <c r="AL187" s="1">
        <f t="shared" si="47"/>
        <v>0</v>
      </c>
      <c r="AM187" s="1">
        <f t="shared" si="48"/>
        <v>0</v>
      </c>
      <c r="AN187" s="532">
        <f t="shared" si="49"/>
        <v>0</v>
      </c>
      <c r="AO187" s="532">
        <f t="shared" si="50"/>
        <v>0</v>
      </c>
      <c r="AP187" s="532">
        <f t="shared" si="51"/>
        <v>0</v>
      </c>
      <c r="AQ187" s="4">
        <f t="shared" si="41"/>
        <v>0</v>
      </c>
      <c r="AR187" s="4">
        <f t="shared" si="42"/>
        <v>0</v>
      </c>
      <c r="AS187" s="4">
        <f t="shared" si="43"/>
        <v>0</v>
      </c>
      <c r="AT187" s="4">
        <f t="shared" si="44"/>
        <v>0</v>
      </c>
      <c r="AU187" s="4">
        <f t="shared" si="45"/>
        <v>0</v>
      </c>
      <c r="AV187" s="533">
        <f t="shared" si="46"/>
        <v>0</v>
      </c>
    </row>
    <row r="188" spans="1:48" ht="18">
      <c r="A188" s="222" t="s">
        <v>458</v>
      </c>
      <c r="B188" s="224" t="s">
        <v>488</v>
      </c>
      <c r="C188" s="224" t="s">
        <v>698</v>
      </c>
      <c r="D188" s="218" t="s">
        <v>701</v>
      </c>
      <c r="E188" s="221">
        <v>1</v>
      </c>
      <c r="G188">
        <f t="shared" si="40"/>
        <v>0</v>
      </c>
      <c r="S188" s="73"/>
      <c r="T188" s="74"/>
      <c r="U188" s="74"/>
      <c r="V188" s="74"/>
      <c r="W188" s="74"/>
      <c r="X188" s="74"/>
      <c r="Y188" s="37"/>
      <c r="Z188" s="38"/>
      <c r="AA188" s="4">
        <f t="shared" si="39"/>
        <v>0</v>
      </c>
      <c r="AB188" s="111"/>
      <c r="AC188" s="26"/>
      <c r="AE188" t="s">
        <v>315</v>
      </c>
      <c r="AH188" t="s">
        <v>446</v>
      </c>
      <c r="AI188" t="s">
        <v>421</v>
      </c>
      <c r="AJ188" s="1">
        <v>35</v>
      </c>
      <c r="AK188" t="s">
        <v>447</v>
      </c>
      <c r="AL188" s="1" t="str">
        <f t="shared" si="47"/>
        <v>Robot di saldatura</v>
      </c>
      <c r="AM188" s="1">
        <f t="shared" si="48"/>
        <v>1</v>
      </c>
      <c r="AN188" s="532">
        <f t="shared" si="49"/>
        <v>0</v>
      </c>
      <c r="AO188" s="532">
        <f t="shared" si="50"/>
        <v>0</v>
      </c>
      <c r="AP188" s="532">
        <f t="shared" si="51"/>
        <v>0</v>
      </c>
      <c r="AQ188" s="4">
        <f t="shared" si="41"/>
        <v>0</v>
      </c>
      <c r="AR188" s="4">
        <f t="shared" si="42"/>
        <v>0</v>
      </c>
      <c r="AS188" s="4">
        <f t="shared" si="43"/>
        <v>0</v>
      </c>
      <c r="AT188" s="4">
        <f t="shared" si="44"/>
        <v>0</v>
      </c>
      <c r="AU188" s="4">
        <f t="shared" si="45"/>
        <v>0</v>
      </c>
      <c r="AV188" s="533">
        <f t="shared" si="46"/>
        <v>0</v>
      </c>
    </row>
    <row r="189" spans="1:48" ht="18">
      <c r="A189" s="223"/>
      <c r="B189" s="224" t="s">
        <v>551</v>
      </c>
      <c r="C189" s="224" t="s">
        <v>699</v>
      </c>
      <c r="D189" s="218" t="s">
        <v>701</v>
      </c>
      <c r="E189" s="221">
        <v>1</v>
      </c>
      <c r="F189" s="546"/>
      <c r="G189">
        <f t="shared" ref="G189" si="55">F189*$G$658</f>
        <v>0</v>
      </c>
      <c r="S189" s="73"/>
      <c r="T189" s="74"/>
      <c r="U189" s="74">
        <v>60</v>
      </c>
      <c r="V189" s="74"/>
      <c r="W189" s="74"/>
      <c r="X189" s="74"/>
      <c r="Y189" s="37"/>
      <c r="Z189" s="38"/>
      <c r="AA189" s="4">
        <f t="shared" si="39"/>
        <v>3000</v>
      </c>
      <c r="AB189" s="111"/>
      <c r="AC189" s="26"/>
      <c r="AE189" t="s">
        <v>315</v>
      </c>
      <c r="AH189" t="s">
        <v>446</v>
      </c>
      <c r="AI189" t="s">
        <v>421</v>
      </c>
      <c r="AJ189" s="1">
        <v>35</v>
      </c>
      <c r="AK189" t="s">
        <v>447</v>
      </c>
      <c r="AL189" s="1" t="str">
        <f t="shared" si="47"/>
        <v>Programmazione per modello 846 (qt punti 4)</v>
      </c>
      <c r="AM189" s="1">
        <f t="shared" si="48"/>
        <v>1</v>
      </c>
      <c r="AN189" s="532">
        <f t="shared" si="49"/>
        <v>0</v>
      </c>
      <c r="AO189" s="532">
        <f t="shared" si="50"/>
        <v>0</v>
      </c>
      <c r="AP189" s="532">
        <f t="shared" si="51"/>
        <v>0</v>
      </c>
      <c r="AQ189" s="4">
        <f t="shared" si="41"/>
        <v>0</v>
      </c>
      <c r="AR189" s="4">
        <f t="shared" si="42"/>
        <v>0</v>
      </c>
      <c r="AS189" s="4">
        <f t="shared" si="43"/>
        <v>0</v>
      </c>
      <c r="AT189" s="4">
        <f t="shared" si="44"/>
        <v>3000</v>
      </c>
      <c r="AU189" s="4">
        <f t="shared" si="45"/>
        <v>0</v>
      </c>
      <c r="AV189" s="533">
        <f t="shared" si="46"/>
        <v>3000</v>
      </c>
    </row>
    <row r="190" spans="1:48" ht="18">
      <c r="A190" s="223"/>
      <c r="B190" s="224"/>
      <c r="C190" s="224"/>
      <c r="D190" s="218"/>
      <c r="E190" s="221"/>
      <c r="F190" s="546"/>
      <c r="G190">
        <f t="shared" si="40"/>
        <v>0</v>
      </c>
      <c r="S190" s="73"/>
      <c r="T190" s="74"/>
      <c r="U190" s="74"/>
      <c r="V190" s="74"/>
      <c r="W190" s="74"/>
      <c r="X190" s="74"/>
      <c r="Y190" s="37"/>
      <c r="Z190" s="38"/>
      <c r="AA190" s="4">
        <f t="shared" si="39"/>
        <v>0</v>
      </c>
      <c r="AB190" s="111"/>
      <c r="AC190" s="26"/>
      <c r="AE190" t="s">
        <v>315</v>
      </c>
      <c r="AH190" t="s">
        <v>446</v>
      </c>
      <c r="AJ190" s="1">
        <v>35</v>
      </c>
      <c r="AK190" t="s">
        <v>447</v>
      </c>
      <c r="AL190" s="1"/>
      <c r="AM190" s="1"/>
      <c r="AN190" s="532">
        <f t="shared" si="49"/>
        <v>0</v>
      </c>
      <c r="AO190" s="532">
        <f t="shared" si="50"/>
        <v>0</v>
      </c>
      <c r="AP190" s="532">
        <f t="shared" si="51"/>
        <v>0</v>
      </c>
      <c r="AQ190" s="4">
        <f t="shared" si="41"/>
        <v>0</v>
      </c>
      <c r="AR190" s="4">
        <f t="shared" si="42"/>
        <v>0</v>
      </c>
      <c r="AS190" s="4">
        <f t="shared" si="43"/>
        <v>0</v>
      </c>
      <c r="AT190" s="4">
        <f t="shared" si="44"/>
        <v>0</v>
      </c>
      <c r="AU190" s="4">
        <f t="shared" si="45"/>
        <v>0</v>
      </c>
      <c r="AV190" s="533">
        <f t="shared" si="46"/>
        <v>0</v>
      </c>
    </row>
    <row r="191" spans="1:48" ht="18">
      <c r="A191" s="222" t="s">
        <v>461</v>
      </c>
      <c r="B191" s="224" t="s">
        <v>488</v>
      </c>
      <c r="C191" s="224" t="s">
        <v>698</v>
      </c>
      <c r="D191" s="218" t="s">
        <v>701</v>
      </c>
      <c r="E191" s="221">
        <v>1</v>
      </c>
      <c r="G191">
        <f t="shared" si="40"/>
        <v>0</v>
      </c>
      <c r="S191" s="73"/>
      <c r="T191" s="74"/>
      <c r="U191" s="74"/>
      <c r="V191" s="74"/>
      <c r="W191" s="74"/>
      <c r="X191" s="74"/>
      <c r="Y191" s="37"/>
      <c r="Z191" s="38"/>
      <c r="AA191" s="4">
        <f t="shared" si="39"/>
        <v>0</v>
      </c>
      <c r="AB191" s="111"/>
      <c r="AC191" s="26"/>
      <c r="AE191" t="s">
        <v>315</v>
      </c>
      <c r="AH191" t="s">
        <v>446</v>
      </c>
      <c r="AI191" t="s">
        <v>423</v>
      </c>
      <c r="AJ191" s="1">
        <v>35</v>
      </c>
      <c r="AK191" t="s">
        <v>447</v>
      </c>
      <c r="AL191" s="1" t="str">
        <f t="shared" si="47"/>
        <v>Robot di saldatura</v>
      </c>
      <c r="AM191" s="1">
        <f t="shared" si="48"/>
        <v>1</v>
      </c>
      <c r="AN191" s="532">
        <f t="shared" si="49"/>
        <v>0</v>
      </c>
      <c r="AO191" s="532">
        <f t="shared" si="50"/>
        <v>0</v>
      </c>
      <c r="AP191" s="532">
        <f t="shared" si="51"/>
        <v>0</v>
      </c>
      <c r="AQ191" s="4">
        <f t="shared" si="41"/>
        <v>0</v>
      </c>
      <c r="AR191" s="4">
        <f t="shared" si="42"/>
        <v>0</v>
      </c>
      <c r="AS191" s="4">
        <f t="shared" si="43"/>
        <v>0</v>
      </c>
      <c r="AT191" s="4">
        <f t="shared" si="44"/>
        <v>0</v>
      </c>
      <c r="AU191" s="4">
        <f t="shared" si="45"/>
        <v>0</v>
      </c>
      <c r="AV191" s="533">
        <f t="shared" si="46"/>
        <v>0</v>
      </c>
    </row>
    <row r="192" spans="1:48" ht="18">
      <c r="A192" s="223"/>
      <c r="B192" s="224" t="s">
        <v>531</v>
      </c>
      <c r="C192" s="224" t="s">
        <v>699</v>
      </c>
      <c r="D192" s="218" t="s">
        <v>701</v>
      </c>
      <c r="E192" s="221">
        <v>1</v>
      </c>
      <c r="F192" s="546"/>
      <c r="G192">
        <f t="shared" si="40"/>
        <v>0</v>
      </c>
      <c r="S192" s="73"/>
      <c r="T192" s="74"/>
      <c r="U192" s="74">
        <v>60</v>
      </c>
      <c r="V192" s="74"/>
      <c r="W192" s="74"/>
      <c r="X192" s="74"/>
      <c r="Y192" s="37"/>
      <c r="Z192" s="38"/>
      <c r="AA192" s="4">
        <f t="shared" si="39"/>
        <v>3000</v>
      </c>
      <c r="AB192" s="111"/>
      <c r="AC192" s="26"/>
      <c r="AE192" t="s">
        <v>315</v>
      </c>
      <c r="AH192" t="s">
        <v>446</v>
      </c>
      <c r="AI192" s="191" t="s">
        <v>72</v>
      </c>
      <c r="AJ192" s="1">
        <v>35</v>
      </c>
      <c r="AK192" t="s">
        <v>447</v>
      </c>
      <c r="AL192" s="1" t="str">
        <f t="shared" si="47"/>
        <v>Programmazione per modello 846 (qt punti 8)</v>
      </c>
      <c r="AM192" s="1">
        <f t="shared" si="48"/>
        <v>1</v>
      </c>
      <c r="AN192" s="532">
        <f t="shared" si="49"/>
        <v>0</v>
      </c>
      <c r="AO192" s="532">
        <f t="shared" si="50"/>
        <v>0</v>
      </c>
      <c r="AP192" s="532">
        <f t="shared" si="51"/>
        <v>0</v>
      </c>
      <c r="AQ192" s="4">
        <f t="shared" si="41"/>
        <v>0</v>
      </c>
      <c r="AR192" s="4">
        <f t="shared" si="42"/>
        <v>0</v>
      </c>
      <c r="AS192" s="4">
        <f t="shared" si="43"/>
        <v>0</v>
      </c>
      <c r="AT192" s="4">
        <f t="shared" si="44"/>
        <v>3000</v>
      </c>
      <c r="AU192" s="4">
        <f t="shared" si="45"/>
        <v>0</v>
      </c>
      <c r="AV192" s="533">
        <f t="shared" si="46"/>
        <v>3000</v>
      </c>
    </row>
    <row r="193" spans="1:48" ht="18">
      <c r="A193" s="223"/>
      <c r="B193" s="224"/>
      <c r="C193" s="224"/>
      <c r="D193" s="218"/>
      <c r="E193" s="221"/>
      <c r="F193" s="546"/>
      <c r="G193">
        <f t="shared" si="40"/>
        <v>0</v>
      </c>
      <c r="S193" s="73"/>
      <c r="T193" s="74"/>
      <c r="U193" s="74"/>
      <c r="V193" s="74"/>
      <c r="W193" s="74"/>
      <c r="X193" s="74"/>
      <c r="Y193" s="37"/>
      <c r="Z193" s="38"/>
      <c r="AA193" s="4">
        <f t="shared" si="39"/>
        <v>0</v>
      </c>
      <c r="AB193" s="111"/>
      <c r="AC193" s="26"/>
      <c r="AE193" t="s">
        <v>315</v>
      </c>
      <c r="AH193" t="s">
        <v>446</v>
      </c>
      <c r="AI193" s="191" t="s">
        <v>424</v>
      </c>
      <c r="AJ193" s="1">
        <v>35</v>
      </c>
      <c r="AK193" t="s">
        <v>447</v>
      </c>
      <c r="AL193" s="1">
        <f t="shared" si="47"/>
        <v>0</v>
      </c>
      <c r="AM193" s="1">
        <f t="shared" si="48"/>
        <v>0</v>
      </c>
      <c r="AN193" s="532">
        <f t="shared" si="49"/>
        <v>0</v>
      </c>
      <c r="AO193" s="532">
        <f t="shared" si="50"/>
        <v>0</v>
      </c>
      <c r="AP193" s="532">
        <f t="shared" si="51"/>
        <v>0</v>
      </c>
      <c r="AQ193" s="4">
        <f t="shared" si="41"/>
        <v>0</v>
      </c>
      <c r="AR193" s="4">
        <f t="shared" si="42"/>
        <v>0</v>
      </c>
      <c r="AS193" s="4">
        <f t="shared" si="43"/>
        <v>0</v>
      </c>
      <c r="AT193" s="4">
        <f t="shared" si="44"/>
        <v>0</v>
      </c>
      <c r="AU193" s="4">
        <f t="shared" si="45"/>
        <v>0</v>
      </c>
      <c r="AV193" s="533">
        <f t="shared" si="46"/>
        <v>0</v>
      </c>
    </row>
    <row r="194" spans="1:48" ht="18">
      <c r="A194" s="222" t="s">
        <v>482</v>
      </c>
      <c r="B194" s="224" t="s">
        <v>511</v>
      </c>
      <c r="C194" s="224"/>
      <c r="D194" s="218" t="s">
        <v>704</v>
      </c>
      <c r="E194" s="221">
        <v>1</v>
      </c>
      <c r="G194">
        <f t="shared" ref="G194" si="56">F194*$G$658</f>
        <v>0</v>
      </c>
      <c r="S194" s="73"/>
      <c r="T194" s="74"/>
      <c r="U194" s="74"/>
      <c r="V194" s="74"/>
      <c r="W194" s="74"/>
      <c r="X194" s="74"/>
      <c r="Y194" s="37"/>
      <c r="Z194" s="38"/>
      <c r="AA194" s="4">
        <f t="shared" si="39"/>
        <v>0</v>
      </c>
      <c r="AB194" s="111"/>
      <c r="AC194" s="26"/>
      <c r="AE194" t="s">
        <v>315</v>
      </c>
      <c r="AH194" t="s">
        <v>446</v>
      </c>
      <c r="AI194" s="191" t="s">
        <v>426</v>
      </c>
      <c r="AJ194" s="1">
        <v>35</v>
      </c>
      <c r="AK194" t="s">
        <v>447</v>
      </c>
      <c r="AL194" s="1" t="str">
        <f t="shared" si="47"/>
        <v>Robot di saldatura al suolo e manipolazione</v>
      </c>
      <c r="AM194" s="1">
        <f t="shared" si="48"/>
        <v>1</v>
      </c>
      <c r="AN194" s="532">
        <f t="shared" si="49"/>
        <v>0</v>
      </c>
      <c r="AO194" s="532">
        <f t="shared" si="50"/>
        <v>0</v>
      </c>
      <c r="AP194" s="532">
        <f t="shared" si="51"/>
        <v>0</v>
      </c>
      <c r="AQ194" s="4">
        <f t="shared" si="41"/>
        <v>0</v>
      </c>
      <c r="AR194" s="4">
        <f t="shared" si="42"/>
        <v>0</v>
      </c>
      <c r="AS194" s="4">
        <f t="shared" si="43"/>
        <v>0</v>
      </c>
      <c r="AT194" s="4">
        <f t="shared" si="44"/>
        <v>0</v>
      </c>
      <c r="AU194" s="4">
        <f t="shared" si="45"/>
        <v>0</v>
      </c>
      <c r="AV194" s="533">
        <f t="shared" si="46"/>
        <v>0</v>
      </c>
    </row>
    <row r="195" spans="1:48" ht="45">
      <c r="A195" s="223"/>
      <c r="B195" s="553" t="s">
        <v>702</v>
      </c>
      <c r="C195" s="553" t="s">
        <v>703</v>
      </c>
      <c r="D195" s="218" t="s">
        <v>704</v>
      </c>
      <c r="E195" s="221">
        <v>2</v>
      </c>
      <c r="F195" s="546"/>
      <c r="G195">
        <f t="shared" si="40"/>
        <v>0</v>
      </c>
      <c r="S195" s="73"/>
      <c r="T195" s="74">
        <v>5</v>
      </c>
      <c r="U195" s="74"/>
      <c r="V195" s="74"/>
      <c r="W195" s="74"/>
      <c r="X195" s="74"/>
      <c r="Y195" s="37"/>
      <c r="Z195" s="38"/>
      <c r="AA195" s="4">
        <f t="shared" si="39"/>
        <v>300</v>
      </c>
      <c r="AB195" s="111"/>
      <c r="AC195" s="26"/>
      <c r="AE195" t="s">
        <v>315</v>
      </c>
      <c r="AH195" t="s">
        <v>446</v>
      </c>
      <c r="AI195" s="191" t="s">
        <v>424</v>
      </c>
      <c r="AJ195" s="1">
        <v>35</v>
      </c>
      <c r="AK195" t="s">
        <v>447</v>
      </c>
      <c r="AL195" s="1" t="str">
        <f t="shared" si="47"/>
        <v>Smontaggio perni fissi di centraggio a bordo gripper modello 312 e rimontaggio in nuova posizione promiscua tutti i modelli. Modifica in cantiere</v>
      </c>
      <c r="AM195" s="1">
        <f t="shared" si="48"/>
        <v>2</v>
      </c>
      <c r="AN195" s="532">
        <f t="shared" si="49"/>
        <v>0</v>
      </c>
      <c r="AO195" s="532">
        <f t="shared" si="50"/>
        <v>0</v>
      </c>
      <c r="AP195" s="532">
        <f t="shared" si="51"/>
        <v>0</v>
      </c>
      <c r="AQ195" s="4">
        <f t="shared" si="41"/>
        <v>0</v>
      </c>
      <c r="AR195" s="4">
        <f t="shared" si="42"/>
        <v>0</v>
      </c>
      <c r="AS195" s="4">
        <f t="shared" si="43"/>
        <v>0</v>
      </c>
      <c r="AT195" s="4">
        <f t="shared" si="44"/>
        <v>300</v>
      </c>
      <c r="AU195" s="4">
        <f t="shared" si="45"/>
        <v>0</v>
      </c>
      <c r="AV195" s="533">
        <f t="shared" si="46"/>
        <v>300</v>
      </c>
    </row>
    <row r="196" spans="1:48" ht="18">
      <c r="A196" s="223"/>
      <c r="B196" s="224" t="s">
        <v>467</v>
      </c>
      <c r="C196" s="224"/>
      <c r="D196" s="218"/>
      <c r="E196" s="221">
        <v>2</v>
      </c>
      <c r="F196">
        <v>10</v>
      </c>
      <c r="G196">
        <f t="shared" ref="G196" si="57">F196*$G$658</f>
        <v>20</v>
      </c>
      <c r="I196">
        <v>10</v>
      </c>
      <c r="J196">
        <v>100</v>
      </c>
      <c r="K196">
        <v>150</v>
      </c>
      <c r="M196">
        <v>10</v>
      </c>
      <c r="N196">
        <v>2</v>
      </c>
      <c r="S196" s="73">
        <v>2</v>
      </c>
      <c r="T196" s="74">
        <v>2</v>
      </c>
      <c r="U196" s="74"/>
      <c r="V196" s="74"/>
      <c r="W196" s="74"/>
      <c r="X196" s="74"/>
      <c r="Y196" s="37"/>
      <c r="Z196" s="38"/>
      <c r="AA196" s="4">
        <f t="shared" si="39"/>
        <v>922</v>
      </c>
      <c r="AB196" s="111"/>
      <c r="AC196" s="26"/>
      <c r="AE196" t="s">
        <v>315</v>
      </c>
      <c r="AH196" t="s">
        <v>446</v>
      </c>
      <c r="AI196" t="s">
        <v>72</v>
      </c>
      <c r="AJ196" s="1">
        <v>35</v>
      </c>
      <c r="AK196" t="s">
        <v>447</v>
      </c>
      <c r="AL196" s="1" t="str">
        <f t="shared" si="47"/>
        <v>PE modello 846</v>
      </c>
      <c r="AM196" s="1">
        <f t="shared" si="48"/>
        <v>2</v>
      </c>
      <c r="AN196" s="532">
        <f t="shared" si="49"/>
        <v>382</v>
      </c>
      <c r="AO196" s="532">
        <f t="shared" si="50"/>
        <v>182</v>
      </c>
      <c r="AP196" s="532">
        <f t="shared" si="51"/>
        <v>200</v>
      </c>
      <c r="AQ196" s="4">
        <f t="shared" si="41"/>
        <v>182</v>
      </c>
      <c r="AR196" s="4">
        <f t="shared" si="42"/>
        <v>200</v>
      </c>
      <c r="AS196" s="4">
        <f t="shared" si="43"/>
        <v>300</v>
      </c>
      <c r="AT196" s="4">
        <f t="shared" si="44"/>
        <v>240</v>
      </c>
      <c r="AU196" s="4">
        <f t="shared" si="45"/>
        <v>0</v>
      </c>
      <c r="AV196" s="533">
        <f t="shared" si="46"/>
        <v>922</v>
      </c>
    </row>
    <row r="197" spans="1:48" ht="18">
      <c r="A197" s="223"/>
      <c r="B197" s="550" t="s">
        <v>705</v>
      </c>
      <c r="C197" s="550" t="s">
        <v>706</v>
      </c>
      <c r="D197" s="218" t="s">
        <v>704</v>
      </c>
      <c r="E197" s="552">
        <v>1</v>
      </c>
      <c r="F197" s="546"/>
      <c r="G197">
        <f t="shared" si="40"/>
        <v>0</v>
      </c>
      <c r="S197" s="73"/>
      <c r="T197" s="74">
        <v>10</v>
      </c>
      <c r="U197" s="74"/>
      <c r="V197" s="74"/>
      <c r="W197" s="74"/>
      <c r="X197" s="74"/>
      <c r="Y197" s="37"/>
      <c r="Z197" s="38"/>
      <c r="AA197" s="4">
        <f t="shared" si="39"/>
        <v>300</v>
      </c>
      <c r="AB197" s="111"/>
      <c r="AC197" s="26"/>
      <c r="AE197" t="s">
        <v>315</v>
      </c>
      <c r="AH197" t="s">
        <v>446</v>
      </c>
      <c r="AI197" s="191" t="s">
        <v>424</v>
      </c>
      <c r="AJ197" s="1">
        <v>35</v>
      </c>
      <c r="AK197" t="s">
        <v>447</v>
      </c>
      <c r="AL197" s="1" t="str">
        <f t="shared" si="47"/>
        <v>Smontaggio bloccaggio zona posteriore</v>
      </c>
      <c r="AM197" s="1">
        <f t="shared" si="48"/>
        <v>1</v>
      </c>
      <c r="AN197" s="532">
        <f t="shared" si="49"/>
        <v>0</v>
      </c>
      <c r="AO197" s="532">
        <f t="shared" si="50"/>
        <v>0</v>
      </c>
      <c r="AP197" s="532">
        <f t="shared" si="51"/>
        <v>0</v>
      </c>
      <c r="AQ197" s="4">
        <f t="shared" si="41"/>
        <v>0</v>
      </c>
      <c r="AR197" s="4">
        <f t="shared" si="42"/>
        <v>0</v>
      </c>
      <c r="AS197" s="4">
        <f t="shared" si="43"/>
        <v>0</v>
      </c>
      <c r="AT197" s="4">
        <f t="shared" si="44"/>
        <v>300</v>
      </c>
      <c r="AU197" s="4">
        <f t="shared" si="45"/>
        <v>0</v>
      </c>
      <c r="AV197" s="533">
        <f t="shared" si="46"/>
        <v>300</v>
      </c>
    </row>
    <row r="198" spans="1:48" ht="18">
      <c r="A198" s="223"/>
      <c r="B198" s="550" t="s">
        <v>707</v>
      </c>
      <c r="C198" s="550" t="s">
        <v>708</v>
      </c>
      <c r="D198" s="218" t="s">
        <v>704</v>
      </c>
      <c r="E198" s="552">
        <v>2</v>
      </c>
      <c r="G198">
        <f t="shared" si="40"/>
        <v>0</v>
      </c>
      <c r="H198">
        <v>1</v>
      </c>
      <c r="I198">
        <v>25</v>
      </c>
      <c r="J198">
        <v>1000</v>
      </c>
      <c r="K198">
        <v>310</v>
      </c>
      <c r="M198">
        <v>30</v>
      </c>
      <c r="N198">
        <v>7</v>
      </c>
      <c r="P198">
        <v>5</v>
      </c>
      <c r="R198">
        <v>2</v>
      </c>
      <c r="S198" s="73">
        <v>4</v>
      </c>
      <c r="T198" s="74">
        <v>4</v>
      </c>
      <c r="U198" s="74"/>
      <c r="V198" s="74"/>
      <c r="W198" s="74"/>
      <c r="X198" s="74"/>
      <c r="Y198" s="37"/>
      <c r="Z198" s="38"/>
      <c r="AA198" s="4">
        <f t="shared" si="39"/>
        <v>3912</v>
      </c>
      <c r="AB198" s="111"/>
      <c r="AC198" s="26"/>
      <c r="AE198" t="s">
        <v>315</v>
      </c>
      <c r="AH198" t="s">
        <v>446</v>
      </c>
      <c r="AI198" t="s">
        <v>424</v>
      </c>
      <c r="AJ198" s="1">
        <v>35</v>
      </c>
      <c r="AK198" t="s">
        <v>447</v>
      </c>
      <c r="AL198" s="1" t="str">
        <f t="shared" si="47"/>
        <v>Nuovo bloccaggio pneumatico a bordo gripper promiscuo tutti modelli</v>
      </c>
      <c r="AM198" s="1">
        <f t="shared" si="48"/>
        <v>2</v>
      </c>
      <c r="AN198" s="532">
        <f t="shared" si="49"/>
        <v>2752</v>
      </c>
      <c r="AO198" s="532">
        <f t="shared" si="50"/>
        <v>752</v>
      </c>
      <c r="AP198" s="532">
        <f t="shared" si="51"/>
        <v>2000</v>
      </c>
      <c r="AQ198" s="4">
        <f t="shared" si="41"/>
        <v>752</v>
      </c>
      <c r="AR198" s="4">
        <f t="shared" si="42"/>
        <v>2000</v>
      </c>
      <c r="AS198" s="4">
        <f t="shared" si="43"/>
        <v>680</v>
      </c>
      <c r="AT198" s="4">
        <f t="shared" si="44"/>
        <v>480</v>
      </c>
      <c r="AU198" s="4">
        <f t="shared" si="45"/>
        <v>0</v>
      </c>
      <c r="AV198" s="533">
        <f t="shared" si="46"/>
        <v>3912</v>
      </c>
    </row>
    <row r="199" spans="1:48" ht="18">
      <c r="A199" s="223"/>
      <c r="B199" s="224"/>
      <c r="C199" s="224"/>
      <c r="D199" s="218"/>
      <c r="E199" s="221"/>
      <c r="F199" s="546"/>
      <c r="G199">
        <f t="shared" ref="G199:G262" si="58">F199*$G$658</f>
        <v>0</v>
      </c>
      <c r="S199" s="73"/>
      <c r="T199" s="74"/>
      <c r="U199" s="74"/>
      <c r="V199" s="74"/>
      <c r="W199" s="74"/>
      <c r="X199" s="74"/>
      <c r="Y199" s="37"/>
      <c r="Z199" s="38"/>
      <c r="AA199" s="4">
        <f t="shared" ref="AA199:AA262" si="59">(G199+H199*$H$658+I199*$I$658+J199*$J$658+K199*$K$658+L199*$L$658+M199*$M$658+N199*$N$658+O199*$O$658+P199*$P$658+Q199*$Q$658+R199*$R$658+S199*$S$658+T199*$T$658+U199*$U$658+V199*$V$658+W199*$W$658+X199*$X$658+Y199*$Y$658+Z199*$Z$658)*E199</f>
        <v>0</v>
      </c>
      <c r="AB199" s="111"/>
      <c r="AC199" s="26"/>
      <c r="AE199" t="s">
        <v>315</v>
      </c>
      <c r="AH199" t="s">
        <v>446</v>
      </c>
      <c r="AI199" t="s">
        <v>423</v>
      </c>
      <c r="AJ199" s="1">
        <v>35</v>
      </c>
      <c r="AK199" t="s">
        <v>447</v>
      </c>
      <c r="AL199" s="1">
        <f t="shared" si="47"/>
        <v>0</v>
      </c>
      <c r="AM199" s="1">
        <f t="shared" si="48"/>
        <v>0</v>
      </c>
      <c r="AN199" s="532">
        <f t="shared" si="49"/>
        <v>0</v>
      </c>
      <c r="AO199" s="532">
        <f t="shared" si="50"/>
        <v>0</v>
      </c>
      <c r="AP199" s="532">
        <f t="shared" si="51"/>
        <v>0</v>
      </c>
      <c r="AQ199" s="4">
        <f t="shared" si="41"/>
        <v>0</v>
      </c>
      <c r="AR199" s="4">
        <f t="shared" si="42"/>
        <v>0</v>
      </c>
      <c r="AS199" s="4">
        <f t="shared" si="43"/>
        <v>0</v>
      </c>
      <c r="AT199" s="4">
        <f t="shared" si="44"/>
        <v>0</v>
      </c>
      <c r="AU199" s="4">
        <f t="shared" si="45"/>
        <v>0</v>
      </c>
      <c r="AV199" s="533">
        <f t="shared" si="46"/>
        <v>0</v>
      </c>
    </row>
    <row r="200" spans="1:48" ht="18">
      <c r="A200" s="223"/>
      <c r="B200" s="224" t="s">
        <v>527</v>
      </c>
      <c r="C200" s="224"/>
      <c r="D200" s="218" t="s">
        <v>704</v>
      </c>
      <c r="E200" s="221">
        <v>1</v>
      </c>
      <c r="F200" s="546"/>
      <c r="G200">
        <f t="shared" si="58"/>
        <v>0</v>
      </c>
      <c r="S200" s="73"/>
      <c r="T200" s="74"/>
      <c r="U200" s="74">
        <v>60</v>
      </c>
      <c r="V200" s="74"/>
      <c r="W200" s="74"/>
      <c r="X200" s="74"/>
      <c r="Y200" s="37"/>
      <c r="Z200" s="38"/>
      <c r="AA200" s="4">
        <f t="shared" si="59"/>
        <v>3000</v>
      </c>
      <c r="AB200" s="111"/>
      <c r="AC200" s="26"/>
      <c r="AE200" t="s">
        <v>315</v>
      </c>
      <c r="AH200" t="s">
        <v>446</v>
      </c>
      <c r="AJ200" s="1">
        <v>37</v>
      </c>
      <c r="AK200" t="s">
        <v>447</v>
      </c>
      <c r="AL200" s="1"/>
      <c r="AM200" s="1"/>
      <c r="AN200" s="532">
        <f t="shared" si="49"/>
        <v>0</v>
      </c>
      <c r="AO200" s="532">
        <f t="shared" si="50"/>
        <v>0</v>
      </c>
      <c r="AP200" s="532">
        <f t="shared" si="51"/>
        <v>0</v>
      </c>
      <c r="AQ200" s="4">
        <f t="shared" si="41"/>
        <v>0</v>
      </c>
      <c r="AR200" s="4">
        <f t="shared" si="42"/>
        <v>0</v>
      </c>
      <c r="AS200" s="4">
        <f t="shared" si="43"/>
        <v>0</v>
      </c>
      <c r="AT200" s="4">
        <f t="shared" si="44"/>
        <v>3000</v>
      </c>
      <c r="AU200" s="4">
        <f t="shared" si="45"/>
        <v>0</v>
      </c>
      <c r="AV200" s="533">
        <f t="shared" si="46"/>
        <v>3000</v>
      </c>
    </row>
    <row r="201" spans="1:48" ht="30">
      <c r="A201" s="223"/>
      <c r="B201" s="224" t="s">
        <v>528</v>
      </c>
      <c r="C201" s="224"/>
      <c r="D201" s="218" t="s">
        <v>704</v>
      </c>
      <c r="E201" s="221">
        <v>1</v>
      </c>
      <c r="F201" s="546"/>
      <c r="G201">
        <f t="shared" si="58"/>
        <v>0</v>
      </c>
      <c r="S201" s="73"/>
      <c r="T201" s="74"/>
      <c r="U201" s="74">
        <v>30</v>
      </c>
      <c r="V201" s="74"/>
      <c r="W201" s="74"/>
      <c r="X201" s="74"/>
      <c r="Y201" s="37"/>
      <c r="Z201" s="38"/>
      <c r="AA201" s="4">
        <f t="shared" si="59"/>
        <v>1500</v>
      </c>
      <c r="AB201" s="111"/>
      <c r="AC201" s="26"/>
      <c r="AE201" t="s">
        <v>315</v>
      </c>
      <c r="AH201" t="s">
        <v>446</v>
      </c>
      <c r="AI201" t="s">
        <v>424</v>
      </c>
      <c r="AJ201" s="1">
        <v>37</v>
      </c>
      <c r="AK201" t="s">
        <v>447</v>
      </c>
      <c r="AL201" s="1" t="str">
        <f t="shared" si="47"/>
        <v>Verifica programmi di manipolazione e saldatura (qt 9 punti) per modello 312</v>
      </c>
      <c r="AM201" s="1">
        <f t="shared" si="48"/>
        <v>1</v>
      </c>
      <c r="AN201" s="532">
        <f t="shared" si="49"/>
        <v>0</v>
      </c>
      <c r="AO201" s="532">
        <f t="shared" si="50"/>
        <v>0</v>
      </c>
      <c r="AP201" s="532">
        <f t="shared" si="51"/>
        <v>0</v>
      </c>
      <c r="AQ201" s="4">
        <f t="shared" si="41"/>
        <v>0</v>
      </c>
      <c r="AR201" s="4">
        <f t="shared" si="42"/>
        <v>0</v>
      </c>
      <c r="AS201" s="4">
        <f t="shared" si="43"/>
        <v>0</v>
      </c>
      <c r="AT201" s="4">
        <f t="shared" si="44"/>
        <v>1500</v>
      </c>
      <c r="AU201" s="4">
        <f t="shared" si="45"/>
        <v>0</v>
      </c>
      <c r="AV201" s="533">
        <f t="shared" si="46"/>
        <v>1500</v>
      </c>
    </row>
    <row r="202" spans="1:48" ht="18">
      <c r="A202" s="223"/>
      <c r="B202" s="224"/>
      <c r="C202" s="224"/>
      <c r="D202" s="218"/>
      <c r="E202" s="221"/>
      <c r="G202">
        <f t="shared" si="58"/>
        <v>0</v>
      </c>
      <c r="S202" s="73"/>
      <c r="T202" s="74"/>
      <c r="U202" s="74"/>
      <c r="V202" s="74"/>
      <c r="W202" s="74"/>
      <c r="X202" s="74"/>
      <c r="Y202" s="37"/>
      <c r="Z202" s="38"/>
      <c r="AA202" s="4">
        <f t="shared" si="59"/>
        <v>0</v>
      </c>
      <c r="AB202" s="111"/>
      <c r="AC202" s="26"/>
      <c r="AE202" t="s">
        <v>315</v>
      </c>
      <c r="AH202" t="s">
        <v>446</v>
      </c>
      <c r="AI202" t="s">
        <v>424</v>
      </c>
      <c r="AJ202" s="1">
        <v>37</v>
      </c>
      <c r="AK202" t="s">
        <v>447</v>
      </c>
      <c r="AL202" s="1">
        <f t="shared" si="47"/>
        <v>0</v>
      </c>
      <c r="AM202" s="1">
        <f t="shared" si="48"/>
        <v>0</v>
      </c>
      <c r="AN202" s="532">
        <f t="shared" si="49"/>
        <v>0</v>
      </c>
      <c r="AO202" s="532">
        <f t="shared" si="50"/>
        <v>0</v>
      </c>
      <c r="AP202" s="532">
        <f t="shared" si="51"/>
        <v>0</v>
      </c>
      <c r="AQ202" s="4">
        <f t="shared" si="41"/>
        <v>0</v>
      </c>
      <c r="AR202" s="4">
        <f t="shared" si="42"/>
        <v>0</v>
      </c>
      <c r="AS202" s="4">
        <f t="shared" si="43"/>
        <v>0</v>
      </c>
      <c r="AT202" s="4">
        <f t="shared" si="44"/>
        <v>0</v>
      </c>
      <c r="AU202" s="4">
        <f t="shared" si="45"/>
        <v>0</v>
      </c>
      <c r="AV202" s="533">
        <f t="shared" si="46"/>
        <v>0</v>
      </c>
    </row>
    <row r="203" spans="1:48" ht="18">
      <c r="A203" s="222" t="s">
        <v>508</v>
      </c>
      <c r="B203" s="540" t="s">
        <v>179</v>
      </c>
      <c r="C203" s="540" t="s">
        <v>709</v>
      </c>
      <c r="D203" s="218" t="s">
        <v>721</v>
      </c>
      <c r="E203" s="221"/>
      <c r="G203">
        <f t="shared" si="58"/>
        <v>0</v>
      </c>
      <c r="S203" s="73"/>
      <c r="T203" s="74"/>
      <c r="U203" s="74"/>
      <c r="V203" s="74"/>
      <c r="W203" s="74"/>
      <c r="X203" s="74"/>
      <c r="Y203" s="37"/>
      <c r="Z203" s="38"/>
      <c r="AA203" s="4">
        <f t="shared" si="59"/>
        <v>0</v>
      </c>
      <c r="AB203" s="111"/>
      <c r="AC203" s="26"/>
      <c r="AE203" t="s">
        <v>315</v>
      </c>
      <c r="AH203" t="s">
        <v>446</v>
      </c>
      <c r="AI203" t="s">
        <v>424</v>
      </c>
      <c r="AJ203" s="1">
        <v>37</v>
      </c>
      <c r="AK203" t="s">
        <v>447</v>
      </c>
      <c r="AL203" s="1" t="str">
        <f t="shared" si="47"/>
        <v>Stazione di geometria</v>
      </c>
      <c r="AM203" s="1">
        <f t="shared" si="48"/>
        <v>0</v>
      </c>
      <c r="AN203" s="532">
        <f t="shared" si="49"/>
        <v>0</v>
      </c>
      <c r="AO203" s="532">
        <f t="shared" si="50"/>
        <v>0</v>
      </c>
      <c r="AP203" s="532">
        <f t="shared" si="51"/>
        <v>0</v>
      </c>
      <c r="AQ203" s="4">
        <f t="shared" si="41"/>
        <v>0</v>
      </c>
      <c r="AR203" s="4">
        <f t="shared" si="42"/>
        <v>0</v>
      </c>
      <c r="AS203" s="4">
        <f t="shared" si="43"/>
        <v>0</v>
      </c>
      <c r="AT203" s="4">
        <f t="shared" si="44"/>
        <v>0</v>
      </c>
      <c r="AU203" s="4">
        <f t="shared" si="45"/>
        <v>0</v>
      </c>
      <c r="AV203" s="533">
        <f t="shared" si="46"/>
        <v>0</v>
      </c>
    </row>
    <row r="204" spans="1:48" ht="18">
      <c r="A204" s="223"/>
      <c r="B204" s="224"/>
      <c r="C204" s="224"/>
      <c r="D204" s="218"/>
      <c r="E204" s="221"/>
      <c r="F204" s="546"/>
      <c r="G204">
        <f t="shared" ref="G204:G208" si="60">F204*$G$658</f>
        <v>0</v>
      </c>
      <c r="S204" s="73"/>
      <c r="T204" s="74"/>
      <c r="U204" s="74"/>
      <c r="V204" s="74"/>
      <c r="W204" s="74"/>
      <c r="X204" s="74"/>
      <c r="Y204" s="37"/>
      <c r="Z204" s="38"/>
      <c r="AA204" s="4">
        <f t="shared" si="59"/>
        <v>0</v>
      </c>
      <c r="AB204" s="111"/>
      <c r="AC204" s="26"/>
      <c r="AE204" t="s">
        <v>315</v>
      </c>
      <c r="AH204" t="s">
        <v>446</v>
      </c>
      <c r="AJ204" s="1">
        <v>40</v>
      </c>
      <c r="AK204" t="s">
        <v>447</v>
      </c>
      <c r="AL204" s="1"/>
      <c r="AM204" s="1"/>
      <c r="AN204" s="532">
        <f t="shared" si="49"/>
        <v>0</v>
      </c>
      <c r="AO204" s="532">
        <f t="shared" si="50"/>
        <v>0</v>
      </c>
      <c r="AP204" s="532">
        <f t="shared" si="51"/>
        <v>0</v>
      </c>
      <c r="AQ204" s="4">
        <f t="shared" ref="AQ204:AQ267" si="61">($G204+$H204*$H$658+$I204*$I$658+$L204*$L$658+$M204*$M$658+$N204*$N$658+$O204*$O$658+$P204*$P$658+$Q204*$Q$658)*$E204</f>
        <v>0</v>
      </c>
      <c r="AR204" s="4">
        <f t="shared" ref="AR204:AR267" si="62">($J204*$J$658)*$E204</f>
        <v>0</v>
      </c>
      <c r="AS204" s="4">
        <f t="shared" ref="AS204:AS267" si="63">($K204*$K$658+$R204*$R$658)*$E204</f>
        <v>0</v>
      </c>
      <c r="AT204" s="4">
        <f t="shared" ref="AT204:AT267" si="64">($S204*$S$658+$T204*$T$658+$U204*$U$658+$V204*$V$658+$W204*$W$658+$X204*$X$658)*$E204</f>
        <v>0</v>
      </c>
      <c r="AU204" s="4">
        <f t="shared" ref="AU204:AU267" si="65">($Y204*$Y$658+$Z204*$Z$658)*$E204</f>
        <v>0</v>
      </c>
      <c r="AV204" s="533">
        <f t="shared" ref="AV204:AV267" si="66">SUM(AQ204:AU204)</f>
        <v>0</v>
      </c>
    </row>
    <row r="205" spans="1:48" ht="18">
      <c r="A205" s="223" t="s">
        <v>454</v>
      </c>
      <c r="B205" s="224" t="s">
        <v>552</v>
      </c>
      <c r="C205" s="224" t="s">
        <v>710</v>
      </c>
      <c r="D205" s="218" t="s">
        <v>721</v>
      </c>
      <c r="E205" s="221">
        <v>2</v>
      </c>
      <c r="F205" s="546"/>
      <c r="G205">
        <f t="shared" si="60"/>
        <v>0</v>
      </c>
      <c r="S205" s="73">
        <v>10</v>
      </c>
      <c r="T205" s="74">
        <v>10</v>
      </c>
      <c r="U205" s="74"/>
      <c r="V205" s="74"/>
      <c r="W205" s="74"/>
      <c r="X205" s="74"/>
      <c r="Y205" s="37"/>
      <c r="Z205" s="38"/>
      <c r="AA205" s="4">
        <f t="shared" si="59"/>
        <v>1200</v>
      </c>
      <c r="AB205" s="111"/>
      <c r="AC205" s="26"/>
      <c r="AE205" t="s">
        <v>315</v>
      </c>
      <c r="AH205" t="s">
        <v>446</v>
      </c>
      <c r="AI205" t="s">
        <v>424</v>
      </c>
      <c r="AJ205" s="1">
        <v>40</v>
      </c>
      <c r="AK205" t="s">
        <v>447</v>
      </c>
      <c r="AL205" s="1" t="str">
        <f t="shared" ref="AL205:AL268" si="67">B205</f>
        <v>Smontaggio oscillante</v>
      </c>
      <c r="AM205" s="1">
        <f t="shared" ref="AM205:AM268" si="68">E205</f>
        <v>2</v>
      </c>
      <c r="AN205" s="532">
        <f t="shared" ref="AN205:AN268" si="69">AO205+AP205</f>
        <v>0</v>
      </c>
      <c r="AO205" s="532">
        <f t="shared" ref="AO205:AO268" si="70">AQ205</f>
        <v>0</v>
      </c>
      <c r="AP205" s="532">
        <f t="shared" ref="AP205:AP268" si="71">AR205</f>
        <v>0</v>
      </c>
      <c r="AQ205" s="4">
        <f t="shared" si="61"/>
        <v>0</v>
      </c>
      <c r="AR205" s="4">
        <f t="shared" si="62"/>
        <v>0</v>
      </c>
      <c r="AS205" s="4">
        <f t="shared" si="63"/>
        <v>0</v>
      </c>
      <c r="AT205" s="4">
        <f t="shared" si="64"/>
        <v>1200</v>
      </c>
      <c r="AU205" s="4">
        <f t="shared" si="65"/>
        <v>0</v>
      </c>
      <c r="AV205" s="533">
        <f t="shared" si="66"/>
        <v>1200</v>
      </c>
    </row>
    <row r="206" spans="1:48" ht="18">
      <c r="A206" s="223"/>
      <c r="B206" s="224" t="s">
        <v>553</v>
      </c>
      <c r="C206" s="224" t="s">
        <v>711</v>
      </c>
      <c r="D206" s="218" t="s">
        <v>721</v>
      </c>
      <c r="E206" s="221">
        <v>2</v>
      </c>
      <c r="F206" s="221">
        <v>60</v>
      </c>
      <c r="G206">
        <f t="shared" si="60"/>
        <v>120</v>
      </c>
      <c r="H206">
        <v>6</v>
      </c>
      <c r="I206">
        <v>50</v>
      </c>
      <c r="J206">
        <v>300</v>
      </c>
      <c r="K206">
        <v>300</v>
      </c>
      <c r="M206">
        <v>50</v>
      </c>
      <c r="N206">
        <v>39</v>
      </c>
      <c r="P206">
        <v>8</v>
      </c>
      <c r="Q206">
        <v>1</v>
      </c>
      <c r="R206">
        <v>4</v>
      </c>
      <c r="S206" s="73">
        <v>20</v>
      </c>
      <c r="T206" s="74">
        <v>20</v>
      </c>
      <c r="U206" s="74"/>
      <c r="V206" s="74"/>
      <c r="W206" s="74"/>
      <c r="X206" s="74"/>
      <c r="Y206" s="37"/>
      <c r="Z206" s="38"/>
      <c r="AA206" s="4">
        <f t="shared" si="59"/>
        <v>6788</v>
      </c>
      <c r="AB206" s="111"/>
      <c r="AC206" s="26"/>
      <c r="AE206" t="s">
        <v>315</v>
      </c>
      <c r="AH206" t="s">
        <v>446</v>
      </c>
      <c r="AI206" t="s">
        <v>424</v>
      </c>
      <c r="AJ206" s="1">
        <v>40</v>
      </c>
      <c r="AK206" t="s">
        <v>447</v>
      </c>
      <c r="AL206" s="1" t="str">
        <f t="shared" si="67"/>
        <v>Nuovo gruppo oscillante</v>
      </c>
      <c r="AM206" s="1">
        <f t="shared" si="68"/>
        <v>2</v>
      </c>
      <c r="AN206" s="532">
        <f t="shared" si="69"/>
        <v>3668</v>
      </c>
      <c r="AO206" s="532">
        <f t="shared" si="70"/>
        <v>3068</v>
      </c>
      <c r="AP206" s="532">
        <f t="shared" si="71"/>
        <v>600</v>
      </c>
      <c r="AQ206" s="4">
        <f t="shared" si="61"/>
        <v>3068</v>
      </c>
      <c r="AR206" s="4">
        <f t="shared" si="62"/>
        <v>600</v>
      </c>
      <c r="AS206" s="4">
        <f t="shared" si="63"/>
        <v>720</v>
      </c>
      <c r="AT206" s="4">
        <f t="shared" si="64"/>
        <v>2400</v>
      </c>
      <c r="AU206" s="4">
        <f t="shared" si="65"/>
        <v>0</v>
      </c>
      <c r="AV206" s="533">
        <f t="shared" si="66"/>
        <v>6788</v>
      </c>
    </row>
    <row r="207" spans="1:48" ht="18">
      <c r="A207" s="223"/>
      <c r="B207" s="224" t="s">
        <v>554</v>
      </c>
      <c r="C207" s="224" t="s">
        <v>712</v>
      </c>
      <c r="D207" s="218" t="s">
        <v>721</v>
      </c>
      <c r="E207" s="221">
        <v>4</v>
      </c>
      <c r="G207">
        <f t="shared" si="60"/>
        <v>0</v>
      </c>
      <c r="I207">
        <v>100</v>
      </c>
      <c r="J207">
        <v>20</v>
      </c>
      <c r="M207">
        <v>20</v>
      </c>
      <c r="N207">
        <v>8</v>
      </c>
      <c r="P207">
        <v>2</v>
      </c>
      <c r="Q207">
        <v>2</v>
      </c>
      <c r="S207" s="73"/>
      <c r="T207" s="74">
        <v>4</v>
      </c>
      <c r="U207" s="74"/>
      <c r="V207" s="74"/>
      <c r="W207" s="74"/>
      <c r="X207" s="74"/>
      <c r="Y207" s="37"/>
      <c r="Z207" s="38"/>
      <c r="AA207" s="4">
        <f t="shared" si="59"/>
        <v>2264</v>
      </c>
      <c r="AB207" s="111"/>
      <c r="AC207" s="26"/>
      <c r="AE207" t="s">
        <v>315</v>
      </c>
      <c r="AH207" t="s">
        <v>446</v>
      </c>
      <c r="AI207" t="s">
        <v>424</v>
      </c>
      <c r="AJ207" s="1">
        <v>40</v>
      </c>
      <c r="AK207" t="s">
        <v>447</v>
      </c>
      <c r="AL207" s="1" t="str">
        <f t="shared" si="67"/>
        <v>Modifica tasselli + perni su gruppo bloccaggio esistente</v>
      </c>
      <c r="AM207" s="1">
        <f t="shared" si="68"/>
        <v>4</v>
      </c>
      <c r="AN207" s="532">
        <f t="shared" si="69"/>
        <v>1784</v>
      </c>
      <c r="AO207" s="532">
        <f t="shared" si="70"/>
        <v>1704</v>
      </c>
      <c r="AP207" s="532">
        <f t="shared" si="71"/>
        <v>80</v>
      </c>
      <c r="AQ207" s="4">
        <f t="shared" si="61"/>
        <v>1704</v>
      </c>
      <c r="AR207" s="4">
        <f t="shared" si="62"/>
        <v>80</v>
      </c>
      <c r="AS207" s="4">
        <f t="shared" si="63"/>
        <v>0</v>
      </c>
      <c r="AT207" s="4">
        <f t="shared" si="64"/>
        <v>480</v>
      </c>
      <c r="AU207" s="4">
        <f t="shared" si="65"/>
        <v>0</v>
      </c>
      <c r="AV207" s="533">
        <f t="shared" si="66"/>
        <v>2264</v>
      </c>
    </row>
    <row r="208" spans="1:48" ht="18">
      <c r="A208" s="223"/>
      <c r="B208" s="224" t="s">
        <v>467</v>
      </c>
      <c r="C208" s="224" t="s">
        <v>713</v>
      </c>
      <c r="D208" s="218" t="s">
        <v>721</v>
      </c>
      <c r="E208" s="221">
        <v>4</v>
      </c>
      <c r="F208">
        <v>10</v>
      </c>
      <c r="G208">
        <f t="shared" si="60"/>
        <v>20</v>
      </c>
      <c r="I208">
        <v>10</v>
      </c>
      <c r="J208">
        <v>100</v>
      </c>
      <c r="K208">
        <v>150</v>
      </c>
      <c r="M208">
        <v>10</v>
      </c>
      <c r="N208">
        <v>2</v>
      </c>
      <c r="S208" s="73">
        <v>2</v>
      </c>
      <c r="T208" s="74">
        <v>2</v>
      </c>
      <c r="U208" s="74"/>
      <c r="V208" s="74"/>
      <c r="W208" s="74"/>
      <c r="X208" s="74"/>
      <c r="Y208" s="37"/>
      <c r="Z208" s="38"/>
      <c r="AA208" s="4">
        <f t="shared" si="59"/>
        <v>1844</v>
      </c>
      <c r="AB208" s="111"/>
      <c r="AC208" s="26"/>
      <c r="AE208" t="s">
        <v>315</v>
      </c>
      <c r="AH208" t="s">
        <v>446</v>
      </c>
      <c r="AI208" t="s">
        <v>72</v>
      </c>
      <c r="AJ208" s="1">
        <v>40</v>
      </c>
      <c r="AK208" t="s">
        <v>447</v>
      </c>
      <c r="AL208" s="1" t="str">
        <f t="shared" si="67"/>
        <v>PE modello 846</v>
      </c>
      <c r="AM208" s="1">
        <f t="shared" si="68"/>
        <v>4</v>
      </c>
      <c r="AN208" s="532">
        <f t="shared" si="69"/>
        <v>764</v>
      </c>
      <c r="AO208" s="532">
        <f t="shared" si="70"/>
        <v>364</v>
      </c>
      <c r="AP208" s="532">
        <f t="shared" si="71"/>
        <v>400</v>
      </c>
      <c r="AQ208" s="4">
        <f t="shared" si="61"/>
        <v>364</v>
      </c>
      <c r="AR208" s="4">
        <f t="shared" si="62"/>
        <v>400</v>
      </c>
      <c r="AS208" s="4">
        <f t="shared" si="63"/>
        <v>600</v>
      </c>
      <c r="AT208" s="4">
        <f t="shared" si="64"/>
        <v>480</v>
      </c>
      <c r="AU208" s="4">
        <f t="shared" si="65"/>
        <v>0</v>
      </c>
      <c r="AV208" s="533">
        <f t="shared" si="66"/>
        <v>1844</v>
      </c>
    </row>
    <row r="209" spans="1:48" ht="18">
      <c r="A209" s="223"/>
      <c r="B209" s="224"/>
      <c r="C209" s="224"/>
      <c r="D209" s="218"/>
      <c r="E209" s="221"/>
      <c r="G209">
        <f t="shared" si="58"/>
        <v>0</v>
      </c>
      <c r="S209" s="73"/>
      <c r="T209" s="74"/>
      <c r="U209" s="74"/>
      <c r="V209" s="74"/>
      <c r="W209" s="74"/>
      <c r="X209" s="74"/>
      <c r="Y209" s="37"/>
      <c r="Z209" s="38"/>
      <c r="AA209" s="4">
        <f t="shared" si="59"/>
        <v>0</v>
      </c>
      <c r="AB209" s="111"/>
      <c r="AC209" s="26"/>
      <c r="AE209" t="s">
        <v>315</v>
      </c>
      <c r="AH209" t="s">
        <v>446</v>
      </c>
      <c r="AI209" t="s">
        <v>423</v>
      </c>
      <c r="AJ209" s="1">
        <v>40</v>
      </c>
      <c r="AK209" t="s">
        <v>447</v>
      </c>
      <c r="AL209" s="1">
        <f t="shared" si="67"/>
        <v>0</v>
      </c>
      <c r="AM209" s="1">
        <f t="shared" si="68"/>
        <v>0</v>
      </c>
      <c r="AN209" s="532">
        <f t="shared" si="69"/>
        <v>0</v>
      </c>
      <c r="AO209" s="532">
        <f t="shared" si="70"/>
        <v>0</v>
      </c>
      <c r="AP209" s="532">
        <f t="shared" si="71"/>
        <v>0</v>
      </c>
      <c r="AQ209" s="4">
        <f t="shared" si="61"/>
        <v>0</v>
      </c>
      <c r="AR209" s="4">
        <f t="shared" si="62"/>
        <v>0</v>
      </c>
      <c r="AS209" s="4">
        <f t="shared" si="63"/>
        <v>0</v>
      </c>
      <c r="AT209" s="4">
        <f t="shared" si="64"/>
        <v>0</v>
      </c>
      <c r="AU209" s="4">
        <f t="shared" si="65"/>
        <v>0</v>
      </c>
      <c r="AV209" s="533">
        <f t="shared" si="66"/>
        <v>0</v>
      </c>
    </row>
    <row r="210" spans="1:48" ht="18">
      <c r="A210" s="544" t="s">
        <v>555</v>
      </c>
      <c r="B210" s="224" t="s">
        <v>556</v>
      </c>
      <c r="C210" s="224" t="s">
        <v>714</v>
      </c>
      <c r="D210" s="218" t="s">
        <v>721</v>
      </c>
      <c r="E210" s="221">
        <v>2</v>
      </c>
      <c r="F210" s="546"/>
      <c r="G210">
        <f t="shared" si="58"/>
        <v>0</v>
      </c>
      <c r="S210" s="73">
        <v>2</v>
      </c>
      <c r="T210" s="74">
        <v>2</v>
      </c>
      <c r="U210" s="74"/>
      <c r="V210" s="74"/>
      <c r="W210" s="74"/>
      <c r="X210" s="74"/>
      <c r="Y210" s="37"/>
      <c r="Z210" s="38"/>
      <c r="AA210" s="4">
        <f t="shared" si="59"/>
        <v>240</v>
      </c>
      <c r="AB210" s="111"/>
      <c r="AC210" s="26"/>
      <c r="AE210" t="s">
        <v>315</v>
      </c>
      <c r="AH210" t="s">
        <v>446</v>
      </c>
      <c r="AI210" t="s">
        <v>426</v>
      </c>
      <c r="AJ210" s="1">
        <v>40</v>
      </c>
      <c r="AK210" t="s">
        <v>447</v>
      </c>
      <c r="AL210" s="1" t="str">
        <f t="shared" si="67"/>
        <v>Smontaggio gruppo di centraggio esistente</v>
      </c>
      <c r="AM210" s="1">
        <f t="shared" si="68"/>
        <v>2</v>
      </c>
      <c r="AN210" s="532">
        <f t="shared" si="69"/>
        <v>0</v>
      </c>
      <c r="AO210" s="532">
        <f t="shared" si="70"/>
        <v>0</v>
      </c>
      <c r="AP210" s="532">
        <f t="shared" si="71"/>
        <v>0</v>
      </c>
      <c r="AQ210" s="4">
        <f t="shared" si="61"/>
        <v>0</v>
      </c>
      <c r="AR210" s="4">
        <f t="shared" si="62"/>
        <v>0</v>
      </c>
      <c r="AS210" s="4">
        <f t="shared" si="63"/>
        <v>0</v>
      </c>
      <c r="AT210" s="4">
        <f t="shared" si="64"/>
        <v>240</v>
      </c>
      <c r="AU210" s="4">
        <f t="shared" si="65"/>
        <v>0</v>
      </c>
      <c r="AV210" s="533">
        <f t="shared" si="66"/>
        <v>240</v>
      </c>
    </row>
    <row r="211" spans="1:48" ht="18">
      <c r="A211" s="223"/>
      <c r="B211" s="224" t="s">
        <v>557</v>
      </c>
      <c r="C211" s="224" t="s">
        <v>715</v>
      </c>
      <c r="D211" s="218" t="s">
        <v>721</v>
      </c>
      <c r="E211" s="221">
        <v>4</v>
      </c>
      <c r="F211" s="221">
        <v>25</v>
      </c>
      <c r="G211">
        <f t="shared" si="58"/>
        <v>50</v>
      </c>
      <c r="H211">
        <v>10</v>
      </c>
      <c r="I211">
        <v>10</v>
      </c>
      <c r="J211">
        <v>250</v>
      </c>
      <c r="K211">
        <v>250</v>
      </c>
      <c r="M211">
        <v>20</v>
      </c>
      <c r="N211">
        <v>12</v>
      </c>
      <c r="P211">
        <v>4</v>
      </c>
      <c r="Q211">
        <v>2</v>
      </c>
      <c r="R211">
        <v>4</v>
      </c>
      <c r="S211" s="73">
        <v>5</v>
      </c>
      <c r="T211" s="74">
        <v>5</v>
      </c>
      <c r="U211" s="74"/>
      <c r="V211" s="74"/>
      <c r="W211" s="74"/>
      <c r="X211" s="74"/>
      <c r="Y211" s="37"/>
      <c r="Z211" s="38"/>
      <c r="AA211" s="4">
        <f t="shared" si="59"/>
        <v>6196</v>
      </c>
      <c r="AB211" s="111"/>
      <c r="AC211" s="26"/>
      <c r="AE211" t="s">
        <v>314</v>
      </c>
      <c r="AH211" t="s">
        <v>446</v>
      </c>
      <c r="AI211" t="s">
        <v>423</v>
      </c>
      <c r="AJ211" s="1">
        <v>40</v>
      </c>
      <c r="AK211" t="s">
        <v>447</v>
      </c>
      <c r="AL211" s="1" t="str">
        <f t="shared" si="67"/>
        <v>Nuovo gruppo di centraggio pneumatico</v>
      </c>
      <c r="AM211" s="1">
        <f t="shared" si="68"/>
        <v>4</v>
      </c>
      <c r="AN211" s="532">
        <f t="shared" si="69"/>
        <v>3756</v>
      </c>
      <c r="AO211" s="532">
        <f t="shared" si="70"/>
        <v>2756</v>
      </c>
      <c r="AP211" s="532">
        <f t="shared" si="71"/>
        <v>1000</v>
      </c>
      <c r="AQ211" s="4">
        <f t="shared" si="61"/>
        <v>2756</v>
      </c>
      <c r="AR211" s="4">
        <f t="shared" si="62"/>
        <v>1000</v>
      </c>
      <c r="AS211" s="4">
        <f t="shared" si="63"/>
        <v>1240</v>
      </c>
      <c r="AT211" s="4">
        <f t="shared" si="64"/>
        <v>1200</v>
      </c>
      <c r="AU211" s="4">
        <f t="shared" si="65"/>
        <v>0</v>
      </c>
      <c r="AV211" s="533">
        <f t="shared" si="66"/>
        <v>6196</v>
      </c>
    </row>
    <row r="212" spans="1:48" ht="18">
      <c r="A212" s="554" t="s">
        <v>716</v>
      </c>
      <c r="B212" s="550" t="s">
        <v>717</v>
      </c>
      <c r="C212" s="550" t="s">
        <v>718</v>
      </c>
      <c r="D212" s="218" t="s">
        <v>721</v>
      </c>
      <c r="E212" s="221">
        <v>1</v>
      </c>
      <c r="G212">
        <f t="shared" si="58"/>
        <v>0</v>
      </c>
      <c r="S212" s="73">
        <v>4</v>
      </c>
      <c r="T212" s="74">
        <v>4</v>
      </c>
      <c r="U212" s="74"/>
      <c r="V212" s="74"/>
      <c r="W212" s="74"/>
      <c r="X212" s="74"/>
      <c r="Y212" s="37"/>
      <c r="Z212" s="38"/>
      <c r="AA212" s="4">
        <f t="shared" si="59"/>
        <v>240</v>
      </c>
      <c r="AB212" s="111"/>
      <c r="AC212" s="26"/>
      <c r="AE212" t="s">
        <v>314</v>
      </c>
      <c r="AH212" t="s">
        <v>446</v>
      </c>
      <c r="AI212" t="s">
        <v>423</v>
      </c>
      <c r="AJ212" s="1">
        <v>40</v>
      </c>
      <c r="AK212" t="s">
        <v>447</v>
      </c>
      <c r="AL212" s="1" t="str">
        <f t="shared" si="67"/>
        <v>Smontaggio gruppo esistente solo lato dx</v>
      </c>
      <c r="AM212" s="1">
        <f t="shared" si="68"/>
        <v>1</v>
      </c>
      <c r="AN212" s="532">
        <f t="shared" si="69"/>
        <v>0</v>
      </c>
      <c r="AO212" s="532">
        <f t="shared" si="70"/>
        <v>0</v>
      </c>
      <c r="AP212" s="532">
        <f t="shared" si="71"/>
        <v>0</v>
      </c>
      <c r="AQ212" s="4">
        <f t="shared" si="61"/>
        <v>0</v>
      </c>
      <c r="AR212" s="4">
        <f t="shared" si="62"/>
        <v>0</v>
      </c>
      <c r="AS212" s="4">
        <f t="shared" si="63"/>
        <v>0</v>
      </c>
      <c r="AT212" s="4">
        <f t="shared" si="64"/>
        <v>240</v>
      </c>
      <c r="AU212" s="4">
        <f t="shared" si="65"/>
        <v>0</v>
      </c>
      <c r="AV212" s="533">
        <f t="shared" si="66"/>
        <v>240</v>
      </c>
    </row>
    <row r="213" spans="1:48" ht="18">
      <c r="A213" s="555"/>
      <c r="B213" s="550" t="s">
        <v>719</v>
      </c>
      <c r="C213" s="550" t="s">
        <v>720</v>
      </c>
      <c r="D213" s="218" t="s">
        <v>721</v>
      </c>
      <c r="E213" s="221">
        <v>1</v>
      </c>
      <c r="F213" s="221">
        <v>25</v>
      </c>
      <c r="G213">
        <f t="shared" si="58"/>
        <v>50</v>
      </c>
      <c r="H213">
        <v>10</v>
      </c>
      <c r="I213">
        <v>10</v>
      </c>
      <c r="J213">
        <v>300</v>
      </c>
      <c r="K213">
        <v>250</v>
      </c>
      <c r="M213">
        <v>20</v>
      </c>
      <c r="N213">
        <v>15</v>
      </c>
      <c r="P213">
        <v>4</v>
      </c>
      <c r="Q213">
        <v>2</v>
      </c>
      <c r="R213">
        <v>4</v>
      </c>
      <c r="S213" s="73"/>
      <c r="T213" s="74"/>
      <c r="U213" s="74"/>
      <c r="V213" s="74"/>
      <c r="W213" s="74"/>
      <c r="X213" s="74"/>
      <c r="Y213" s="37"/>
      <c r="Z213" s="38"/>
      <c r="AA213" s="4">
        <f t="shared" si="59"/>
        <v>1375.5</v>
      </c>
      <c r="AB213" s="111"/>
      <c r="AC213" s="26"/>
      <c r="AE213" t="s">
        <v>315</v>
      </c>
      <c r="AH213" t="s">
        <v>446</v>
      </c>
      <c r="AI213" t="s">
        <v>424</v>
      </c>
      <c r="AJ213" s="1">
        <v>40</v>
      </c>
      <c r="AK213" t="s">
        <v>447</v>
      </c>
      <c r="AL213" s="1" t="str">
        <f t="shared" si="67"/>
        <v>Nuovo bloccaggio pn solo lato dx</v>
      </c>
      <c r="AM213" s="1">
        <f t="shared" si="68"/>
        <v>1</v>
      </c>
      <c r="AN213" s="532">
        <f t="shared" si="69"/>
        <v>1065.5</v>
      </c>
      <c r="AO213" s="532">
        <f t="shared" si="70"/>
        <v>765.5</v>
      </c>
      <c r="AP213" s="532">
        <f t="shared" si="71"/>
        <v>300</v>
      </c>
      <c r="AQ213" s="4">
        <f t="shared" si="61"/>
        <v>765.5</v>
      </c>
      <c r="AR213" s="4">
        <f t="shared" si="62"/>
        <v>300</v>
      </c>
      <c r="AS213" s="4">
        <f t="shared" si="63"/>
        <v>310</v>
      </c>
      <c r="AT213" s="4">
        <f t="shared" si="64"/>
        <v>0</v>
      </c>
      <c r="AU213" s="4">
        <f t="shared" si="65"/>
        <v>0</v>
      </c>
      <c r="AV213" s="533">
        <f t="shared" si="66"/>
        <v>1375.5</v>
      </c>
    </row>
    <row r="214" spans="1:48" ht="18">
      <c r="A214" s="223"/>
      <c r="B214" s="224" t="s">
        <v>467</v>
      </c>
      <c r="C214" s="224" t="s">
        <v>713</v>
      </c>
      <c r="D214" s="218" t="s">
        <v>721</v>
      </c>
      <c r="E214" s="221">
        <v>4</v>
      </c>
      <c r="F214">
        <v>10</v>
      </c>
      <c r="G214">
        <f t="shared" ref="G214" si="72">F214*$G$658</f>
        <v>20</v>
      </c>
      <c r="I214">
        <v>10</v>
      </c>
      <c r="J214">
        <v>100</v>
      </c>
      <c r="K214">
        <v>150</v>
      </c>
      <c r="M214">
        <v>10</v>
      </c>
      <c r="N214">
        <v>2</v>
      </c>
      <c r="S214" s="73">
        <v>2</v>
      </c>
      <c r="T214" s="74">
        <v>2</v>
      </c>
      <c r="U214" s="74"/>
      <c r="V214" s="74"/>
      <c r="W214" s="74"/>
      <c r="X214" s="74"/>
      <c r="Y214" s="37"/>
      <c r="Z214" s="38"/>
      <c r="AA214" s="4">
        <f t="shared" si="59"/>
        <v>1844</v>
      </c>
      <c r="AB214" s="111"/>
      <c r="AC214" s="26"/>
      <c r="AE214" t="s">
        <v>315</v>
      </c>
      <c r="AH214" t="s">
        <v>446</v>
      </c>
      <c r="AI214" t="s">
        <v>424</v>
      </c>
      <c r="AJ214" s="1">
        <v>40</v>
      </c>
      <c r="AK214" t="s">
        <v>447</v>
      </c>
      <c r="AL214" s="1" t="str">
        <f t="shared" si="67"/>
        <v>PE modello 846</v>
      </c>
      <c r="AM214" s="1">
        <f t="shared" si="68"/>
        <v>4</v>
      </c>
      <c r="AN214" s="532">
        <f t="shared" si="69"/>
        <v>764</v>
      </c>
      <c r="AO214" s="532">
        <f t="shared" si="70"/>
        <v>364</v>
      </c>
      <c r="AP214" s="532">
        <f t="shared" si="71"/>
        <v>400</v>
      </c>
      <c r="AQ214" s="4">
        <f t="shared" si="61"/>
        <v>364</v>
      </c>
      <c r="AR214" s="4">
        <f t="shared" si="62"/>
        <v>400</v>
      </c>
      <c r="AS214" s="4">
        <f t="shared" si="63"/>
        <v>600</v>
      </c>
      <c r="AT214" s="4">
        <f t="shared" si="64"/>
        <v>480</v>
      </c>
      <c r="AU214" s="4">
        <f t="shared" si="65"/>
        <v>0</v>
      </c>
      <c r="AV214" s="533">
        <f t="shared" si="66"/>
        <v>1844</v>
      </c>
    </row>
    <row r="215" spans="1:48" ht="18">
      <c r="A215" s="222" t="s">
        <v>510</v>
      </c>
      <c r="B215" s="224" t="s">
        <v>463</v>
      </c>
      <c r="C215" s="224" t="s">
        <v>722</v>
      </c>
      <c r="D215" s="218" t="s">
        <v>725</v>
      </c>
      <c r="E215" s="221">
        <v>1</v>
      </c>
      <c r="G215">
        <f t="shared" si="58"/>
        <v>0</v>
      </c>
      <c r="S215" s="73"/>
      <c r="T215" s="74"/>
      <c r="U215" s="74"/>
      <c r="V215" s="74"/>
      <c r="W215" s="74"/>
      <c r="X215" s="74"/>
      <c r="Y215" s="37"/>
      <c r="Z215" s="38"/>
      <c r="AA215" s="4">
        <f t="shared" si="59"/>
        <v>0</v>
      </c>
      <c r="AB215" s="111"/>
      <c r="AC215" s="26"/>
      <c r="AE215" t="s">
        <v>315</v>
      </c>
      <c r="AH215" t="s">
        <v>446</v>
      </c>
      <c r="AI215" t="s">
        <v>72</v>
      </c>
      <c r="AJ215" s="1">
        <v>40</v>
      </c>
      <c r="AK215" t="s">
        <v>447</v>
      </c>
      <c r="AL215" s="1" t="str">
        <f t="shared" si="67"/>
        <v>Robot di manipolazione e saldatura</v>
      </c>
      <c r="AM215" s="1">
        <f t="shared" si="68"/>
        <v>1</v>
      </c>
      <c r="AN215" s="532">
        <f t="shared" si="69"/>
        <v>0</v>
      </c>
      <c r="AO215" s="532">
        <f t="shared" si="70"/>
        <v>0</v>
      </c>
      <c r="AP215" s="532">
        <f t="shared" si="71"/>
        <v>0</v>
      </c>
      <c r="AQ215" s="4">
        <f t="shared" si="61"/>
        <v>0</v>
      </c>
      <c r="AR215" s="4">
        <f t="shared" si="62"/>
        <v>0</v>
      </c>
      <c r="AS215" s="4">
        <f t="shared" si="63"/>
        <v>0</v>
      </c>
      <c r="AT215" s="4">
        <f t="shared" si="64"/>
        <v>0</v>
      </c>
      <c r="AU215" s="4">
        <f t="shared" si="65"/>
        <v>0</v>
      </c>
      <c r="AV215" s="533">
        <f t="shared" si="66"/>
        <v>0</v>
      </c>
    </row>
    <row r="216" spans="1:48" ht="18">
      <c r="A216" s="225"/>
      <c r="B216" s="224" t="s">
        <v>558</v>
      </c>
      <c r="C216" s="224" t="s">
        <v>723</v>
      </c>
      <c r="D216" s="218" t="s">
        <v>725</v>
      </c>
      <c r="E216" s="221">
        <v>2</v>
      </c>
      <c r="F216" s="546"/>
      <c r="G216">
        <f t="shared" si="58"/>
        <v>0</v>
      </c>
      <c r="H216">
        <v>1</v>
      </c>
      <c r="I216">
        <v>25</v>
      </c>
      <c r="J216">
        <v>1000</v>
      </c>
      <c r="K216">
        <v>310</v>
      </c>
      <c r="M216">
        <v>30</v>
      </c>
      <c r="N216">
        <v>7</v>
      </c>
      <c r="P216">
        <v>5</v>
      </c>
      <c r="R216">
        <v>2</v>
      </c>
      <c r="S216" s="73">
        <v>4</v>
      </c>
      <c r="T216" s="74">
        <v>4</v>
      </c>
      <c r="U216" s="74"/>
      <c r="V216" s="74"/>
      <c r="W216" s="74"/>
      <c r="X216" s="74"/>
      <c r="Y216" s="37"/>
      <c r="Z216" s="38"/>
      <c r="AA216" s="4">
        <f t="shared" si="59"/>
        <v>3912</v>
      </c>
      <c r="AB216" s="111"/>
      <c r="AC216" s="26"/>
      <c r="AE216" t="s">
        <v>314</v>
      </c>
      <c r="AH216" t="s">
        <v>446</v>
      </c>
      <c r="AI216" s="191" t="s">
        <v>423</v>
      </c>
      <c r="AJ216" s="1">
        <v>40</v>
      </c>
      <c r="AK216" t="s">
        <v>447</v>
      </c>
      <c r="AL216" s="1" t="str">
        <f t="shared" si="67"/>
        <v>Nuovi bloccaggi a bordo gripper</v>
      </c>
      <c r="AM216" s="1">
        <f t="shared" si="68"/>
        <v>2</v>
      </c>
      <c r="AN216" s="532">
        <f t="shared" si="69"/>
        <v>2752</v>
      </c>
      <c r="AO216" s="532">
        <f t="shared" si="70"/>
        <v>752</v>
      </c>
      <c r="AP216" s="532">
        <f t="shared" si="71"/>
        <v>2000</v>
      </c>
      <c r="AQ216" s="4">
        <f t="shared" si="61"/>
        <v>752</v>
      </c>
      <c r="AR216" s="4">
        <f t="shared" si="62"/>
        <v>2000</v>
      </c>
      <c r="AS216" s="4">
        <f t="shared" si="63"/>
        <v>680</v>
      </c>
      <c r="AT216" s="4">
        <f t="shared" si="64"/>
        <v>480</v>
      </c>
      <c r="AU216" s="4">
        <f t="shared" si="65"/>
        <v>0</v>
      </c>
      <c r="AV216" s="533">
        <f t="shared" si="66"/>
        <v>3912</v>
      </c>
    </row>
    <row r="217" spans="1:48" ht="18">
      <c r="A217" s="225"/>
      <c r="B217" s="224" t="s">
        <v>559</v>
      </c>
      <c r="C217" s="224" t="s">
        <v>724</v>
      </c>
      <c r="D217" s="218" t="s">
        <v>725</v>
      </c>
      <c r="E217" s="221">
        <v>2</v>
      </c>
      <c r="F217" s="546"/>
      <c r="G217">
        <f t="shared" si="58"/>
        <v>0</v>
      </c>
      <c r="S217" s="73">
        <v>4</v>
      </c>
      <c r="T217" s="74">
        <v>4</v>
      </c>
      <c r="U217" s="74"/>
      <c r="V217" s="74"/>
      <c r="W217" s="74"/>
      <c r="X217" s="74"/>
      <c r="Y217" s="37"/>
      <c r="Z217" s="38"/>
      <c r="AA217" s="4">
        <f t="shared" si="59"/>
        <v>480</v>
      </c>
      <c r="AB217" s="111"/>
      <c r="AC217" s="26"/>
      <c r="AE217" t="s">
        <v>314</v>
      </c>
      <c r="AH217" t="s">
        <v>446</v>
      </c>
      <c r="AI217" s="191" t="s">
        <v>423</v>
      </c>
      <c r="AJ217" s="1">
        <v>40</v>
      </c>
      <c r="AK217" t="s">
        <v>447</v>
      </c>
      <c r="AL217" s="1" t="str">
        <f t="shared" si="67"/>
        <v>Smontaggio gruppi esistenti a bordo gripper</v>
      </c>
      <c r="AM217" s="1">
        <f t="shared" si="68"/>
        <v>2</v>
      </c>
      <c r="AN217" s="532">
        <f t="shared" si="69"/>
        <v>0</v>
      </c>
      <c r="AO217" s="532">
        <f t="shared" si="70"/>
        <v>0</v>
      </c>
      <c r="AP217" s="532">
        <f t="shared" si="71"/>
        <v>0</v>
      </c>
      <c r="AQ217" s="4">
        <f t="shared" si="61"/>
        <v>0</v>
      </c>
      <c r="AR217" s="4">
        <f t="shared" si="62"/>
        <v>0</v>
      </c>
      <c r="AS217" s="4">
        <f t="shared" si="63"/>
        <v>0</v>
      </c>
      <c r="AT217" s="4">
        <f t="shared" si="64"/>
        <v>480</v>
      </c>
      <c r="AU217" s="4">
        <f t="shared" si="65"/>
        <v>0</v>
      </c>
      <c r="AV217" s="533">
        <f t="shared" si="66"/>
        <v>480</v>
      </c>
    </row>
    <row r="218" spans="1:48" ht="18">
      <c r="A218" s="223"/>
      <c r="B218" s="224" t="s">
        <v>467</v>
      </c>
      <c r="C218" s="224" t="s">
        <v>713</v>
      </c>
      <c r="D218" s="218" t="s">
        <v>725</v>
      </c>
      <c r="E218" s="221">
        <v>8</v>
      </c>
      <c r="F218">
        <v>10</v>
      </c>
      <c r="G218">
        <f t="shared" si="58"/>
        <v>20</v>
      </c>
      <c r="I218">
        <v>10</v>
      </c>
      <c r="J218">
        <v>100</v>
      </c>
      <c r="K218">
        <v>150</v>
      </c>
      <c r="M218">
        <v>10</v>
      </c>
      <c r="N218">
        <v>2</v>
      </c>
      <c r="S218" s="73">
        <v>2</v>
      </c>
      <c r="T218" s="74">
        <v>2</v>
      </c>
      <c r="U218" s="74"/>
      <c r="V218" s="74"/>
      <c r="W218" s="74"/>
      <c r="X218" s="74"/>
      <c r="Y218" s="37"/>
      <c r="Z218" s="38"/>
      <c r="AA218" s="4">
        <f t="shared" si="59"/>
        <v>3688</v>
      </c>
      <c r="AB218" s="111"/>
      <c r="AC218" s="26"/>
      <c r="AE218" t="s">
        <v>315</v>
      </c>
      <c r="AH218" t="s">
        <v>446</v>
      </c>
      <c r="AI218" s="191" t="s">
        <v>421</v>
      </c>
      <c r="AJ218" s="1">
        <v>40</v>
      </c>
      <c r="AK218" t="s">
        <v>447</v>
      </c>
      <c r="AL218" s="1" t="str">
        <f t="shared" si="67"/>
        <v>PE modello 846</v>
      </c>
      <c r="AM218" s="1">
        <f t="shared" si="68"/>
        <v>8</v>
      </c>
      <c r="AN218" s="532">
        <f t="shared" si="69"/>
        <v>1528</v>
      </c>
      <c r="AO218" s="532">
        <f t="shared" si="70"/>
        <v>728</v>
      </c>
      <c r="AP218" s="532">
        <f t="shared" si="71"/>
        <v>800</v>
      </c>
      <c r="AQ218" s="4">
        <f t="shared" si="61"/>
        <v>728</v>
      </c>
      <c r="AR218" s="4">
        <f t="shared" si="62"/>
        <v>800</v>
      </c>
      <c r="AS218" s="4">
        <f t="shared" si="63"/>
        <v>1200</v>
      </c>
      <c r="AT218" s="4">
        <f t="shared" si="64"/>
        <v>960</v>
      </c>
      <c r="AU218" s="4">
        <f t="shared" si="65"/>
        <v>0</v>
      </c>
      <c r="AV218" s="533">
        <f t="shared" si="66"/>
        <v>3688</v>
      </c>
    </row>
    <row r="219" spans="1:48" ht="45">
      <c r="A219" s="223"/>
      <c r="B219" s="553" t="s">
        <v>702</v>
      </c>
      <c r="C219" s="553" t="s">
        <v>703</v>
      </c>
      <c r="D219" s="218" t="s">
        <v>725</v>
      </c>
      <c r="E219" s="221">
        <v>2</v>
      </c>
      <c r="F219" s="546"/>
      <c r="G219">
        <f t="shared" si="58"/>
        <v>0</v>
      </c>
      <c r="S219" s="73"/>
      <c r="T219" s="74">
        <v>10</v>
      </c>
      <c r="U219" s="74"/>
      <c r="V219" s="74"/>
      <c r="W219" s="74"/>
      <c r="X219" s="74"/>
      <c r="Y219" s="37"/>
      <c r="Z219" s="38"/>
      <c r="AA219" s="4">
        <f t="shared" si="59"/>
        <v>600</v>
      </c>
      <c r="AB219" s="111"/>
      <c r="AC219" s="26"/>
      <c r="AE219" t="s">
        <v>315</v>
      </c>
      <c r="AH219" t="s">
        <v>446</v>
      </c>
      <c r="AI219" t="s">
        <v>424</v>
      </c>
      <c r="AJ219" s="1">
        <v>40</v>
      </c>
      <c r="AK219" t="s">
        <v>447</v>
      </c>
      <c r="AL219" s="1" t="str">
        <f t="shared" si="67"/>
        <v>Smontaggio perni fissi di centraggio a bordo gripper modello 312 e rimontaggio in nuova posizione promiscua tutti i modelli. Modifica in cantiere</v>
      </c>
      <c r="AM219" s="1">
        <f t="shared" si="68"/>
        <v>2</v>
      </c>
      <c r="AN219" s="532">
        <f t="shared" si="69"/>
        <v>0</v>
      </c>
      <c r="AO219" s="532">
        <f t="shared" si="70"/>
        <v>0</v>
      </c>
      <c r="AP219" s="532">
        <f t="shared" si="71"/>
        <v>0</v>
      </c>
      <c r="AQ219" s="4">
        <f t="shared" si="61"/>
        <v>0</v>
      </c>
      <c r="AR219" s="4">
        <f t="shared" si="62"/>
        <v>0</v>
      </c>
      <c r="AS219" s="4">
        <f t="shared" si="63"/>
        <v>0</v>
      </c>
      <c r="AT219" s="4">
        <f t="shared" si="64"/>
        <v>600</v>
      </c>
      <c r="AU219" s="4">
        <f t="shared" si="65"/>
        <v>0</v>
      </c>
      <c r="AV219" s="533">
        <f t="shared" si="66"/>
        <v>600</v>
      </c>
    </row>
    <row r="220" spans="1:48" ht="18">
      <c r="A220" s="223"/>
      <c r="B220" s="224" t="s">
        <v>531</v>
      </c>
      <c r="C220" s="224"/>
      <c r="D220" s="218" t="s">
        <v>725</v>
      </c>
      <c r="E220" s="221">
        <v>1</v>
      </c>
      <c r="F220" s="546"/>
      <c r="G220">
        <f t="shared" si="58"/>
        <v>0</v>
      </c>
      <c r="S220" s="73"/>
      <c r="T220" s="74"/>
      <c r="U220" s="74">
        <v>60</v>
      </c>
      <c r="V220" s="74"/>
      <c r="W220" s="74"/>
      <c r="X220" s="74"/>
      <c r="Y220" s="37"/>
      <c r="Z220" s="38"/>
      <c r="AA220" s="4">
        <f t="shared" si="59"/>
        <v>3000</v>
      </c>
      <c r="AB220" s="111"/>
      <c r="AC220" s="26"/>
      <c r="AE220" t="s">
        <v>315</v>
      </c>
      <c r="AH220" t="s">
        <v>446</v>
      </c>
      <c r="AI220" t="s">
        <v>423</v>
      </c>
      <c r="AJ220" s="1">
        <v>40</v>
      </c>
      <c r="AK220" t="s">
        <v>447</v>
      </c>
      <c r="AL220" s="1" t="str">
        <f t="shared" si="67"/>
        <v>Programmazione per modello 846 (qt punti 8)</v>
      </c>
      <c r="AM220" s="1">
        <f t="shared" si="68"/>
        <v>1</v>
      </c>
      <c r="AN220" s="532">
        <f t="shared" si="69"/>
        <v>0</v>
      </c>
      <c r="AO220" s="532">
        <f t="shared" si="70"/>
        <v>0</v>
      </c>
      <c r="AP220" s="532">
        <f t="shared" si="71"/>
        <v>0</v>
      </c>
      <c r="AQ220" s="4">
        <f t="shared" si="61"/>
        <v>0</v>
      </c>
      <c r="AR220" s="4">
        <f t="shared" si="62"/>
        <v>0</v>
      </c>
      <c r="AS220" s="4">
        <f t="shared" si="63"/>
        <v>0</v>
      </c>
      <c r="AT220" s="4">
        <f t="shared" si="64"/>
        <v>3000</v>
      </c>
      <c r="AU220" s="4">
        <f t="shared" si="65"/>
        <v>0</v>
      </c>
      <c r="AV220" s="533">
        <f t="shared" si="66"/>
        <v>3000</v>
      </c>
    </row>
    <row r="221" spans="1:48" ht="30">
      <c r="A221" s="223"/>
      <c r="B221" s="224" t="s">
        <v>532</v>
      </c>
      <c r="C221" s="224"/>
      <c r="D221" s="218" t="s">
        <v>725</v>
      </c>
      <c r="E221" s="221">
        <v>1</v>
      </c>
      <c r="F221" s="546"/>
      <c r="G221">
        <f t="shared" si="58"/>
        <v>0</v>
      </c>
      <c r="S221" s="73"/>
      <c r="T221" s="74"/>
      <c r="U221" s="74">
        <v>30</v>
      </c>
      <c r="V221" s="74"/>
      <c r="W221" s="74"/>
      <c r="X221" s="74"/>
      <c r="Y221" s="37"/>
      <c r="Z221" s="38"/>
      <c r="AA221" s="4">
        <f t="shared" si="59"/>
        <v>1500</v>
      </c>
      <c r="AB221" s="111"/>
      <c r="AC221" s="26"/>
      <c r="AE221" t="s">
        <v>315</v>
      </c>
      <c r="AH221" t="s">
        <v>446</v>
      </c>
      <c r="AI221" t="s">
        <v>424</v>
      </c>
      <c r="AJ221" s="1">
        <v>40</v>
      </c>
      <c r="AK221" t="s">
        <v>447</v>
      </c>
      <c r="AL221" s="1" t="str">
        <f t="shared" si="67"/>
        <v>Verifica programmi di manipolazione e saldatura (qt 8 punti) per modello 312</v>
      </c>
      <c r="AM221" s="1">
        <f t="shared" si="68"/>
        <v>1</v>
      </c>
      <c r="AN221" s="532">
        <f t="shared" si="69"/>
        <v>0</v>
      </c>
      <c r="AO221" s="532">
        <f t="shared" si="70"/>
        <v>0</v>
      </c>
      <c r="AP221" s="532">
        <f t="shared" si="71"/>
        <v>0</v>
      </c>
      <c r="AQ221" s="4">
        <f t="shared" si="61"/>
        <v>0</v>
      </c>
      <c r="AR221" s="4">
        <f t="shared" si="62"/>
        <v>0</v>
      </c>
      <c r="AS221" s="4">
        <f t="shared" si="63"/>
        <v>0</v>
      </c>
      <c r="AT221" s="4">
        <f t="shared" si="64"/>
        <v>1500</v>
      </c>
      <c r="AU221" s="4">
        <f t="shared" si="65"/>
        <v>0</v>
      </c>
      <c r="AV221" s="533">
        <f t="shared" si="66"/>
        <v>1500</v>
      </c>
    </row>
    <row r="222" spans="1:48" ht="18">
      <c r="A222" s="223"/>
      <c r="B222" s="224"/>
      <c r="C222" s="224"/>
      <c r="D222" s="218"/>
      <c r="E222" s="221"/>
      <c r="F222" s="546"/>
      <c r="G222">
        <f t="shared" si="58"/>
        <v>0</v>
      </c>
      <c r="S222" s="73"/>
      <c r="T222" s="74"/>
      <c r="U222" s="74"/>
      <c r="V222" s="74"/>
      <c r="W222" s="74"/>
      <c r="X222" s="74"/>
      <c r="Y222" s="37"/>
      <c r="Z222" s="38"/>
      <c r="AA222" s="4">
        <f t="shared" si="59"/>
        <v>0</v>
      </c>
      <c r="AB222" s="111"/>
      <c r="AC222" s="26"/>
      <c r="AE222" t="s">
        <v>315</v>
      </c>
      <c r="AH222" t="s">
        <v>446</v>
      </c>
      <c r="AI222" t="s">
        <v>424</v>
      </c>
      <c r="AJ222" s="1">
        <v>40</v>
      </c>
      <c r="AK222" t="s">
        <v>447</v>
      </c>
      <c r="AL222" s="1">
        <f t="shared" si="67"/>
        <v>0</v>
      </c>
      <c r="AM222" s="1">
        <f t="shared" si="68"/>
        <v>0</v>
      </c>
      <c r="AN222" s="532">
        <f t="shared" si="69"/>
        <v>0</v>
      </c>
      <c r="AO222" s="532">
        <f t="shared" si="70"/>
        <v>0</v>
      </c>
      <c r="AP222" s="532">
        <f t="shared" si="71"/>
        <v>0</v>
      </c>
      <c r="AQ222" s="4">
        <f t="shared" si="61"/>
        <v>0</v>
      </c>
      <c r="AR222" s="4">
        <f t="shared" si="62"/>
        <v>0</v>
      </c>
      <c r="AS222" s="4">
        <f t="shared" si="63"/>
        <v>0</v>
      </c>
      <c r="AT222" s="4">
        <f t="shared" si="64"/>
        <v>0</v>
      </c>
      <c r="AU222" s="4">
        <f t="shared" si="65"/>
        <v>0</v>
      </c>
      <c r="AV222" s="533">
        <f t="shared" si="66"/>
        <v>0</v>
      </c>
    </row>
    <row r="223" spans="1:48" ht="18">
      <c r="A223" s="222" t="s">
        <v>514</v>
      </c>
      <c r="B223" s="224" t="s">
        <v>511</v>
      </c>
      <c r="C223" s="224" t="s">
        <v>640</v>
      </c>
      <c r="D223" s="218" t="s">
        <v>726</v>
      </c>
      <c r="E223" s="221">
        <v>1</v>
      </c>
      <c r="G223">
        <f t="shared" si="58"/>
        <v>0</v>
      </c>
      <c r="S223" s="73"/>
      <c r="T223" s="74"/>
      <c r="U223" s="74"/>
      <c r="V223" s="74"/>
      <c r="W223" s="74"/>
      <c r="X223" s="74"/>
      <c r="Y223" s="37"/>
      <c r="Z223" s="38"/>
      <c r="AA223" s="4">
        <f t="shared" si="59"/>
        <v>0</v>
      </c>
      <c r="AB223" s="111"/>
      <c r="AC223" s="26"/>
      <c r="AE223" t="s">
        <v>315</v>
      </c>
      <c r="AH223" t="s">
        <v>446</v>
      </c>
      <c r="AI223" s="191" t="s">
        <v>423</v>
      </c>
      <c r="AJ223" s="1">
        <v>40</v>
      </c>
      <c r="AK223" t="s">
        <v>447</v>
      </c>
      <c r="AL223" s="1" t="str">
        <f t="shared" si="67"/>
        <v>Robot di saldatura al suolo e manipolazione</v>
      </c>
      <c r="AM223" s="1">
        <f t="shared" si="68"/>
        <v>1</v>
      </c>
      <c r="AN223" s="532">
        <f t="shared" si="69"/>
        <v>0</v>
      </c>
      <c r="AO223" s="532">
        <f t="shared" si="70"/>
        <v>0</v>
      </c>
      <c r="AP223" s="532">
        <f t="shared" si="71"/>
        <v>0</v>
      </c>
      <c r="AQ223" s="4">
        <f t="shared" si="61"/>
        <v>0</v>
      </c>
      <c r="AR223" s="4">
        <f t="shared" si="62"/>
        <v>0</v>
      </c>
      <c r="AS223" s="4">
        <f t="shared" si="63"/>
        <v>0</v>
      </c>
      <c r="AT223" s="4">
        <f t="shared" si="64"/>
        <v>0</v>
      </c>
      <c r="AU223" s="4">
        <f t="shared" si="65"/>
        <v>0</v>
      </c>
      <c r="AV223" s="533">
        <f t="shared" si="66"/>
        <v>0</v>
      </c>
    </row>
    <row r="224" spans="1:48" ht="45">
      <c r="A224" s="223"/>
      <c r="B224" s="553" t="s">
        <v>702</v>
      </c>
      <c r="C224" s="553" t="s">
        <v>703</v>
      </c>
      <c r="D224" s="218" t="s">
        <v>726</v>
      </c>
      <c r="E224" s="221">
        <v>2</v>
      </c>
      <c r="F224" s="546"/>
      <c r="G224">
        <f t="shared" si="58"/>
        <v>0</v>
      </c>
      <c r="S224" s="73"/>
      <c r="T224" s="74">
        <v>10</v>
      </c>
      <c r="U224" s="74"/>
      <c r="V224" s="74"/>
      <c r="W224" s="74"/>
      <c r="X224" s="74"/>
      <c r="Y224" s="37"/>
      <c r="Z224" s="38"/>
      <c r="AA224" s="4">
        <f t="shared" si="59"/>
        <v>600</v>
      </c>
      <c r="AB224" s="111"/>
      <c r="AC224" s="26"/>
      <c r="AE224" t="s">
        <v>315</v>
      </c>
      <c r="AH224" t="s">
        <v>446</v>
      </c>
      <c r="AI224" t="s">
        <v>423</v>
      </c>
      <c r="AJ224" s="1">
        <v>40</v>
      </c>
      <c r="AK224" t="s">
        <v>447</v>
      </c>
      <c r="AL224" s="1" t="str">
        <f t="shared" si="67"/>
        <v>Smontaggio perni fissi di centraggio a bordo gripper modello 312 e rimontaggio in nuova posizione promiscua tutti i modelli. Modifica in cantiere</v>
      </c>
      <c r="AM224" s="1">
        <f t="shared" si="68"/>
        <v>2</v>
      </c>
      <c r="AN224" s="532">
        <f t="shared" si="69"/>
        <v>0</v>
      </c>
      <c r="AO224" s="532">
        <f t="shared" si="70"/>
        <v>0</v>
      </c>
      <c r="AP224" s="532">
        <f t="shared" si="71"/>
        <v>0</v>
      </c>
      <c r="AQ224" s="4">
        <f t="shared" si="61"/>
        <v>0</v>
      </c>
      <c r="AR224" s="4">
        <f t="shared" si="62"/>
        <v>0</v>
      </c>
      <c r="AS224" s="4">
        <f t="shared" si="63"/>
        <v>0</v>
      </c>
      <c r="AT224" s="4">
        <f t="shared" si="64"/>
        <v>600</v>
      </c>
      <c r="AU224" s="4">
        <f t="shared" si="65"/>
        <v>0</v>
      </c>
      <c r="AV224" s="533">
        <f t="shared" si="66"/>
        <v>600</v>
      </c>
    </row>
    <row r="225" spans="1:48" ht="18">
      <c r="A225" s="223"/>
      <c r="B225" s="224" t="s">
        <v>467</v>
      </c>
      <c r="C225" s="224"/>
      <c r="D225" s="218"/>
      <c r="E225" s="221">
        <v>2</v>
      </c>
      <c r="F225">
        <v>10</v>
      </c>
      <c r="G225">
        <f t="shared" si="58"/>
        <v>20</v>
      </c>
      <c r="I225">
        <v>10</v>
      </c>
      <c r="J225">
        <v>100</v>
      </c>
      <c r="K225">
        <v>150</v>
      </c>
      <c r="M225">
        <v>10</v>
      </c>
      <c r="N225">
        <v>2</v>
      </c>
      <c r="S225" s="73">
        <v>2</v>
      </c>
      <c r="T225" s="74">
        <v>2</v>
      </c>
      <c r="U225" s="74"/>
      <c r="V225" s="74"/>
      <c r="W225" s="74"/>
      <c r="X225" s="74"/>
      <c r="Y225" s="37"/>
      <c r="Z225" s="38"/>
      <c r="AA225" s="4">
        <f t="shared" si="59"/>
        <v>922</v>
      </c>
      <c r="AB225" s="111"/>
      <c r="AC225" s="26"/>
      <c r="AE225" t="s">
        <v>315</v>
      </c>
      <c r="AH225" t="s">
        <v>446</v>
      </c>
      <c r="AI225" t="s">
        <v>423</v>
      </c>
      <c r="AJ225" s="1">
        <v>40</v>
      </c>
      <c r="AK225" t="s">
        <v>447</v>
      </c>
      <c r="AL225" s="1" t="str">
        <f t="shared" si="67"/>
        <v>PE modello 846</v>
      </c>
      <c r="AM225" s="1">
        <f t="shared" si="68"/>
        <v>2</v>
      </c>
      <c r="AN225" s="532">
        <f t="shared" si="69"/>
        <v>382</v>
      </c>
      <c r="AO225" s="532">
        <f t="shared" si="70"/>
        <v>182</v>
      </c>
      <c r="AP225" s="532">
        <f t="shared" si="71"/>
        <v>200</v>
      </c>
      <c r="AQ225" s="4">
        <f t="shared" si="61"/>
        <v>182</v>
      </c>
      <c r="AR225" s="4">
        <f t="shared" si="62"/>
        <v>200</v>
      </c>
      <c r="AS225" s="4">
        <f t="shared" si="63"/>
        <v>300</v>
      </c>
      <c r="AT225" s="4">
        <f t="shared" si="64"/>
        <v>240</v>
      </c>
      <c r="AU225" s="4">
        <f t="shared" si="65"/>
        <v>0</v>
      </c>
      <c r="AV225" s="533">
        <f t="shared" si="66"/>
        <v>922</v>
      </c>
    </row>
    <row r="226" spans="1:48" ht="18">
      <c r="A226" s="223"/>
      <c r="B226" s="550" t="s">
        <v>705</v>
      </c>
      <c r="C226" s="550" t="s">
        <v>706</v>
      </c>
      <c r="D226" s="218" t="s">
        <v>726</v>
      </c>
      <c r="E226" s="221">
        <v>1</v>
      </c>
      <c r="F226" s="546"/>
      <c r="G226">
        <f t="shared" ref="G226:G247" si="73">F226*$G$658</f>
        <v>0</v>
      </c>
      <c r="S226" s="73"/>
      <c r="T226" s="74">
        <v>10</v>
      </c>
      <c r="U226" s="74"/>
      <c r="V226" s="74"/>
      <c r="W226" s="74"/>
      <c r="X226" s="74"/>
      <c r="Y226" s="37"/>
      <c r="Z226" s="38"/>
      <c r="AA226" s="4">
        <f t="shared" si="59"/>
        <v>300</v>
      </c>
      <c r="AB226" s="111"/>
      <c r="AC226" s="26"/>
      <c r="AE226" t="s">
        <v>314</v>
      </c>
      <c r="AH226" t="s">
        <v>446</v>
      </c>
      <c r="AI226" t="s">
        <v>423</v>
      </c>
      <c r="AJ226" s="1">
        <v>40</v>
      </c>
      <c r="AK226" t="s">
        <v>447</v>
      </c>
      <c r="AL226" s="1" t="str">
        <f t="shared" si="67"/>
        <v>Smontaggio bloccaggio zona posteriore</v>
      </c>
      <c r="AM226" s="1">
        <f t="shared" si="68"/>
        <v>1</v>
      </c>
      <c r="AN226" s="532">
        <f t="shared" si="69"/>
        <v>0</v>
      </c>
      <c r="AO226" s="532">
        <f t="shared" si="70"/>
        <v>0</v>
      </c>
      <c r="AP226" s="532">
        <f t="shared" si="71"/>
        <v>0</v>
      </c>
      <c r="AQ226" s="4">
        <f t="shared" si="61"/>
        <v>0</v>
      </c>
      <c r="AR226" s="4">
        <f t="shared" si="62"/>
        <v>0</v>
      </c>
      <c r="AS226" s="4">
        <f t="shared" si="63"/>
        <v>0</v>
      </c>
      <c r="AT226" s="4">
        <f t="shared" si="64"/>
        <v>300</v>
      </c>
      <c r="AU226" s="4">
        <f t="shared" si="65"/>
        <v>0</v>
      </c>
      <c r="AV226" s="533">
        <f t="shared" si="66"/>
        <v>300</v>
      </c>
    </row>
    <row r="227" spans="1:48" ht="18">
      <c r="A227" s="223"/>
      <c r="B227" s="550" t="s">
        <v>707</v>
      </c>
      <c r="C227" s="550" t="s">
        <v>708</v>
      </c>
      <c r="D227" s="218" t="s">
        <v>726</v>
      </c>
      <c r="E227" s="221">
        <v>2</v>
      </c>
      <c r="F227" s="221"/>
      <c r="G227">
        <f t="shared" si="73"/>
        <v>0</v>
      </c>
      <c r="H227">
        <v>1</v>
      </c>
      <c r="I227">
        <v>25</v>
      </c>
      <c r="J227">
        <v>1000</v>
      </c>
      <c r="K227">
        <v>310</v>
      </c>
      <c r="M227">
        <v>30</v>
      </c>
      <c r="N227">
        <v>7</v>
      </c>
      <c r="P227">
        <v>5</v>
      </c>
      <c r="R227">
        <v>2</v>
      </c>
      <c r="S227" s="73">
        <v>4</v>
      </c>
      <c r="T227" s="74">
        <v>4</v>
      </c>
      <c r="U227" s="74"/>
      <c r="V227" s="74"/>
      <c r="W227" s="74"/>
      <c r="X227" s="74"/>
      <c r="Y227" s="37"/>
      <c r="Z227" s="38"/>
      <c r="AA227" s="4">
        <f t="shared" si="59"/>
        <v>3912</v>
      </c>
      <c r="AB227" s="111"/>
      <c r="AC227" s="26"/>
      <c r="AE227" t="s">
        <v>314</v>
      </c>
      <c r="AH227" t="s">
        <v>446</v>
      </c>
      <c r="AI227" s="191" t="s">
        <v>423</v>
      </c>
      <c r="AJ227" s="1">
        <v>40</v>
      </c>
      <c r="AK227" t="s">
        <v>447</v>
      </c>
      <c r="AL227" s="1" t="str">
        <f t="shared" si="67"/>
        <v>Nuovo bloccaggio pneumatico a bordo gripper promiscuo tutti modelli</v>
      </c>
      <c r="AM227" s="1">
        <f t="shared" si="68"/>
        <v>2</v>
      </c>
      <c r="AN227" s="532">
        <f t="shared" si="69"/>
        <v>2752</v>
      </c>
      <c r="AO227" s="532">
        <f t="shared" si="70"/>
        <v>752</v>
      </c>
      <c r="AP227" s="532">
        <f t="shared" si="71"/>
        <v>2000</v>
      </c>
      <c r="AQ227" s="4">
        <f t="shared" si="61"/>
        <v>752</v>
      </c>
      <c r="AR227" s="4">
        <f t="shared" si="62"/>
        <v>2000</v>
      </c>
      <c r="AS227" s="4">
        <f t="shared" si="63"/>
        <v>680</v>
      </c>
      <c r="AT227" s="4">
        <f t="shared" si="64"/>
        <v>480</v>
      </c>
      <c r="AU227" s="4">
        <f t="shared" si="65"/>
        <v>0</v>
      </c>
      <c r="AV227" s="533">
        <f t="shared" si="66"/>
        <v>3912</v>
      </c>
    </row>
    <row r="228" spans="1:48" ht="18">
      <c r="A228" s="223"/>
      <c r="B228" s="224"/>
      <c r="C228" s="224"/>
      <c r="D228" s="218"/>
      <c r="E228" s="221"/>
      <c r="F228" s="546"/>
      <c r="G228">
        <f t="shared" si="73"/>
        <v>0</v>
      </c>
      <c r="S228" s="73"/>
      <c r="T228" s="74"/>
      <c r="U228" s="74"/>
      <c r="V228" s="74"/>
      <c r="W228" s="74"/>
      <c r="X228" s="74"/>
      <c r="Y228" s="37"/>
      <c r="Z228" s="38"/>
      <c r="AA228" s="4">
        <f t="shared" si="59"/>
        <v>0</v>
      </c>
      <c r="AB228" s="111"/>
      <c r="AC228" s="26"/>
      <c r="AE228" t="s">
        <v>315</v>
      </c>
      <c r="AH228" t="s">
        <v>446</v>
      </c>
      <c r="AI228" s="191" t="s">
        <v>423</v>
      </c>
      <c r="AJ228" s="1">
        <v>40</v>
      </c>
      <c r="AK228" t="s">
        <v>447</v>
      </c>
      <c r="AL228" s="1">
        <f t="shared" si="67"/>
        <v>0</v>
      </c>
      <c r="AM228" s="1">
        <f t="shared" si="68"/>
        <v>0</v>
      </c>
      <c r="AN228" s="532">
        <f t="shared" si="69"/>
        <v>0</v>
      </c>
      <c r="AO228" s="532">
        <f t="shared" si="70"/>
        <v>0</v>
      </c>
      <c r="AP228" s="532">
        <f t="shared" si="71"/>
        <v>0</v>
      </c>
      <c r="AQ228" s="4">
        <f t="shared" si="61"/>
        <v>0</v>
      </c>
      <c r="AR228" s="4">
        <f t="shared" si="62"/>
        <v>0</v>
      </c>
      <c r="AS228" s="4">
        <f t="shared" si="63"/>
        <v>0</v>
      </c>
      <c r="AT228" s="4">
        <f t="shared" si="64"/>
        <v>0</v>
      </c>
      <c r="AU228" s="4">
        <f t="shared" si="65"/>
        <v>0</v>
      </c>
      <c r="AV228" s="533">
        <f t="shared" si="66"/>
        <v>0</v>
      </c>
    </row>
    <row r="229" spans="1:48" ht="18">
      <c r="A229" s="223"/>
      <c r="B229" s="224" t="s">
        <v>531</v>
      </c>
      <c r="C229" s="224" t="s">
        <v>664</v>
      </c>
      <c r="D229" s="218" t="s">
        <v>726</v>
      </c>
      <c r="E229" s="221">
        <v>1</v>
      </c>
      <c r="F229" s="546"/>
      <c r="G229">
        <f t="shared" si="73"/>
        <v>0</v>
      </c>
      <c r="S229" s="73"/>
      <c r="T229" s="74"/>
      <c r="U229" s="74">
        <v>60</v>
      </c>
      <c r="V229" s="74"/>
      <c r="W229" s="74"/>
      <c r="X229" s="74"/>
      <c r="Y229" s="37"/>
      <c r="Z229" s="38"/>
      <c r="AA229" s="4">
        <f t="shared" si="59"/>
        <v>3000</v>
      </c>
      <c r="AB229" s="111"/>
      <c r="AC229" s="26"/>
      <c r="AE229" t="s">
        <v>315</v>
      </c>
      <c r="AH229" t="s">
        <v>446</v>
      </c>
      <c r="AI229" t="s">
        <v>426</v>
      </c>
      <c r="AJ229" s="1">
        <v>40</v>
      </c>
      <c r="AK229" t="s">
        <v>447</v>
      </c>
      <c r="AL229" s="1" t="str">
        <f t="shared" si="67"/>
        <v>Programmazione per modello 846 (qt punti 8)</v>
      </c>
      <c r="AM229" s="1">
        <f t="shared" si="68"/>
        <v>1</v>
      </c>
      <c r="AN229" s="532">
        <f t="shared" si="69"/>
        <v>0</v>
      </c>
      <c r="AO229" s="532">
        <f t="shared" si="70"/>
        <v>0</v>
      </c>
      <c r="AP229" s="532">
        <f t="shared" si="71"/>
        <v>0</v>
      </c>
      <c r="AQ229" s="4">
        <f t="shared" si="61"/>
        <v>0</v>
      </c>
      <c r="AR229" s="4">
        <f t="shared" si="62"/>
        <v>0</v>
      </c>
      <c r="AS229" s="4">
        <f t="shared" si="63"/>
        <v>0</v>
      </c>
      <c r="AT229" s="4">
        <f t="shared" si="64"/>
        <v>3000</v>
      </c>
      <c r="AU229" s="4">
        <f t="shared" si="65"/>
        <v>0</v>
      </c>
      <c r="AV229" s="533">
        <f t="shared" si="66"/>
        <v>3000</v>
      </c>
    </row>
    <row r="230" spans="1:48" ht="30">
      <c r="A230" s="223"/>
      <c r="B230" s="224" t="s">
        <v>532</v>
      </c>
      <c r="C230" s="224" t="s">
        <v>665</v>
      </c>
      <c r="D230" s="218" t="s">
        <v>726</v>
      </c>
      <c r="E230" s="221">
        <v>1</v>
      </c>
      <c r="F230" s="546"/>
      <c r="G230">
        <f t="shared" si="73"/>
        <v>0</v>
      </c>
      <c r="S230" s="73"/>
      <c r="T230" s="74"/>
      <c r="U230" s="74">
        <v>30</v>
      </c>
      <c r="V230" s="74"/>
      <c r="W230" s="74"/>
      <c r="X230" s="74"/>
      <c r="Y230" s="37"/>
      <c r="Z230" s="38"/>
      <c r="AA230" s="4">
        <f t="shared" si="59"/>
        <v>1500</v>
      </c>
      <c r="AB230" s="111"/>
      <c r="AC230" s="26"/>
      <c r="AE230" t="s">
        <v>315</v>
      </c>
      <c r="AH230" t="s">
        <v>446</v>
      </c>
      <c r="AJ230" s="1">
        <v>40</v>
      </c>
      <c r="AK230" t="s">
        <v>447</v>
      </c>
      <c r="AL230" s="1"/>
      <c r="AM230" s="1"/>
      <c r="AN230" s="532">
        <f t="shared" si="69"/>
        <v>0</v>
      </c>
      <c r="AO230" s="532">
        <f t="shared" si="70"/>
        <v>0</v>
      </c>
      <c r="AP230" s="532">
        <f t="shared" si="71"/>
        <v>0</v>
      </c>
      <c r="AQ230" s="4">
        <f t="shared" si="61"/>
        <v>0</v>
      </c>
      <c r="AR230" s="4">
        <f t="shared" si="62"/>
        <v>0</v>
      </c>
      <c r="AS230" s="4">
        <f t="shared" si="63"/>
        <v>0</v>
      </c>
      <c r="AT230" s="4">
        <f t="shared" si="64"/>
        <v>1500</v>
      </c>
      <c r="AU230" s="4">
        <f t="shared" si="65"/>
        <v>0</v>
      </c>
      <c r="AV230" s="533">
        <f t="shared" si="66"/>
        <v>1500</v>
      </c>
    </row>
    <row r="231" spans="1:48" ht="18">
      <c r="A231" s="223"/>
      <c r="B231" s="224"/>
      <c r="C231" s="224"/>
      <c r="D231" s="218"/>
      <c r="E231" s="221"/>
      <c r="G231">
        <f t="shared" si="73"/>
        <v>0</v>
      </c>
      <c r="S231" s="73"/>
      <c r="T231" s="74"/>
      <c r="U231" s="74"/>
      <c r="V231" s="74"/>
      <c r="W231" s="74"/>
      <c r="X231" s="74"/>
      <c r="Y231" s="37"/>
      <c r="Z231" s="38"/>
      <c r="AA231" s="4">
        <f t="shared" si="59"/>
        <v>0</v>
      </c>
      <c r="AB231" s="111"/>
      <c r="AC231" s="26"/>
      <c r="AE231" t="s">
        <v>314</v>
      </c>
      <c r="AH231" t="s">
        <v>446</v>
      </c>
      <c r="AI231" t="s">
        <v>423</v>
      </c>
      <c r="AJ231" s="1">
        <v>40</v>
      </c>
      <c r="AK231" t="s">
        <v>447</v>
      </c>
      <c r="AL231" s="1">
        <f t="shared" si="67"/>
        <v>0</v>
      </c>
      <c r="AM231" s="1">
        <f t="shared" si="68"/>
        <v>0</v>
      </c>
      <c r="AN231" s="532">
        <f t="shared" si="69"/>
        <v>0</v>
      </c>
      <c r="AO231" s="532">
        <f t="shared" si="70"/>
        <v>0</v>
      </c>
      <c r="AP231" s="532">
        <f t="shared" si="71"/>
        <v>0</v>
      </c>
      <c r="AQ231" s="4">
        <f t="shared" si="61"/>
        <v>0</v>
      </c>
      <c r="AR231" s="4">
        <f t="shared" si="62"/>
        <v>0</v>
      </c>
      <c r="AS231" s="4">
        <f t="shared" si="63"/>
        <v>0</v>
      </c>
      <c r="AT231" s="4">
        <f t="shared" si="64"/>
        <v>0</v>
      </c>
      <c r="AU231" s="4">
        <f t="shared" si="65"/>
        <v>0</v>
      </c>
      <c r="AV231" s="533">
        <f t="shared" si="66"/>
        <v>0</v>
      </c>
    </row>
    <row r="232" spans="1:48" ht="30">
      <c r="A232" s="545" t="s">
        <v>560</v>
      </c>
      <c r="B232" s="224" t="s">
        <v>561</v>
      </c>
      <c r="C232" s="224" t="s">
        <v>727</v>
      </c>
      <c r="D232" s="218" t="s">
        <v>731</v>
      </c>
      <c r="E232" s="221">
        <v>1</v>
      </c>
      <c r="G232">
        <f t="shared" si="73"/>
        <v>0</v>
      </c>
      <c r="I232">
        <v>20</v>
      </c>
      <c r="J232">
        <v>100</v>
      </c>
      <c r="K232">
        <v>100</v>
      </c>
      <c r="M232">
        <v>20</v>
      </c>
      <c r="N232">
        <v>10</v>
      </c>
      <c r="P232">
        <v>5</v>
      </c>
      <c r="S232" s="73">
        <v>10</v>
      </c>
      <c r="T232" s="74">
        <v>20</v>
      </c>
      <c r="U232" s="74"/>
      <c r="V232" s="74"/>
      <c r="W232" s="74"/>
      <c r="X232" s="74"/>
      <c r="Y232" s="37"/>
      <c r="Z232" s="38"/>
      <c r="AA232" s="4">
        <f t="shared" si="59"/>
        <v>1522.5</v>
      </c>
      <c r="AB232" s="111"/>
      <c r="AC232" s="26"/>
      <c r="AE232" t="s">
        <v>314</v>
      </c>
      <c r="AH232" t="s">
        <v>446</v>
      </c>
      <c r="AI232" s="191" t="s">
        <v>423</v>
      </c>
      <c r="AJ232" s="1">
        <v>40</v>
      </c>
      <c r="AK232" t="s">
        <v>447</v>
      </c>
      <c r="AL232" s="1" t="str">
        <f t="shared" si="67"/>
        <v>Modifica pick up pneumatico esistente per promiscuità modello 846/312</v>
      </c>
      <c r="AM232" s="1">
        <f t="shared" si="68"/>
        <v>1</v>
      </c>
      <c r="AN232" s="532">
        <f t="shared" si="69"/>
        <v>522.5</v>
      </c>
      <c r="AO232" s="532">
        <f t="shared" si="70"/>
        <v>422.5</v>
      </c>
      <c r="AP232" s="532">
        <f t="shared" si="71"/>
        <v>100</v>
      </c>
      <c r="AQ232" s="4">
        <f t="shared" si="61"/>
        <v>422.5</v>
      </c>
      <c r="AR232" s="4">
        <f t="shared" si="62"/>
        <v>100</v>
      </c>
      <c r="AS232" s="4">
        <f t="shared" si="63"/>
        <v>100</v>
      </c>
      <c r="AT232" s="4">
        <f t="shared" si="64"/>
        <v>900</v>
      </c>
      <c r="AU232" s="4">
        <f t="shared" si="65"/>
        <v>0</v>
      </c>
      <c r="AV232" s="533">
        <f t="shared" si="66"/>
        <v>1522.5</v>
      </c>
    </row>
    <row r="233" spans="1:48" ht="18">
      <c r="A233" s="223"/>
      <c r="B233" s="224" t="s">
        <v>562</v>
      </c>
      <c r="C233" s="224" t="s">
        <v>728</v>
      </c>
      <c r="D233" s="218" t="s">
        <v>731</v>
      </c>
      <c r="E233" s="221">
        <v>12</v>
      </c>
      <c r="F233" s="1">
        <v>60</v>
      </c>
      <c r="G233">
        <f t="shared" si="73"/>
        <v>120</v>
      </c>
      <c r="I233">
        <v>10</v>
      </c>
      <c r="J233">
        <v>60</v>
      </c>
      <c r="K233">
        <v>10</v>
      </c>
      <c r="M233">
        <v>25</v>
      </c>
      <c r="N233">
        <v>15</v>
      </c>
      <c r="P233">
        <v>5</v>
      </c>
      <c r="Q233">
        <v>2</v>
      </c>
      <c r="R233">
        <v>4</v>
      </c>
      <c r="S233" s="73">
        <v>5</v>
      </c>
      <c r="T233" s="74">
        <v>5</v>
      </c>
      <c r="U233" s="74"/>
      <c r="V233" s="74"/>
      <c r="W233" s="74"/>
      <c r="X233" s="74"/>
      <c r="Y233" s="37"/>
      <c r="Z233" s="38"/>
      <c r="AA233" s="4">
        <f t="shared" si="59"/>
        <v>13752</v>
      </c>
      <c r="AB233" s="111"/>
      <c r="AC233" s="26"/>
      <c r="AE233" t="s">
        <v>315</v>
      </c>
      <c r="AH233" t="s">
        <v>446</v>
      </c>
      <c r="AI233" t="s">
        <v>424</v>
      </c>
      <c r="AJ233" s="1">
        <v>40</v>
      </c>
      <c r="AK233" t="s">
        <v>447</v>
      </c>
      <c r="AL233" s="1" t="str">
        <f t="shared" si="67"/>
        <v xml:space="preserve">Nuovi pallet </v>
      </c>
      <c r="AM233" s="1">
        <f t="shared" si="68"/>
        <v>12</v>
      </c>
      <c r="AN233" s="532">
        <f t="shared" si="69"/>
        <v>9312</v>
      </c>
      <c r="AO233" s="532">
        <f t="shared" si="70"/>
        <v>8592</v>
      </c>
      <c r="AP233" s="532">
        <f t="shared" si="71"/>
        <v>720</v>
      </c>
      <c r="AQ233" s="4">
        <f t="shared" si="61"/>
        <v>8592</v>
      </c>
      <c r="AR233" s="4">
        <f t="shared" si="62"/>
        <v>720</v>
      </c>
      <c r="AS233" s="4">
        <f t="shared" si="63"/>
        <v>840</v>
      </c>
      <c r="AT233" s="4">
        <f t="shared" si="64"/>
        <v>3600</v>
      </c>
      <c r="AU233" s="4">
        <f t="shared" si="65"/>
        <v>0</v>
      </c>
      <c r="AV233" s="533">
        <f t="shared" si="66"/>
        <v>13752</v>
      </c>
    </row>
    <row r="234" spans="1:48" ht="18">
      <c r="A234" s="223"/>
      <c r="B234" s="224" t="s">
        <v>563</v>
      </c>
      <c r="C234" s="224" t="s">
        <v>729</v>
      </c>
      <c r="D234" s="218" t="s">
        <v>731</v>
      </c>
      <c r="E234" s="221">
        <v>1</v>
      </c>
      <c r="F234">
        <v>60</v>
      </c>
      <c r="G234">
        <f t="shared" ref="G234:G235" si="74">F234*$G$658</f>
        <v>120</v>
      </c>
      <c r="I234">
        <v>10</v>
      </c>
      <c r="J234">
        <v>60</v>
      </c>
      <c r="M234">
        <v>25</v>
      </c>
      <c r="N234">
        <v>15</v>
      </c>
      <c r="P234">
        <v>20</v>
      </c>
      <c r="Q234">
        <v>10</v>
      </c>
      <c r="S234" s="73"/>
      <c r="T234" s="74">
        <v>10</v>
      </c>
      <c r="U234" s="74"/>
      <c r="V234" s="74"/>
      <c r="W234" s="74"/>
      <c r="X234" s="74"/>
      <c r="Y234" s="37"/>
      <c r="Z234" s="38"/>
      <c r="AA234" s="4">
        <f t="shared" si="59"/>
        <v>1662.5</v>
      </c>
      <c r="AB234" s="111"/>
      <c r="AC234" s="26"/>
      <c r="AE234" t="s">
        <v>315</v>
      </c>
      <c r="AH234" t="s">
        <v>446</v>
      </c>
      <c r="AI234" s="191" t="s">
        <v>424</v>
      </c>
      <c r="AJ234" s="1">
        <v>40</v>
      </c>
      <c r="AK234" t="s">
        <v>447</v>
      </c>
      <c r="AL234" s="1" t="str">
        <f t="shared" si="67"/>
        <v>Calibro</v>
      </c>
      <c r="AM234" s="1">
        <f t="shared" si="68"/>
        <v>1</v>
      </c>
      <c r="AN234" s="532">
        <f t="shared" si="69"/>
        <v>1362.5</v>
      </c>
      <c r="AO234" s="532">
        <f t="shared" si="70"/>
        <v>1302.5</v>
      </c>
      <c r="AP234" s="532">
        <f t="shared" si="71"/>
        <v>60</v>
      </c>
      <c r="AQ234" s="4">
        <f t="shared" si="61"/>
        <v>1302.5</v>
      </c>
      <c r="AR234" s="4">
        <f t="shared" si="62"/>
        <v>60</v>
      </c>
      <c r="AS234" s="4">
        <f t="shared" si="63"/>
        <v>0</v>
      </c>
      <c r="AT234" s="4">
        <f t="shared" si="64"/>
        <v>300</v>
      </c>
      <c r="AU234" s="4">
        <f t="shared" si="65"/>
        <v>0</v>
      </c>
      <c r="AV234" s="533">
        <f t="shared" si="66"/>
        <v>1662.5</v>
      </c>
    </row>
    <row r="235" spans="1:48" ht="18">
      <c r="A235" s="223"/>
      <c r="B235" s="224" t="s">
        <v>564</v>
      </c>
      <c r="C235" s="224" t="s">
        <v>730</v>
      </c>
      <c r="D235" s="218" t="s">
        <v>731</v>
      </c>
      <c r="E235" s="221">
        <v>4</v>
      </c>
      <c r="F235">
        <v>10</v>
      </c>
      <c r="G235">
        <f t="shared" si="74"/>
        <v>20</v>
      </c>
      <c r="I235">
        <v>10</v>
      </c>
      <c r="J235">
        <v>100</v>
      </c>
      <c r="K235">
        <v>150</v>
      </c>
      <c r="M235">
        <v>10</v>
      </c>
      <c r="N235">
        <v>2</v>
      </c>
      <c r="S235" s="73">
        <v>2</v>
      </c>
      <c r="T235" s="74">
        <v>2</v>
      </c>
      <c r="U235" s="74"/>
      <c r="V235" s="74"/>
      <c r="W235" s="74"/>
      <c r="X235" s="74"/>
      <c r="Y235" s="37"/>
      <c r="Z235" s="38"/>
      <c r="AA235" s="4">
        <f t="shared" si="59"/>
        <v>1844</v>
      </c>
      <c r="AB235" s="111"/>
      <c r="AC235" s="26"/>
      <c r="AE235" t="s">
        <v>315</v>
      </c>
      <c r="AH235" t="s">
        <v>446</v>
      </c>
      <c r="AI235" s="191" t="s">
        <v>72</v>
      </c>
      <c r="AJ235" s="1">
        <v>40</v>
      </c>
      <c r="AK235" t="s">
        <v>447</v>
      </c>
      <c r="AL235" s="1" t="str">
        <f t="shared" si="67"/>
        <v>Fotocellule PE</v>
      </c>
      <c r="AM235" s="1">
        <f t="shared" si="68"/>
        <v>4</v>
      </c>
      <c r="AN235" s="532">
        <f t="shared" si="69"/>
        <v>764</v>
      </c>
      <c r="AO235" s="532">
        <f t="shared" si="70"/>
        <v>364</v>
      </c>
      <c r="AP235" s="532">
        <f t="shared" si="71"/>
        <v>400</v>
      </c>
      <c r="AQ235" s="4">
        <f t="shared" si="61"/>
        <v>364</v>
      </c>
      <c r="AR235" s="4">
        <f t="shared" si="62"/>
        <v>400</v>
      </c>
      <c r="AS235" s="4">
        <f t="shared" si="63"/>
        <v>600</v>
      </c>
      <c r="AT235" s="4">
        <f t="shared" si="64"/>
        <v>480</v>
      </c>
      <c r="AU235" s="4">
        <f t="shared" si="65"/>
        <v>0</v>
      </c>
      <c r="AV235" s="533">
        <f t="shared" si="66"/>
        <v>1844</v>
      </c>
    </row>
    <row r="236" spans="1:48" ht="18">
      <c r="A236" s="223"/>
      <c r="B236" s="224"/>
      <c r="C236" s="224"/>
      <c r="D236" s="218"/>
      <c r="E236" s="221"/>
      <c r="F236" s="546"/>
      <c r="G236">
        <f t="shared" si="73"/>
        <v>0</v>
      </c>
      <c r="S236" s="73"/>
      <c r="T236" s="74"/>
      <c r="U236" s="74"/>
      <c r="V236" s="74"/>
      <c r="W236" s="74"/>
      <c r="X236" s="74"/>
      <c r="Y236" s="37"/>
      <c r="Z236" s="38"/>
      <c r="AA236" s="4">
        <f t="shared" si="59"/>
        <v>0</v>
      </c>
      <c r="AB236" s="111"/>
      <c r="AC236" s="26"/>
      <c r="AE236" t="s">
        <v>314</v>
      </c>
      <c r="AH236" t="s">
        <v>446</v>
      </c>
      <c r="AI236" t="s">
        <v>425</v>
      </c>
      <c r="AJ236" s="1">
        <v>40</v>
      </c>
      <c r="AK236" t="s">
        <v>447</v>
      </c>
      <c r="AL236" s="1">
        <f t="shared" si="67"/>
        <v>0</v>
      </c>
      <c r="AM236" s="1">
        <f t="shared" si="68"/>
        <v>0</v>
      </c>
      <c r="AN236" s="532">
        <f t="shared" si="69"/>
        <v>0</v>
      </c>
      <c r="AO236" s="532">
        <f t="shared" si="70"/>
        <v>0</v>
      </c>
      <c r="AP236" s="532">
        <f t="shared" si="71"/>
        <v>0</v>
      </c>
      <c r="AQ236" s="4">
        <f t="shared" si="61"/>
        <v>0</v>
      </c>
      <c r="AR236" s="4">
        <f t="shared" si="62"/>
        <v>0</v>
      </c>
      <c r="AS236" s="4">
        <f t="shared" si="63"/>
        <v>0</v>
      </c>
      <c r="AT236" s="4">
        <f t="shared" si="64"/>
        <v>0</v>
      </c>
      <c r="AU236" s="4">
        <f t="shared" si="65"/>
        <v>0</v>
      </c>
      <c r="AV236" s="533">
        <f t="shared" si="66"/>
        <v>0</v>
      </c>
    </row>
    <row r="237" spans="1:48" ht="18">
      <c r="A237" s="223"/>
      <c r="B237" s="540" t="s">
        <v>533</v>
      </c>
      <c r="C237" s="540" t="s">
        <v>666</v>
      </c>
      <c r="D237" s="218" t="s">
        <v>733</v>
      </c>
      <c r="E237" s="221"/>
      <c r="G237">
        <f t="shared" si="73"/>
        <v>0</v>
      </c>
      <c r="S237" s="73"/>
      <c r="T237" s="74"/>
      <c r="U237" s="74"/>
      <c r="V237" s="74"/>
      <c r="W237" s="74"/>
      <c r="X237" s="74"/>
      <c r="Y237" s="37"/>
      <c r="Z237" s="38"/>
      <c r="AA237" s="4">
        <f t="shared" si="59"/>
        <v>0</v>
      </c>
      <c r="AB237" s="111"/>
      <c r="AC237" s="26"/>
      <c r="AE237" t="s">
        <v>314</v>
      </c>
      <c r="AH237" t="s">
        <v>446</v>
      </c>
      <c r="AI237" t="s">
        <v>425</v>
      </c>
      <c r="AJ237" s="1">
        <v>40</v>
      </c>
      <c r="AK237" t="s">
        <v>447</v>
      </c>
      <c r="AL237" s="1" t="str">
        <f t="shared" si="67"/>
        <v>Trasportatore di scarico</v>
      </c>
      <c r="AM237" s="1">
        <f t="shared" si="68"/>
        <v>0</v>
      </c>
      <c r="AN237" s="532">
        <f t="shared" si="69"/>
        <v>0</v>
      </c>
      <c r="AO237" s="532">
        <f t="shared" si="70"/>
        <v>0</v>
      </c>
      <c r="AP237" s="532">
        <f t="shared" si="71"/>
        <v>0</v>
      </c>
      <c r="AQ237" s="4">
        <f t="shared" si="61"/>
        <v>0</v>
      </c>
      <c r="AR237" s="4">
        <f t="shared" si="62"/>
        <v>0</v>
      </c>
      <c r="AS237" s="4">
        <f t="shared" si="63"/>
        <v>0</v>
      </c>
      <c r="AT237" s="4">
        <f t="shared" si="64"/>
        <v>0</v>
      </c>
      <c r="AU237" s="4">
        <f t="shared" si="65"/>
        <v>0</v>
      </c>
      <c r="AV237" s="533">
        <f t="shared" si="66"/>
        <v>0</v>
      </c>
    </row>
    <row r="238" spans="1:48" ht="18">
      <c r="A238" s="223"/>
      <c r="B238" s="224" t="s">
        <v>565</v>
      </c>
      <c r="C238" s="224" t="s">
        <v>732</v>
      </c>
      <c r="D238" s="218" t="s">
        <v>733</v>
      </c>
      <c r="E238" s="221"/>
      <c r="F238" s="546"/>
      <c r="G238">
        <f t="shared" si="73"/>
        <v>0</v>
      </c>
      <c r="S238" s="73"/>
      <c r="T238" s="74"/>
      <c r="U238" s="74"/>
      <c r="V238" s="74"/>
      <c r="W238" s="74"/>
      <c r="X238" s="74"/>
      <c r="Y238" s="37"/>
      <c r="Z238" s="38"/>
      <c r="AA238" s="4">
        <f t="shared" si="59"/>
        <v>0</v>
      </c>
      <c r="AB238" s="111"/>
      <c r="AC238" s="26"/>
      <c r="AE238" t="s">
        <v>315</v>
      </c>
      <c r="AH238" t="s">
        <v>446</v>
      </c>
      <c r="AJ238" s="1">
        <v>40</v>
      </c>
      <c r="AK238" t="s">
        <v>447</v>
      </c>
      <c r="AL238" s="1"/>
      <c r="AM238" s="1"/>
      <c r="AN238" s="532">
        <f t="shared" si="69"/>
        <v>0</v>
      </c>
      <c r="AO238" s="532">
        <f t="shared" si="70"/>
        <v>0</v>
      </c>
      <c r="AP238" s="532">
        <f t="shared" si="71"/>
        <v>0</v>
      </c>
      <c r="AQ238" s="4">
        <f t="shared" si="61"/>
        <v>0</v>
      </c>
      <c r="AR238" s="4">
        <f t="shared" si="62"/>
        <v>0</v>
      </c>
      <c r="AS238" s="4">
        <f t="shared" si="63"/>
        <v>0</v>
      </c>
      <c r="AT238" s="4">
        <f t="shared" si="64"/>
        <v>0</v>
      </c>
      <c r="AU238" s="4">
        <f t="shared" si="65"/>
        <v>0</v>
      </c>
      <c r="AV238" s="533">
        <f t="shared" si="66"/>
        <v>0</v>
      </c>
    </row>
    <row r="239" spans="1:48" ht="18">
      <c r="A239" s="223"/>
      <c r="B239" s="224"/>
      <c r="C239" s="224"/>
      <c r="D239" s="218"/>
      <c r="E239" s="221"/>
      <c r="F239" s="546"/>
      <c r="G239">
        <f t="shared" si="73"/>
        <v>0</v>
      </c>
      <c r="S239" s="73"/>
      <c r="T239" s="74"/>
      <c r="U239" s="74"/>
      <c r="V239" s="74"/>
      <c r="W239" s="74"/>
      <c r="X239" s="74"/>
      <c r="Y239" s="37"/>
      <c r="Z239" s="38"/>
      <c r="AA239" s="4">
        <f t="shared" si="59"/>
        <v>0</v>
      </c>
      <c r="AB239" s="111"/>
      <c r="AC239" s="26"/>
      <c r="AE239" t="s">
        <v>315</v>
      </c>
      <c r="AH239" t="s">
        <v>446</v>
      </c>
      <c r="AI239" t="s">
        <v>424</v>
      </c>
      <c r="AJ239" s="1">
        <v>40</v>
      </c>
      <c r="AK239" t="s">
        <v>447</v>
      </c>
      <c r="AL239" s="1">
        <f t="shared" si="67"/>
        <v>0</v>
      </c>
      <c r="AM239" s="1">
        <f t="shared" si="68"/>
        <v>0</v>
      </c>
      <c r="AN239" s="532">
        <f t="shared" si="69"/>
        <v>0</v>
      </c>
      <c r="AO239" s="532">
        <f t="shared" si="70"/>
        <v>0</v>
      </c>
      <c r="AP239" s="532">
        <f t="shared" si="71"/>
        <v>0</v>
      </c>
      <c r="AQ239" s="4">
        <f t="shared" si="61"/>
        <v>0</v>
      </c>
      <c r="AR239" s="4">
        <f t="shared" si="62"/>
        <v>0</v>
      </c>
      <c r="AS239" s="4">
        <f t="shared" si="63"/>
        <v>0</v>
      </c>
      <c r="AT239" s="4">
        <f t="shared" si="64"/>
        <v>0</v>
      </c>
      <c r="AU239" s="4">
        <f t="shared" si="65"/>
        <v>0</v>
      </c>
      <c r="AV239" s="533">
        <f t="shared" si="66"/>
        <v>0</v>
      </c>
    </row>
    <row r="240" spans="1:48" ht="18">
      <c r="A240" s="223"/>
      <c r="B240" s="540" t="s">
        <v>535</v>
      </c>
      <c r="C240" s="540" t="s">
        <v>668</v>
      </c>
      <c r="D240" s="218"/>
      <c r="E240" s="221"/>
      <c r="F240" s="546"/>
      <c r="G240">
        <f t="shared" si="73"/>
        <v>0</v>
      </c>
      <c r="S240" s="73"/>
      <c r="T240" s="74"/>
      <c r="U240" s="74"/>
      <c r="V240" s="74"/>
      <c r="W240" s="74"/>
      <c r="X240" s="74"/>
      <c r="Y240" s="37"/>
      <c r="Z240" s="38"/>
      <c r="AA240" s="4">
        <f t="shared" si="59"/>
        <v>0</v>
      </c>
      <c r="AB240" s="111"/>
      <c r="AC240" s="26"/>
      <c r="AE240" t="s">
        <v>315</v>
      </c>
      <c r="AH240" t="s">
        <v>446</v>
      </c>
      <c r="AI240" s="191" t="s">
        <v>423</v>
      </c>
      <c r="AJ240" s="1">
        <v>40</v>
      </c>
      <c r="AK240" t="s">
        <v>447</v>
      </c>
      <c r="AL240" s="1" t="str">
        <f t="shared" si="67"/>
        <v>Logistica</v>
      </c>
      <c r="AM240" s="1">
        <f t="shared" si="68"/>
        <v>0</v>
      </c>
      <c r="AN240" s="532">
        <f t="shared" si="69"/>
        <v>0</v>
      </c>
      <c r="AO240" s="532">
        <f t="shared" si="70"/>
        <v>0</v>
      </c>
      <c r="AP240" s="532">
        <f t="shared" si="71"/>
        <v>0</v>
      </c>
      <c r="AQ240" s="4">
        <f t="shared" si="61"/>
        <v>0</v>
      </c>
      <c r="AR240" s="4">
        <f t="shared" si="62"/>
        <v>0</v>
      </c>
      <c r="AS240" s="4">
        <f t="shared" si="63"/>
        <v>0</v>
      </c>
      <c r="AT240" s="4">
        <f t="shared" si="64"/>
        <v>0</v>
      </c>
      <c r="AU240" s="4">
        <f t="shared" si="65"/>
        <v>0</v>
      </c>
      <c r="AV240" s="533">
        <f t="shared" si="66"/>
        <v>0</v>
      </c>
    </row>
    <row r="241" spans="1:48" ht="18">
      <c r="A241" s="223"/>
      <c r="B241" s="224"/>
      <c r="C241" s="224"/>
      <c r="D241" s="218"/>
      <c r="E241" s="221"/>
      <c r="G241">
        <f t="shared" si="73"/>
        <v>0</v>
      </c>
      <c r="S241" s="73"/>
      <c r="T241" s="74"/>
      <c r="U241" s="74"/>
      <c r="V241" s="74"/>
      <c r="W241" s="74"/>
      <c r="X241" s="74"/>
      <c r="Y241" s="37"/>
      <c r="Z241" s="38"/>
      <c r="AA241" s="4">
        <f t="shared" si="59"/>
        <v>0</v>
      </c>
      <c r="AB241" s="111"/>
      <c r="AC241" s="26"/>
      <c r="AE241" t="s">
        <v>315</v>
      </c>
      <c r="AH241" t="s">
        <v>446</v>
      </c>
      <c r="AI241" s="191"/>
      <c r="AJ241" s="1">
        <v>40</v>
      </c>
      <c r="AK241" t="s">
        <v>447</v>
      </c>
      <c r="AL241" s="1"/>
      <c r="AM241" s="1"/>
      <c r="AN241" s="532">
        <f t="shared" si="69"/>
        <v>0</v>
      </c>
      <c r="AO241" s="532">
        <f t="shared" si="70"/>
        <v>0</v>
      </c>
      <c r="AP241" s="532">
        <f t="shared" si="71"/>
        <v>0</v>
      </c>
      <c r="AQ241" s="4">
        <f t="shared" si="61"/>
        <v>0</v>
      </c>
      <c r="AR241" s="4">
        <f t="shared" si="62"/>
        <v>0</v>
      </c>
      <c r="AS241" s="4">
        <f t="shared" si="63"/>
        <v>0</v>
      </c>
      <c r="AT241" s="4">
        <f t="shared" si="64"/>
        <v>0</v>
      </c>
      <c r="AU241" s="4">
        <f t="shared" si="65"/>
        <v>0</v>
      </c>
      <c r="AV241" s="533">
        <f t="shared" si="66"/>
        <v>0</v>
      </c>
    </row>
    <row r="242" spans="1:48" ht="30">
      <c r="A242" s="223"/>
      <c r="B242" s="224" t="s">
        <v>566</v>
      </c>
      <c r="C242" s="224" t="s">
        <v>734</v>
      </c>
      <c r="D242" s="218"/>
      <c r="E242" s="221">
        <v>2</v>
      </c>
      <c r="F242" s="546">
        <v>220</v>
      </c>
      <c r="G242">
        <f t="shared" si="73"/>
        <v>440</v>
      </c>
      <c r="I242">
        <v>20</v>
      </c>
      <c r="J242">
        <v>400</v>
      </c>
      <c r="M242">
        <v>50</v>
      </c>
      <c r="N242">
        <v>20</v>
      </c>
      <c r="P242">
        <v>10</v>
      </c>
      <c r="S242" s="73"/>
      <c r="T242" s="74">
        <v>5</v>
      </c>
      <c r="U242" s="74"/>
      <c r="V242" s="74"/>
      <c r="W242" s="74"/>
      <c r="X242" s="74"/>
      <c r="Y242" s="37"/>
      <c r="Z242" s="38"/>
      <c r="AA242" s="4">
        <f t="shared" si="59"/>
        <v>3650</v>
      </c>
      <c r="AB242" s="111"/>
      <c r="AC242" s="26"/>
      <c r="AE242" t="s">
        <v>315</v>
      </c>
      <c r="AH242" t="s">
        <v>446</v>
      </c>
      <c r="AI242" s="191" t="s">
        <v>424</v>
      </c>
      <c r="AJ242" s="1">
        <v>40</v>
      </c>
      <c r="AK242" t="s">
        <v>447</v>
      </c>
      <c r="AL242" s="1" t="str">
        <f t="shared" si="67"/>
        <v>Carrello con ruote per pavimento posteriore modello 846 (1500x1000 )</v>
      </c>
      <c r="AM242" s="1">
        <f t="shared" si="68"/>
        <v>2</v>
      </c>
      <c r="AN242" s="532">
        <f t="shared" si="69"/>
        <v>3350</v>
      </c>
      <c r="AO242" s="532">
        <f t="shared" si="70"/>
        <v>2550</v>
      </c>
      <c r="AP242" s="532">
        <f t="shared" si="71"/>
        <v>800</v>
      </c>
      <c r="AQ242" s="4">
        <f t="shared" si="61"/>
        <v>2550</v>
      </c>
      <c r="AR242" s="4">
        <f t="shared" si="62"/>
        <v>800</v>
      </c>
      <c r="AS242" s="4">
        <f t="shared" si="63"/>
        <v>0</v>
      </c>
      <c r="AT242" s="4">
        <f t="shared" si="64"/>
        <v>300</v>
      </c>
      <c r="AU242" s="4">
        <f t="shared" si="65"/>
        <v>0</v>
      </c>
      <c r="AV242" s="533">
        <f t="shared" si="66"/>
        <v>3650</v>
      </c>
    </row>
    <row r="243" spans="1:48" ht="18">
      <c r="A243" s="223"/>
      <c r="B243" s="224"/>
      <c r="C243" s="224"/>
      <c r="D243" s="218"/>
      <c r="E243" s="221"/>
      <c r="G243">
        <f t="shared" si="73"/>
        <v>0</v>
      </c>
      <c r="S243" s="73"/>
      <c r="T243" s="74"/>
      <c r="U243" s="74"/>
      <c r="V243" s="74"/>
      <c r="W243" s="74"/>
      <c r="X243" s="74"/>
      <c r="Y243" s="37"/>
      <c r="Z243" s="38"/>
      <c r="AA243" s="4">
        <f t="shared" si="59"/>
        <v>0</v>
      </c>
      <c r="AB243" s="111"/>
      <c r="AC243" s="26"/>
      <c r="AE243" t="s">
        <v>314</v>
      </c>
      <c r="AH243" t="s">
        <v>446</v>
      </c>
      <c r="AI243" s="191" t="s">
        <v>423</v>
      </c>
      <c r="AJ243" s="1">
        <v>40</v>
      </c>
      <c r="AK243" t="s">
        <v>447</v>
      </c>
      <c r="AL243" s="1">
        <f t="shared" si="67"/>
        <v>0</v>
      </c>
      <c r="AM243" s="1">
        <f t="shared" si="68"/>
        <v>0</v>
      </c>
      <c r="AN243" s="532">
        <f t="shared" si="69"/>
        <v>0</v>
      </c>
      <c r="AO243" s="532">
        <f t="shared" si="70"/>
        <v>0</v>
      </c>
      <c r="AP243" s="532">
        <f t="shared" si="71"/>
        <v>0</v>
      </c>
      <c r="AQ243" s="4">
        <f t="shared" si="61"/>
        <v>0</v>
      </c>
      <c r="AR243" s="4">
        <f t="shared" si="62"/>
        <v>0</v>
      </c>
      <c r="AS243" s="4">
        <f t="shared" si="63"/>
        <v>0</v>
      </c>
      <c r="AT243" s="4">
        <f t="shared" si="64"/>
        <v>0</v>
      </c>
      <c r="AU243" s="4">
        <f t="shared" si="65"/>
        <v>0</v>
      </c>
      <c r="AV243" s="533">
        <f t="shared" si="66"/>
        <v>0</v>
      </c>
    </row>
    <row r="244" spans="1:48" ht="30">
      <c r="A244" s="223"/>
      <c r="B244" s="224" t="s">
        <v>567</v>
      </c>
      <c r="C244" s="224" t="s">
        <v>735</v>
      </c>
      <c r="D244" s="218"/>
      <c r="E244" s="221">
        <v>2</v>
      </c>
      <c r="F244" s="546">
        <v>220</v>
      </c>
      <c r="G244">
        <f t="shared" si="73"/>
        <v>440</v>
      </c>
      <c r="I244">
        <v>20</v>
      </c>
      <c r="J244">
        <v>400</v>
      </c>
      <c r="M244">
        <v>50</v>
      </c>
      <c r="N244">
        <v>20</v>
      </c>
      <c r="P244">
        <v>10</v>
      </c>
      <c r="S244" s="73"/>
      <c r="T244" s="74">
        <v>5</v>
      </c>
      <c r="U244" s="74"/>
      <c r="V244" s="74"/>
      <c r="W244" s="74"/>
      <c r="X244" s="74"/>
      <c r="Y244" s="37"/>
      <c r="Z244" s="38"/>
      <c r="AA244" s="4">
        <f t="shared" si="59"/>
        <v>3650</v>
      </c>
      <c r="AB244" s="111"/>
      <c r="AC244" s="26"/>
      <c r="AE244" t="s">
        <v>314</v>
      </c>
      <c r="AH244" t="s">
        <v>446</v>
      </c>
      <c r="AI244" t="s">
        <v>423</v>
      </c>
      <c r="AJ244" s="1">
        <v>40</v>
      </c>
      <c r="AK244" t="s">
        <v>447</v>
      </c>
      <c r="AL244" s="1" t="str">
        <f t="shared" si="67"/>
        <v>Carrello con ruote per pavimento posteriore modello 846 CNG (1500x1000 )</v>
      </c>
      <c r="AM244" s="1">
        <f t="shared" si="68"/>
        <v>2</v>
      </c>
      <c r="AN244" s="532">
        <f t="shared" si="69"/>
        <v>3350</v>
      </c>
      <c r="AO244" s="532">
        <f t="shared" si="70"/>
        <v>2550</v>
      </c>
      <c r="AP244" s="532">
        <f t="shared" si="71"/>
        <v>800</v>
      </c>
      <c r="AQ244" s="4">
        <f t="shared" si="61"/>
        <v>2550</v>
      </c>
      <c r="AR244" s="4">
        <f t="shared" si="62"/>
        <v>800</v>
      </c>
      <c r="AS244" s="4">
        <f t="shared" si="63"/>
        <v>0</v>
      </c>
      <c r="AT244" s="4">
        <f t="shared" si="64"/>
        <v>300</v>
      </c>
      <c r="AU244" s="4">
        <f t="shared" si="65"/>
        <v>0</v>
      </c>
      <c r="AV244" s="533">
        <f t="shared" si="66"/>
        <v>3650</v>
      </c>
    </row>
    <row r="245" spans="1:48" ht="18">
      <c r="A245" s="223"/>
      <c r="B245" s="224"/>
      <c r="C245" s="224"/>
      <c r="D245" s="218"/>
      <c r="E245" s="221"/>
      <c r="G245">
        <f t="shared" si="73"/>
        <v>0</v>
      </c>
      <c r="S245" s="73"/>
      <c r="T245" s="74"/>
      <c r="U245" s="74"/>
      <c r="V245" s="74"/>
      <c r="W245" s="74"/>
      <c r="X245" s="74"/>
      <c r="Y245" s="37"/>
      <c r="Z245" s="38"/>
      <c r="AA245" s="4">
        <f t="shared" si="59"/>
        <v>0</v>
      </c>
      <c r="AB245" s="111"/>
      <c r="AC245" s="26"/>
      <c r="AE245" t="s">
        <v>315</v>
      </c>
      <c r="AH245" t="s">
        <v>446</v>
      </c>
      <c r="AI245" s="191" t="s">
        <v>423</v>
      </c>
      <c r="AJ245" s="1">
        <v>40</v>
      </c>
      <c r="AK245" t="s">
        <v>447</v>
      </c>
      <c r="AL245" s="1">
        <f t="shared" si="67"/>
        <v>0</v>
      </c>
      <c r="AM245" s="1">
        <f t="shared" si="68"/>
        <v>0</v>
      </c>
      <c r="AN245" s="532">
        <f t="shared" si="69"/>
        <v>0</v>
      </c>
      <c r="AO245" s="532">
        <f t="shared" si="70"/>
        <v>0</v>
      </c>
      <c r="AP245" s="532">
        <f t="shared" si="71"/>
        <v>0</v>
      </c>
      <c r="AQ245" s="4">
        <f t="shared" si="61"/>
        <v>0</v>
      </c>
      <c r="AR245" s="4">
        <f t="shared" si="62"/>
        <v>0</v>
      </c>
      <c r="AS245" s="4">
        <f t="shared" si="63"/>
        <v>0</v>
      </c>
      <c r="AT245" s="4">
        <f t="shared" si="64"/>
        <v>0</v>
      </c>
      <c r="AU245" s="4">
        <f t="shared" si="65"/>
        <v>0</v>
      </c>
      <c r="AV245" s="533">
        <f t="shared" si="66"/>
        <v>0</v>
      </c>
    </row>
    <row r="246" spans="1:48" ht="18">
      <c r="A246" s="223"/>
      <c r="B246" s="540" t="s">
        <v>540</v>
      </c>
      <c r="C246" s="540" t="s">
        <v>672</v>
      </c>
      <c r="D246" s="218"/>
      <c r="E246" s="221"/>
      <c r="G246">
        <f t="shared" si="73"/>
        <v>0</v>
      </c>
      <c r="S246" s="73"/>
      <c r="T246" s="74"/>
      <c r="U246" s="74"/>
      <c r="V246" s="74"/>
      <c r="W246" s="74"/>
      <c r="X246" s="74"/>
      <c r="Y246" s="37"/>
      <c r="Z246" s="38"/>
      <c r="AA246" s="4">
        <f t="shared" si="59"/>
        <v>0</v>
      </c>
      <c r="AB246" s="111"/>
      <c r="AC246" s="26"/>
      <c r="AE246" t="s">
        <v>315</v>
      </c>
      <c r="AH246" t="s">
        <v>446</v>
      </c>
      <c r="AI246" t="s">
        <v>423</v>
      </c>
      <c r="AJ246" s="1">
        <v>40</v>
      </c>
      <c r="AK246" t="s">
        <v>447</v>
      </c>
      <c r="AL246" s="1" t="str">
        <f t="shared" si="67"/>
        <v>Generale</v>
      </c>
      <c r="AM246" s="1">
        <f t="shared" si="68"/>
        <v>0</v>
      </c>
      <c r="AN246" s="532">
        <f t="shared" si="69"/>
        <v>0</v>
      </c>
      <c r="AO246" s="532">
        <f t="shared" si="70"/>
        <v>0</v>
      </c>
      <c r="AP246" s="532">
        <f t="shared" si="71"/>
        <v>0</v>
      </c>
      <c r="AQ246" s="4">
        <f t="shared" si="61"/>
        <v>0</v>
      </c>
      <c r="AR246" s="4">
        <f t="shared" si="62"/>
        <v>0</v>
      </c>
      <c r="AS246" s="4">
        <f t="shared" si="63"/>
        <v>0</v>
      </c>
      <c r="AT246" s="4">
        <f t="shared" si="64"/>
        <v>0</v>
      </c>
      <c r="AU246" s="4">
        <f t="shared" si="65"/>
        <v>0</v>
      </c>
      <c r="AV246" s="533">
        <f t="shared" si="66"/>
        <v>0</v>
      </c>
    </row>
    <row r="247" spans="1:48" ht="18">
      <c r="A247" s="223"/>
      <c r="B247" s="224" t="s">
        <v>605</v>
      </c>
      <c r="C247" s="224"/>
      <c r="D247" s="218"/>
      <c r="E247" s="221">
        <v>1</v>
      </c>
      <c r="G247">
        <f t="shared" si="73"/>
        <v>0</v>
      </c>
      <c r="J247">
        <v>3000</v>
      </c>
      <c r="S247" s="73"/>
      <c r="T247" s="74"/>
      <c r="U247" s="74"/>
      <c r="V247" s="74"/>
      <c r="W247" s="74"/>
      <c r="X247" s="74"/>
      <c r="Y247" s="37"/>
      <c r="Z247" s="38"/>
      <c r="AA247" s="4">
        <f t="shared" si="59"/>
        <v>3000</v>
      </c>
      <c r="AB247" s="111"/>
      <c r="AC247" s="26"/>
      <c r="AE247" t="s">
        <v>314</v>
      </c>
      <c r="AH247" t="s">
        <v>446</v>
      </c>
      <c r="AI247" t="s">
        <v>423</v>
      </c>
      <c r="AJ247" s="1">
        <v>40</v>
      </c>
      <c r="AK247" t="s">
        <v>447</v>
      </c>
      <c r="AL247" s="1" t="str">
        <f t="shared" si="67"/>
        <v>Scannerizzazione 3d della linea esistente</v>
      </c>
      <c r="AM247" s="1">
        <f t="shared" si="68"/>
        <v>1</v>
      </c>
      <c r="AN247" s="532">
        <f t="shared" si="69"/>
        <v>3000</v>
      </c>
      <c r="AO247" s="532">
        <f t="shared" si="70"/>
        <v>0</v>
      </c>
      <c r="AP247" s="532">
        <f t="shared" si="71"/>
        <v>3000</v>
      </c>
      <c r="AQ247" s="4">
        <f t="shared" si="61"/>
        <v>0</v>
      </c>
      <c r="AR247" s="4">
        <f t="shared" si="62"/>
        <v>3000</v>
      </c>
      <c r="AS247" s="4">
        <f t="shared" si="63"/>
        <v>0</v>
      </c>
      <c r="AT247" s="4">
        <f t="shared" si="64"/>
        <v>0</v>
      </c>
      <c r="AU247" s="4">
        <f t="shared" si="65"/>
        <v>0</v>
      </c>
      <c r="AV247" s="533">
        <f t="shared" si="66"/>
        <v>3000</v>
      </c>
    </row>
    <row r="248" spans="1:48" ht="18">
      <c r="A248" s="223"/>
      <c r="B248" s="540" t="s">
        <v>541</v>
      </c>
      <c r="C248" s="540" t="s">
        <v>677</v>
      </c>
      <c r="D248" s="218"/>
      <c r="E248" s="221"/>
      <c r="F248" s="546"/>
      <c r="G248">
        <f t="shared" si="58"/>
        <v>0</v>
      </c>
      <c r="S248" s="73"/>
      <c r="T248" s="74"/>
      <c r="U248" s="74"/>
      <c r="V248" s="74"/>
      <c r="W248" s="74"/>
      <c r="X248" s="74"/>
      <c r="Y248" s="37"/>
      <c r="Z248" s="38"/>
      <c r="AA248" s="4">
        <f t="shared" si="59"/>
        <v>0</v>
      </c>
      <c r="AB248" s="111"/>
      <c r="AC248" s="26"/>
      <c r="AE248" t="s">
        <v>315</v>
      </c>
      <c r="AH248" t="s">
        <v>446</v>
      </c>
      <c r="AI248" t="s">
        <v>421</v>
      </c>
      <c r="AJ248" s="1">
        <v>40</v>
      </c>
      <c r="AK248" t="s">
        <v>447</v>
      </c>
      <c r="AL248" s="1" t="str">
        <f t="shared" si="67"/>
        <v>Esclusioni</v>
      </c>
      <c r="AM248" s="1">
        <f t="shared" si="68"/>
        <v>0</v>
      </c>
      <c r="AN248" s="532">
        <f t="shared" si="69"/>
        <v>0</v>
      </c>
      <c r="AO248" s="532">
        <f t="shared" si="70"/>
        <v>0</v>
      </c>
      <c r="AP248" s="532">
        <f t="shared" si="71"/>
        <v>0</v>
      </c>
      <c r="AQ248" s="4">
        <f t="shared" si="61"/>
        <v>0</v>
      </c>
      <c r="AR248" s="4">
        <f t="shared" si="62"/>
        <v>0</v>
      </c>
      <c r="AS248" s="4">
        <f t="shared" si="63"/>
        <v>0</v>
      </c>
      <c r="AT248" s="4">
        <f t="shared" si="64"/>
        <v>0</v>
      </c>
      <c r="AU248" s="4">
        <f t="shared" si="65"/>
        <v>0</v>
      </c>
      <c r="AV248" s="533">
        <f t="shared" si="66"/>
        <v>0</v>
      </c>
    </row>
    <row r="249" spans="1:48" ht="18">
      <c r="A249" s="223"/>
      <c r="B249" s="224" t="s">
        <v>542</v>
      </c>
      <c r="C249" s="224" t="s">
        <v>542</v>
      </c>
      <c r="D249" s="218"/>
      <c r="E249" s="221"/>
      <c r="F249" s="546"/>
      <c r="G249">
        <f t="shared" si="58"/>
        <v>0</v>
      </c>
      <c r="S249" s="73"/>
      <c r="T249" s="74"/>
      <c r="U249" s="74"/>
      <c r="V249" s="74"/>
      <c r="W249" s="74"/>
      <c r="X249" s="74"/>
      <c r="Y249" s="37"/>
      <c r="Z249" s="38"/>
      <c r="AA249" s="4">
        <f t="shared" si="59"/>
        <v>0</v>
      </c>
      <c r="AB249" s="111"/>
      <c r="AC249" s="26"/>
      <c r="AE249" t="s">
        <v>315</v>
      </c>
      <c r="AH249" t="s">
        <v>446</v>
      </c>
      <c r="AI249" s="191" t="s">
        <v>424</v>
      </c>
      <c r="AJ249" s="1">
        <v>40</v>
      </c>
      <c r="AK249" t="s">
        <v>447</v>
      </c>
      <c r="AL249" s="1" t="str">
        <f t="shared" si="67"/>
        <v>Retaquage</v>
      </c>
      <c r="AM249" s="1">
        <f t="shared" si="68"/>
        <v>0</v>
      </c>
      <c r="AN249" s="532">
        <f t="shared" si="69"/>
        <v>0</v>
      </c>
      <c r="AO249" s="532">
        <f t="shared" si="70"/>
        <v>0</v>
      </c>
      <c r="AP249" s="532">
        <f t="shared" si="71"/>
        <v>0</v>
      </c>
      <c r="AQ249" s="4">
        <f t="shared" si="61"/>
        <v>0</v>
      </c>
      <c r="AR249" s="4">
        <f t="shared" si="62"/>
        <v>0</v>
      </c>
      <c r="AS249" s="4">
        <f t="shared" si="63"/>
        <v>0</v>
      </c>
      <c r="AT249" s="4">
        <f t="shared" si="64"/>
        <v>0</v>
      </c>
      <c r="AU249" s="4">
        <f t="shared" si="65"/>
        <v>0</v>
      </c>
      <c r="AV249" s="533">
        <f t="shared" si="66"/>
        <v>0</v>
      </c>
    </row>
    <row r="250" spans="1:48" ht="18">
      <c r="A250" s="223"/>
      <c r="B250" s="224"/>
      <c r="C250" s="224"/>
      <c r="D250" s="218"/>
      <c r="E250" s="221"/>
      <c r="G250">
        <f t="shared" ref="G250" si="75">F250*$G$658</f>
        <v>0</v>
      </c>
      <c r="S250" s="73"/>
      <c r="T250" s="74"/>
      <c r="U250" s="74"/>
      <c r="V250" s="74"/>
      <c r="W250" s="74"/>
      <c r="X250" s="74"/>
      <c r="Y250" s="37"/>
      <c r="Z250" s="38"/>
      <c r="AA250" s="4">
        <f t="shared" si="59"/>
        <v>0</v>
      </c>
      <c r="AB250" s="111"/>
      <c r="AC250" s="26"/>
      <c r="AE250" t="s">
        <v>315</v>
      </c>
      <c r="AH250" t="s">
        <v>446</v>
      </c>
      <c r="AJ250" s="1">
        <v>40</v>
      </c>
      <c r="AK250" t="s">
        <v>447</v>
      </c>
      <c r="AL250" s="1"/>
      <c r="AM250" s="1"/>
      <c r="AN250" s="532">
        <f t="shared" si="69"/>
        <v>0</v>
      </c>
      <c r="AO250" s="532">
        <f t="shared" si="70"/>
        <v>0</v>
      </c>
      <c r="AP250" s="532">
        <f t="shared" si="71"/>
        <v>0</v>
      </c>
      <c r="AQ250" s="4">
        <f t="shared" si="61"/>
        <v>0</v>
      </c>
      <c r="AR250" s="4">
        <f t="shared" si="62"/>
        <v>0</v>
      </c>
      <c r="AS250" s="4">
        <f t="shared" si="63"/>
        <v>0</v>
      </c>
      <c r="AT250" s="4">
        <f t="shared" si="64"/>
        <v>0</v>
      </c>
      <c r="AU250" s="4">
        <f t="shared" si="65"/>
        <v>0</v>
      </c>
      <c r="AV250" s="533">
        <f t="shared" si="66"/>
        <v>0</v>
      </c>
    </row>
    <row r="251" spans="1:48" ht="18">
      <c r="A251" s="536"/>
      <c r="B251" s="537" t="s">
        <v>568</v>
      </c>
      <c r="C251" s="537" t="s">
        <v>568</v>
      </c>
      <c r="D251" s="538"/>
      <c r="E251" s="539"/>
      <c r="F251" s="236"/>
      <c r="G251">
        <f t="shared" si="58"/>
        <v>0</v>
      </c>
      <c r="S251" s="73"/>
      <c r="T251" s="74"/>
      <c r="U251" s="74"/>
      <c r="V251" s="74"/>
      <c r="W251" s="74"/>
      <c r="X251" s="74"/>
      <c r="Y251" s="37"/>
      <c r="Z251" s="38"/>
      <c r="AA251" s="4">
        <f t="shared" si="59"/>
        <v>0</v>
      </c>
      <c r="AB251" s="111"/>
      <c r="AC251" s="26"/>
      <c r="AE251" t="s">
        <v>314</v>
      </c>
      <c r="AH251" t="s">
        <v>446</v>
      </c>
      <c r="AI251" t="s">
        <v>423</v>
      </c>
      <c r="AJ251" s="1">
        <v>40</v>
      </c>
      <c r="AK251" t="s">
        <v>447</v>
      </c>
      <c r="AL251" s="1" t="str">
        <f t="shared" si="67"/>
        <v>LINEA TELAIO ANTERIORE</v>
      </c>
      <c r="AM251" s="1">
        <f t="shared" si="68"/>
        <v>0</v>
      </c>
      <c r="AN251" s="532">
        <f t="shared" si="69"/>
        <v>0</v>
      </c>
      <c r="AO251" s="532">
        <f t="shared" si="70"/>
        <v>0</v>
      </c>
      <c r="AP251" s="532">
        <f t="shared" si="71"/>
        <v>0</v>
      </c>
      <c r="AQ251" s="4">
        <f t="shared" si="61"/>
        <v>0</v>
      </c>
      <c r="AR251" s="4">
        <f t="shared" si="62"/>
        <v>0</v>
      </c>
      <c r="AS251" s="4">
        <f t="shared" si="63"/>
        <v>0</v>
      </c>
      <c r="AT251" s="4">
        <f t="shared" si="64"/>
        <v>0</v>
      </c>
      <c r="AU251" s="4">
        <f t="shared" si="65"/>
        <v>0</v>
      </c>
      <c r="AV251" s="533">
        <f t="shared" si="66"/>
        <v>0</v>
      </c>
    </row>
    <row r="252" spans="1:48" ht="18">
      <c r="A252" s="223"/>
      <c r="B252" s="224"/>
      <c r="C252" s="224"/>
      <c r="D252" s="218"/>
      <c r="E252" s="221"/>
      <c r="G252">
        <f t="shared" si="58"/>
        <v>0</v>
      </c>
      <c r="S252" s="73"/>
      <c r="T252" s="74"/>
      <c r="U252" s="74"/>
      <c r="V252" s="74"/>
      <c r="W252" s="74"/>
      <c r="X252" s="74"/>
      <c r="Y252" s="37"/>
      <c r="Z252" s="38"/>
      <c r="AA252" s="4">
        <f t="shared" si="59"/>
        <v>0</v>
      </c>
      <c r="AB252" s="111"/>
      <c r="AC252" s="26"/>
      <c r="AE252" t="s">
        <v>314</v>
      </c>
      <c r="AH252" t="s">
        <v>446</v>
      </c>
      <c r="AI252" t="s">
        <v>423</v>
      </c>
      <c r="AJ252" s="1">
        <v>40</v>
      </c>
      <c r="AK252" t="s">
        <v>447</v>
      </c>
      <c r="AL252" s="1">
        <f t="shared" si="67"/>
        <v>0</v>
      </c>
      <c r="AM252" s="1">
        <f t="shared" si="68"/>
        <v>0</v>
      </c>
      <c r="AN252" s="532">
        <f t="shared" si="69"/>
        <v>0</v>
      </c>
      <c r="AO252" s="532">
        <f t="shared" si="70"/>
        <v>0</v>
      </c>
      <c r="AP252" s="532">
        <f t="shared" si="71"/>
        <v>0</v>
      </c>
      <c r="AQ252" s="4">
        <f t="shared" si="61"/>
        <v>0</v>
      </c>
      <c r="AR252" s="4">
        <f t="shared" si="62"/>
        <v>0</v>
      </c>
      <c r="AS252" s="4">
        <f t="shared" si="63"/>
        <v>0</v>
      </c>
      <c r="AT252" s="4">
        <f t="shared" si="64"/>
        <v>0</v>
      </c>
      <c r="AU252" s="4">
        <f t="shared" si="65"/>
        <v>0</v>
      </c>
      <c r="AV252" s="533">
        <f t="shared" si="66"/>
        <v>0</v>
      </c>
    </row>
    <row r="253" spans="1:48" ht="18">
      <c r="A253" s="222" t="s">
        <v>569</v>
      </c>
      <c r="B253" s="540" t="s">
        <v>570</v>
      </c>
      <c r="C253" s="540" t="s">
        <v>736</v>
      </c>
      <c r="D253" s="218" t="s">
        <v>738</v>
      </c>
      <c r="E253" s="221"/>
      <c r="G253">
        <f t="shared" si="58"/>
        <v>0</v>
      </c>
      <c r="S253" s="73"/>
      <c r="T253" s="74"/>
      <c r="U253" s="74"/>
      <c r="V253" s="74"/>
      <c r="W253" s="74"/>
      <c r="X253" s="74"/>
      <c r="Y253" s="37"/>
      <c r="Z253" s="38"/>
      <c r="AA253" s="4">
        <f t="shared" si="59"/>
        <v>0</v>
      </c>
      <c r="AB253" s="111"/>
      <c r="AC253" s="26"/>
      <c r="AE253" t="s">
        <v>315</v>
      </c>
      <c r="AH253" t="s">
        <v>446</v>
      </c>
      <c r="AI253" t="s">
        <v>421</v>
      </c>
      <c r="AJ253" s="1">
        <v>40</v>
      </c>
      <c r="AK253" t="s">
        <v>447</v>
      </c>
      <c r="AL253" s="1" t="str">
        <f t="shared" si="67"/>
        <v>Baia di carico</v>
      </c>
      <c r="AM253" s="1">
        <f t="shared" si="68"/>
        <v>0</v>
      </c>
      <c r="AN253" s="532">
        <f t="shared" si="69"/>
        <v>0</v>
      </c>
      <c r="AO253" s="532">
        <f t="shared" si="70"/>
        <v>0</v>
      </c>
      <c r="AP253" s="532">
        <f t="shared" si="71"/>
        <v>0</v>
      </c>
      <c r="AQ253" s="4">
        <f t="shared" si="61"/>
        <v>0</v>
      </c>
      <c r="AR253" s="4">
        <f t="shared" si="62"/>
        <v>0</v>
      </c>
      <c r="AS253" s="4">
        <f t="shared" si="63"/>
        <v>0</v>
      </c>
      <c r="AT253" s="4">
        <f t="shared" si="64"/>
        <v>0</v>
      </c>
      <c r="AU253" s="4">
        <f t="shared" si="65"/>
        <v>0</v>
      </c>
      <c r="AV253" s="533">
        <f t="shared" si="66"/>
        <v>0</v>
      </c>
    </row>
    <row r="254" spans="1:48" ht="18">
      <c r="A254" s="223"/>
      <c r="B254" s="224" t="s">
        <v>571</v>
      </c>
      <c r="C254" s="224" t="s">
        <v>737</v>
      </c>
      <c r="D254" s="218" t="s">
        <v>738</v>
      </c>
      <c r="E254" s="221">
        <v>8</v>
      </c>
      <c r="F254">
        <v>10</v>
      </c>
      <c r="G254">
        <f t="shared" si="58"/>
        <v>20</v>
      </c>
      <c r="I254">
        <v>10</v>
      </c>
      <c r="J254">
        <v>100</v>
      </c>
      <c r="K254">
        <v>150</v>
      </c>
      <c r="M254">
        <v>10</v>
      </c>
      <c r="N254">
        <v>2</v>
      </c>
      <c r="S254" s="73">
        <v>2</v>
      </c>
      <c r="T254" s="74">
        <v>2</v>
      </c>
      <c r="U254" s="74"/>
      <c r="V254" s="74"/>
      <c r="W254" s="74"/>
      <c r="X254" s="74"/>
      <c r="Y254" s="37"/>
      <c r="Z254" s="38"/>
      <c r="AA254" s="4">
        <f t="shared" si="59"/>
        <v>3688</v>
      </c>
      <c r="AB254" s="111"/>
      <c r="AC254" s="26"/>
      <c r="AE254" t="s">
        <v>315</v>
      </c>
      <c r="AH254" t="s">
        <v>446</v>
      </c>
      <c r="AI254" s="191" t="s">
        <v>421</v>
      </c>
      <c r="AJ254" s="1">
        <v>40</v>
      </c>
      <c r="AK254" t="s">
        <v>447</v>
      </c>
      <c r="AL254" s="1" t="str">
        <f t="shared" si="67"/>
        <v>Fotocellule riconoscimento modello 846</v>
      </c>
      <c r="AM254" s="1">
        <f t="shared" si="68"/>
        <v>8</v>
      </c>
      <c r="AN254" s="532">
        <f t="shared" si="69"/>
        <v>1528</v>
      </c>
      <c r="AO254" s="532">
        <f t="shared" si="70"/>
        <v>728</v>
      </c>
      <c r="AP254" s="532">
        <f t="shared" si="71"/>
        <v>800</v>
      </c>
      <c r="AQ254" s="4">
        <f t="shared" si="61"/>
        <v>728</v>
      </c>
      <c r="AR254" s="4">
        <f t="shared" si="62"/>
        <v>800</v>
      </c>
      <c r="AS254" s="4">
        <f t="shared" si="63"/>
        <v>1200</v>
      </c>
      <c r="AT254" s="4">
        <f t="shared" si="64"/>
        <v>960</v>
      </c>
      <c r="AU254" s="4">
        <f t="shared" si="65"/>
        <v>0</v>
      </c>
      <c r="AV254" s="533">
        <f t="shared" si="66"/>
        <v>3688</v>
      </c>
    </row>
    <row r="255" spans="1:48" ht="18">
      <c r="A255" s="223"/>
      <c r="B255" s="224"/>
      <c r="C255" s="224"/>
      <c r="D255" s="218"/>
      <c r="E255" s="221"/>
      <c r="G255">
        <f t="shared" si="58"/>
        <v>0</v>
      </c>
      <c r="S255" s="73"/>
      <c r="T255" s="74"/>
      <c r="U255" s="74"/>
      <c r="V255" s="74"/>
      <c r="W255" s="74"/>
      <c r="X255" s="74"/>
      <c r="Y255" s="37"/>
      <c r="Z255" s="38"/>
      <c r="AA255" s="4">
        <f t="shared" si="59"/>
        <v>0</v>
      </c>
      <c r="AB255" s="111"/>
      <c r="AC255" s="26"/>
      <c r="AE255" t="s">
        <v>315</v>
      </c>
      <c r="AH255" t="s">
        <v>446</v>
      </c>
      <c r="AI255" s="191"/>
      <c r="AJ255" s="1">
        <v>50</v>
      </c>
      <c r="AK255" t="s">
        <v>447</v>
      </c>
      <c r="AL255" s="1"/>
      <c r="AM255" s="1"/>
      <c r="AN255" s="532">
        <f t="shared" si="69"/>
        <v>0</v>
      </c>
      <c r="AO255" s="532">
        <f t="shared" si="70"/>
        <v>0</v>
      </c>
      <c r="AP255" s="532">
        <f t="shared" si="71"/>
        <v>0</v>
      </c>
      <c r="AQ255" s="4">
        <f t="shared" si="61"/>
        <v>0</v>
      </c>
      <c r="AR255" s="4">
        <f t="shared" si="62"/>
        <v>0</v>
      </c>
      <c r="AS255" s="4">
        <f t="shared" si="63"/>
        <v>0</v>
      </c>
      <c r="AT255" s="4">
        <f t="shared" si="64"/>
        <v>0</v>
      </c>
      <c r="AU255" s="4">
        <f t="shared" si="65"/>
        <v>0</v>
      </c>
      <c r="AV255" s="533">
        <f t="shared" si="66"/>
        <v>0</v>
      </c>
    </row>
    <row r="256" spans="1:48" ht="18">
      <c r="A256" s="222" t="s">
        <v>449</v>
      </c>
      <c r="B256" s="540" t="s">
        <v>179</v>
      </c>
      <c r="C256" s="540" t="s">
        <v>622</v>
      </c>
      <c r="D256" s="221"/>
      <c r="E256" s="221"/>
      <c r="G256">
        <f t="shared" si="58"/>
        <v>0</v>
      </c>
      <c r="S256" s="73"/>
      <c r="T256" s="74"/>
      <c r="U256" s="74"/>
      <c r="V256" s="74"/>
      <c r="W256" s="74"/>
      <c r="X256" s="74"/>
      <c r="Y256" s="37"/>
      <c r="Z256" s="38"/>
      <c r="AA256" s="4">
        <f t="shared" si="59"/>
        <v>0</v>
      </c>
      <c r="AB256" s="111"/>
      <c r="AC256" s="26"/>
      <c r="AE256" t="s">
        <v>315</v>
      </c>
      <c r="AH256" t="s">
        <v>446</v>
      </c>
      <c r="AI256" s="191"/>
      <c r="AJ256" s="1">
        <v>50</v>
      </c>
      <c r="AK256" t="s">
        <v>447</v>
      </c>
      <c r="AL256" s="1"/>
      <c r="AM256" s="1"/>
      <c r="AN256" s="532">
        <f t="shared" si="69"/>
        <v>0</v>
      </c>
      <c r="AO256" s="532">
        <f t="shared" si="70"/>
        <v>0</v>
      </c>
      <c r="AP256" s="532">
        <f t="shared" si="71"/>
        <v>0</v>
      </c>
      <c r="AQ256" s="4">
        <f t="shared" si="61"/>
        <v>0</v>
      </c>
      <c r="AR256" s="4">
        <f t="shared" si="62"/>
        <v>0</v>
      </c>
      <c r="AS256" s="4">
        <f t="shared" si="63"/>
        <v>0</v>
      </c>
      <c r="AT256" s="4">
        <f t="shared" si="64"/>
        <v>0</v>
      </c>
      <c r="AU256" s="4">
        <f t="shared" si="65"/>
        <v>0</v>
      </c>
      <c r="AV256" s="533">
        <f t="shared" si="66"/>
        <v>0</v>
      </c>
    </row>
    <row r="257" spans="1:48" ht="18">
      <c r="A257" s="223"/>
      <c r="B257" s="224"/>
      <c r="C257" s="224"/>
      <c r="D257" s="218"/>
      <c r="E257" s="221"/>
      <c r="G257">
        <f t="shared" si="58"/>
        <v>0</v>
      </c>
      <c r="S257" s="73"/>
      <c r="T257" s="74"/>
      <c r="U257" s="74"/>
      <c r="V257" s="74"/>
      <c r="W257" s="74"/>
      <c r="X257" s="74"/>
      <c r="Y257" s="37"/>
      <c r="Z257" s="38"/>
      <c r="AA257" s="4">
        <f t="shared" si="59"/>
        <v>0</v>
      </c>
      <c r="AB257" s="111"/>
      <c r="AC257" s="26"/>
      <c r="AE257" t="s">
        <v>314</v>
      </c>
      <c r="AH257" t="s">
        <v>446</v>
      </c>
      <c r="AI257" t="s">
        <v>423</v>
      </c>
      <c r="AJ257" s="1">
        <v>50</v>
      </c>
      <c r="AK257" t="s">
        <v>447</v>
      </c>
      <c r="AL257" s="1">
        <f t="shared" si="67"/>
        <v>0</v>
      </c>
      <c r="AM257" s="1">
        <f t="shared" si="68"/>
        <v>0</v>
      </c>
      <c r="AN257" s="532">
        <f t="shared" si="69"/>
        <v>0</v>
      </c>
      <c r="AO257" s="532">
        <f t="shared" si="70"/>
        <v>0</v>
      </c>
      <c r="AP257" s="532">
        <f t="shared" si="71"/>
        <v>0</v>
      </c>
      <c r="AQ257" s="4">
        <f t="shared" si="61"/>
        <v>0</v>
      </c>
      <c r="AR257" s="4">
        <f t="shared" si="62"/>
        <v>0</v>
      </c>
      <c r="AS257" s="4">
        <f t="shared" si="63"/>
        <v>0</v>
      </c>
      <c r="AT257" s="4">
        <f t="shared" si="64"/>
        <v>0</v>
      </c>
      <c r="AU257" s="4">
        <f t="shared" si="65"/>
        <v>0</v>
      </c>
      <c r="AV257" s="533">
        <f t="shared" si="66"/>
        <v>0</v>
      </c>
    </row>
    <row r="258" spans="1:48" ht="18">
      <c r="A258" s="223"/>
      <c r="B258" s="224" t="s">
        <v>572</v>
      </c>
      <c r="C258" s="224" t="s">
        <v>737</v>
      </c>
      <c r="D258" s="218" t="s">
        <v>738</v>
      </c>
      <c r="E258" s="221">
        <v>8</v>
      </c>
      <c r="F258">
        <v>10</v>
      </c>
      <c r="G258">
        <f t="shared" si="58"/>
        <v>20</v>
      </c>
      <c r="I258">
        <v>10</v>
      </c>
      <c r="J258">
        <v>100</v>
      </c>
      <c r="K258">
        <v>150</v>
      </c>
      <c r="M258">
        <v>10</v>
      </c>
      <c r="N258">
        <v>2</v>
      </c>
      <c r="S258" s="73">
        <v>2</v>
      </c>
      <c r="T258" s="74">
        <v>2</v>
      </c>
      <c r="U258" s="74"/>
      <c r="V258" s="74"/>
      <c r="W258" s="74"/>
      <c r="X258" s="74"/>
      <c r="Y258" s="37"/>
      <c r="Z258" s="38"/>
      <c r="AA258" s="4">
        <f t="shared" si="59"/>
        <v>3688</v>
      </c>
      <c r="AB258" s="111"/>
      <c r="AC258" s="26"/>
      <c r="AE258" t="s">
        <v>315</v>
      </c>
      <c r="AH258" t="s">
        <v>446</v>
      </c>
      <c r="AI258" t="s">
        <v>424</v>
      </c>
      <c r="AJ258" s="1">
        <v>50</v>
      </c>
      <c r="AK258" t="s">
        <v>447</v>
      </c>
      <c r="AL258" s="1" t="str">
        <f t="shared" si="67"/>
        <v>Fotocellule modello 846</v>
      </c>
      <c r="AM258" s="1">
        <f t="shared" si="68"/>
        <v>8</v>
      </c>
      <c r="AN258" s="532">
        <f t="shared" si="69"/>
        <v>1528</v>
      </c>
      <c r="AO258" s="532">
        <f t="shared" si="70"/>
        <v>728</v>
      </c>
      <c r="AP258" s="532">
        <f t="shared" si="71"/>
        <v>800</v>
      </c>
      <c r="AQ258" s="4">
        <f t="shared" si="61"/>
        <v>728</v>
      </c>
      <c r="AR258" s="4">
        <f t="shared" si="62"/>
        <v>800</v>
      </c>
      <c r="AS258" s="4">
        <f t="shared" si="63"/>
        <v>1200</v>
      </c>
      <c r="AT258" s="4">
        <f t="shared" si="64"/>
        <v>960</v>
      </c>
      <c r="AU258" s="4">
        <f t="shared" si="65"/>
        <v>0</v>
      </c>
      <c r="AV258" s="533">
        <f t="shared" si="66"/>
        <v>3688</v>
      </c>
    </row>
    <row r="259" spans="1:48" ht="18">
      <c r="A259" s="223"/>
      <c r="B259" s="224"/>
      <c r="C259" s="224"/>
      <c r="D259" s="218"/>
      <c r="E259" s="221"/>
      <c r="G259">
        <f t="shared" si="58"/>
        <v>0</v>
      </c>
      <c r="S259" s="73"/>
      <c r="T259" s="74"/>
      <c r="U259" s="74"/>
      <c r="V259" s="74"/>
      <c r="W259" s="74"/>
      <c r="X259" s="74"/>
      <c r="Y259" s="37"/>
      <c r="Z259" s="38"/>
      <c r="AA259" s="4">
        <f t="shared" si="59"/>
        <v>0</v>
      </c>
      <c r="AB259" s="111"/>
      <c r="AC259" s="26"/>
      <c r="AE259" t="s">
        <v>315</v>
      </c>
      <c r="AH259" t="s">
        <v>446</v>
      </c>
      <c r="AI259" s="191" t="s">
        <v>424</v>
      </c>
      <c r="AJ259" s="1">
        <v>50</v>
      </c>
      <c r="AK259" t="s">
        <v>447</v>
      </c>
      <c r="AL259" s="1">
        <f t="shared" si="67"/>
        <v>0</v>
      </c>
      <c r="AM259" s="1">
        <f t="shared" si="68"/>
        <v>0</v>
      </c>
      <c r="AN259" s="532">
        <f t="shared" si="69"/>
        <v>0</v>
      </c>
      <c r="AO259" s="532">
        <f t="shared" si="70"/>
        <v>0</v>
      </c>
      <c r="AP259" s="532">
        <f t="shared" si="71"/>
        <v>0</v>
      </c>
      <c r="AQ259" s="4">
        <f t="shared" si="61"/>
        <v>0</v>
      </c>
      <c r="AR259" s="4">
        <f t="shared" si="62"/>
        <v>0</v>
      </c>
      <c r="AS259" s="4">
        <f t="shared" si="63"/>
        <v>0</v>
      </c>
      <c r="AT259" s="4">
        <f t="shared" si="64"/>
        <v>0</v>
      </c>
      <c r="AU259" s="4">
        <f t="shared" si="65"/>
        <v>0</v>
      </c>
      <c r="AV259" s="533">
        <f t="shared" si="66"/>
        <v>0</v>
      </c>
    </row>
    <row r="260" spans="1:48" ht="18">
      <c r="A260" s="222" t="s">
        <v>573</v>
      </c>
      <c r="B260" s="224" t="s">
        <v>574</v>
      </c>
      <c r="C260" s="224" t="s">
        <v>739</v>
      </c>
      <c r="D260" s="218" t="s">
        <v>741</v>
      </c>
      <c r="E260" s="221">
        <v>1</v>
      </c>
      <c r="G260">
        <f t="shared" si="58"/>
        <v>0</v>
      </c>
      <c r="S260" s="73"/>
      <c r="T260" s="74"/>
      <c r="U260" s="74"/>
      <c r="V260" s="74"/>
      <c r="W260" s="74"/>
      <c r="X260" s="74"/>
      <c r="Y260" s="37"/>
      <c r="Z260" s="38"/>
      <c r="AA260" s="4">
        <f t="shared" si="59"/>
        <v>0</v>
      </c>
      <c r="AB260" s="111"/>
      <c r="AC260" s="26"/>
      <c r="AE260" t="s">
        <v>315</v>
      </c>
      <c r="AH260" t="s">
        <v>446</v>
      </c>
      <c r="AI260" s="191" t="s">
        <v>424</v>
      </c>
      <c r="AJ260" s="1">
        <v>50</v>
      </c>
      <c r="AK260" t="s">
        <v>447</v>
      </c>
      <c r="AL260" s="1" t="str">
        <f t="shared" si="67"/>
        <v>Robot di manipolazione</v>
      </c>
      <c r="AM260" s="1">
        <f t="shared" si="68"/>
        <v>1</v>
      </c>
      <c r="AN260" s="532">
        <f t="shared" si="69"/>
        <v>0</v>
      </c>
      <c r="AO260" s="532">
        <f t="shared" si="70"/>
        <v>0</v>
      </c>
      <c r="AP260" s="532">
        <f t="shared" si="71"/>
        <v>0</v>
      </c>
      <c r="AQ260" s="4">
        <f t="shared" si="61"/>
        <v>0</v>
      </c>
      <c r="AR260" s="4">
        <f t="shared" si="62"/>
        <v>0</v>
      </c>
      <c r="AS260" s="4">
        <f t="shared" si="63"/>
        <v>0</v>
      </c>
      <c r="AT260" s="4">
        <f t="shared" si="64"/>
        <v>0</v>
      </c>
      <c r="AU260" s="4">
        <f t="shared" si="65"/>
        <v>0</v>
      </c>
      <c r="AV260" s="533">
        <f t="shared" si="66"/>
        <v>0</v>
      </c>
    </row>
    <row r="261" spans="1:48" ht="18">
      <c r="A261" s="223"/>
      <c r="B261" s="224" t="s">
        <v>575</v>
      </c>
      <c r="C261" s="224" t="s">
        <v>740</v>
      </c>
      <c r="D261" s="218" t="s">
        <v>741</v>
      </c>
      <c r="E261" s="221">
        <v>2</v>
      </c>
      <c r="F261">
        <v>10</v>
      </c>
      <c r="G261">
        <f t="shared" si="58"/>
        <v>20</v>
      </c>
      <c r="I261">
        <v>10</v>
      </c>
      <c r="J261">
        <v>100</v>
      </c>
      <c r="K261">
        <v>150</v>
      </c>
      <c r="M261">
        <v>10</v>
      </c>
      <c r="N261">
        <v>2</v>
      </c>
      <c r="S261" s="73">
        <v>2</v>
      </c>
      <c r="T261" s="74">
        <v>2</v>
      </c>
      <c r="U261" s="74"/>
      <c r="V261" s="74"/>
      <c r="W261" s="74"/>
      <c r="X261" s="74"/>
      <c r="Y261" s="37"/>
      <c r="Z261" s="38"/>
      <c r="AA261" s="4">
        <f t="shared" si="59"/>
        <v>922</v>
      </c>
      <c r="AB261" s="111"/>
      <c r="AC261" s="26"/>
      <c r="AE261" t="s">
        <v>315</v>
      </c>
      <c r="AH261" t="s">
        <v>446</v>
      </c>
      <c r="AI261" s="191" t="s">
        <v>424</v>
      </c>
      <c r="AJ261" s="1">
        <v>50</v>
      </c>
      <c r="AK261" t="s">
        <v>447</v>
      </c>
      <c r="AL261" s="1" t="str">
        <f t="shared" si="67"/>
        <v>PE su gripper modello 846</v>
      </c>
      <c r="AM261" s="1">
        <f t="shared" si="68"/>
        <v>2</v>
      </c>
      <c r="AN261" s="532">
        <f t="shared" si="69"/>
        <v>382</v>
      </c>
      <c r="AO261" s="532">
        <f t="shared" si="70"/>
        <v>182</v>
      </c>
      <c r="AP261" s="532">
        <f t="shared" si="71"/>
        <v>200</v>
      </c>
      <c r="AQ261" s="4">
        <f t="shared" si="61"/>
        <v>182</v>
      </c>
      <c r="AR261" s="4">
        <f t="shared" si="62"/>
        <v>200</v>
      </c>
      <c r="AS261" s="4">
        <f t="shared" si="63"/>
        <v>300</v>
      </c>
      <c r="AT261" s="4">
        <f t="shared" si="64"/>
        <v>240</v>
      </c>
      <c r="AU261" s="4">
        <f t="shared" si="65"/>
        <v>0</v>
      </c>
      <c r="AV261" s="533">
        <f t="shared" si="66"/>
        <v>922</v>
      </c>
    </row>
    <row r="262" spans="1:48" ht="18">
      <c r="A262" s="223"/>
      <c r="B262" s="224"/>
      <c r="C262" s="224"/>
      <c r="D262" s="218"/>
      <c r="E262" s="221"/>
      <c r="G262">
        <f t="shared" si="58"/>
        <v>0</v>
      </c>
      <c r="S262" s="73"/>
      <c r="T262" s="74"/>
      <c r="U262" s="74"/>
      <c r="V262" s="74"/>
      <c r="W262" s="74"/>
      <c r="X262" s="74"/>
      <c r="Y262" s="37"/>
      <c r="Z262" s="38"/>
      <c r="AA262" s="4">
        <f t="shared" si="59"/>
        <v>0</v>
      </c>
      <c r="AB262" s="111"/>
      <c r="AC262" s="26"/>
      <c r="AE262" t="s">
        <v>315</v>
      </c>
      <c r="AH262" t="s">
        <v>446</v>
      </c>
      <c r="AI262" s="191" t="s">
        <v>424</v>
      </c>
      <c r="AJ262" s="1">
        <v>50</v>
      </c>
      <c r="AK262" t="s">
        <v>447</v>
      </c>
      <c r="AL262" s="1">
        <f t="shared" si="67"/>
        <v>0</v>
      </c>
      <c r="AM262" s="1">
        <f t="shared" si="68"/>
        <v>0</v>
      </c>
      <c r="AN262" s="532">
        <f t="shared" si="69"/>
        <v>0</v>
      </c>
      <c r="AO262" s="532">
        <f t="shared" si="70"/>
        <v>0</v>
      </c>
      <c r="AP262" s="532">
        <f t="shared" si="71"/>
        <v>0</v>
      </c>
      <c r="AQ262" s="4">
        <f t="shared" si="61"/>
        <v>0</v>
      </c>
      <c r="AR262" s="4">
        <f t="shared" si="62"/>
        <v>0</v>
      </c>
      <c r="AS262" s="4">
        <f t="shared" si="63"/>
        <v>0</v>
      </c>
      <c r="AT262" s="4">
        <f t="shared" si="64"/>
        <v>0</v>
      </c>
      <c r="AU262" s="4">
        <f t="shared" si="65"/>
        <v>0</v>
      </c>
      <c r="AV262" s="533">
        <f t="shared" si="66"/>
        <v>0</v>
      </c>
    </row>
    <row r="263" spans="1:48" ht="18">
      <c r="A263" s="222" t="s">
        <v>576</v>
      </c>
      <c r="B263" s="224" t="s">
        <v>574</v>
      </c>
      <c r="C263" s="224" t="s">
        <v>739</v>
      </c>
      <c r="D263" s="218" t="s">
        <v>741</v>
      </c>
      <c r="E263" s="221">
        <v>1</v>
      </c>
      <c r="G263">
        <f t="shared" ref="G263:G264" si="76">F263*$G$658</f>
        <v>0</v>
      </c>
      <c r="S263" s="73"/>
      <c r="T263" s="74"/>
      <c r="U263" s="74"/>
      <c r="V263" s="74"/>
      <c r="W263" s="74"/>
      <c r="X263" s="74"/>
      <c r="Y263" s="37"/>
      <c r="Z263" s="38"/>
      <c r="AA263" s="4">
        <f t="shared" ref="AA263:AA326" si="77">(G263+H263*$H$658+I263*$I$658+J263*$J$658+K263*$K$658+L263*$L$658+M263*$M$658+N263*$N$658+O263*$O$658+P263*$P$658+Q263*$Q$658+R263*$R$658+S263*$S$658+T263*$T$658+U263*$U$658+V263*$V$658+W263*$W$658+X263*$X$658+Y263*$Y$658+Z263*$Z$658)*E263</f>
        <v>0</v>
      </c>
      <c r="AB263" s="111"/>
      <c r="AC263" s="26"/>
      <c r="AE263" t="s">
        <v>315</v>
      </c>
      <c r="AH263" t="s">
        <v>446</v>
      </c>
      <c r="AI263" s="191" t="s">
        <v>424</v>
      </c>
      <c r="AJ263" s="1">
        <v>50</v>
      </c>
      <c r="AK263" t="s">
        <v>447</v>
      </c>
      <c r="AL263" s="1" t="str">
        <f t="shared" si="67"/>
        <v>Robot di manipolazione</v>
      </c>
      <c r="AM263" s="1">
        <f t="shared" si="68"/>
        <v>1</v>
      </c>
      <c r="AN263" s="532">
        <f t="shared" si="69"/>
        <v>0</v>
      </c>
      <c r="AO263" s="532">
        <f t="shared" si="70"/>
        <v>0</v>
      </c>
      <c r="AP263" s="532">
        <f t="shared" si="71"/>
        <v>0</v>
      </c>
      <c r="AQ263" s="4">
        <f t="shared" si="61"/>
        <v>0</v>
      </c>
      <c r="AR263" s="4">
        <f t="shared" si="62"/>
        <v>0</v>
      </c>
      <c r="AS263" s="4">
        <f t="shared" si="63"/>
        <v>0</v>
      </c>
      <c r="AT263" s="4">
        <f t="shared" si="64"/>
        <v>0</v>
      </c>
      <c r="AU263" s="4">
        <f t="shared" si="65"/>
        <v>0</v>
      </c>
      <c r="AV263" s="533">
        <f t="shared" si="66"/>
        <v>0</v>
      </c>
    </row>
    <row r="264" spans="1:48" ht="18">
      <c r="A264" s="223"/>
      <c r="B264" s="224" t="s">
        <v>575</v>
      </c>
      <c r="C264" s="224" t="s">
        <v>740</v>
      </c>
      <c r="D264" s="218" t="s">
        <v>741</v>
      </c>
      <c r="E264" s="221">
        <v>2</v>
      </c>
      <c r="F264">
        <v>10</v>
      </c>
      <c r="G264">
        <f t="shared" si="76"/>
        <v>20</v>
      </c>
      <c r="I264">
        <v>10</v>
      </c>
      <c r="J264">
        <v>100</v>
      </c>
      <c r="K264">
        <v>150</v>
      </c>
      <c r="M264">
        <v>10</v>
      </c>
      <c r="N264">
        <v>2</v>
      </c>
      <c r="S264" s="73">
        <v>2</v>
      </c>
      <c r="T264" s="74">
        <v>2</v>
      </c>
      <c r="U264" s="74"/>
      <c r="V264" s="74"/>
      <c r="W264" s="74"/>
      <c r="X264" s="74"/>
      <c r="Y264" s="37"/>
      <c r="Z264" s="38"/>
      <c r="AA264" s="4">
        <f t="shared" si="77"/>
        <v>922</v>
      </c>
      <c r="AB264" s="111"/>
      <c r="AC264" s="26"/>
      <c r="AE264" t="s">
        <v>315</v>
      </c>
      <c r="AH264" t="s">
        <v>446</v>
      </c>
      <c r="AI264" s="191"/>
      <c r="AJ264" s="1">
        <v>50</v>
      </c>
      <c r="AK264" t="s">
        <v>447</v>
      </c>
      <c r="AL264" s="1"/>
      <c r="AM264" s="1"/>
      <c r="AN264" s="532">
        <f t="shared" si="69"/>
        <v>382</v>
      </c>
      <c r="AO264" s="532">
        <f t="shared" si="70"/>
        <v>182</v>
      </c>
      <c r="AP264" s="532">
        <f t="shared" si="71"/>
        <v>200</v>
      </c>
      <c r="AQ264" s="4">
        <f t="shared" si="61"/>
        <v>182</v>
      </c>
      <c r="AR264" s="4">
        <f t="shared" si="62"/>
        <v>200</v>
      </c>
      <c r="AS264" s="4">
        <f t="shared" si="63"/>
        <v>300</v>
      </c>
      <c r="AT264" s="4">
        <f t="shared" si="64"/>
        <v>240</v>
      </c>
      <c r="AU264" s="4">
        <f t="shared" si="65"/>
        <v>0</v>
      </c>
      <c r="AV264" s="533">
        <f t="shared" si="66"/>
        <v>922</v>
      </c>
    </row>
    <row r="265" spans="1:48" ht="18">
      <c r="A265" s="223"/>
      <c r="B265" s="224"/>
      <c r="C265" s="224"/>
      <c r="D265" s="218"/>
      <c r="E265" s="221"/>
      <c r="G265">
        <f t="shared" ref="G265:G319" si="78">F265*$G$658</f>
        <v>0</v>
      </c>
      <c r="S265" s="73"/>
      <c r="T265" s="74"/>
      <c r="U265" s="74"/>
      <c r="V265" s="74"/>
      <c r="W265" s="74"/>
      <c r="X265" s="74"/>
      <c r="Y265" s="37"/>
      <c r="Z265" s="38"/>
      <c r="AA265" s="4">
        <f t="shared" si="77"/>
        <v>0</v>
      </c>
      <c r="AB265" s="111"/>
      <c r="AC265" s="26"/>
      <c r="AE265" t="s">
        <v>315</v>
      </c>
      <c r="AH265" t="s">
        <v>446</v>
      </c>
      <c r="AI265" s="191" t="s">
        <v>423</v>
      </c>
      <c r="AJ265" s="1">
        <v>50</v>
      </c>
      <c r="AK265" t="s">
        <v>447</v>
      </c>
      <c r="AL265" s="1">
        <f t="shared" si="67"/>
        <v>0</v>
      </c>
      <c r="AM265" s="1">
        <f t="shared" si="68"/>
        <v>0</v>
      </c>
      <c r="AN265" s="532">
        <f t="shared" si="69"/>
        <v>0</v>
      </c>
      <c r="AO265" s="532">
        <f t="shared" si="70"/>
        <v>0</v>
      </c>
      <c r="AP265" s="532">
        <f t="shared" si="71"/>
        <v>0</v>
      </c>
      <c r="AQ265" s="4">
        <f t="shared" si="61"/>
        <v>0</v>
      </c>
      <c r="AR265" s="4">
        <f t="shared" si="62"/>
        <v>0</v>
      </c>
      <c r="AS265" s="4">
        <f t="shared" si="63"/>
        <v>0</v>
      </c>
      <c r="AT265" s="4">
        <f t="shared" si="64"/>
        <v>0</v>
      </c>
      <c r="AU265" s="4">
        <f t="shared" si="65"/>
        <v>0</v>
      </c>
      <c r="AV265" s="533">
        <f t="shared" si="66"/>
        <v>0</v>
      </c>
    </row>
    <row r="266" spans="1:48" ht="18">
      <c r="A266" s="223"/>
      <c r="B266" s="224"/>
      <c r="C266" s="224"/>
      <c r="D266" s="218"/>
      <c r="E266" s="221"/>
      <c r="G266">
        <f t="shared" si="78"/>
        <v>0</v>
      </c>
      <c r="S266" s="73"/>
      <c r="T266" s="74"/>
      <c r="U266" s="74"/>
      <c r="V266" s="74"/>
      <c r="W266" s="74"/>
      <c r="X266" s="74"/>
      <c r="Y266" s="37"/>
      <c r="Z266" s="38"/>
      <c r="AA266" s="4">
        <f t="shared" si="77"/>
        <v>0</v>
      </c>
      <c r="AB266" s="111"/>
      <c r="AC266" s="26"/>
      <c r="AE266" t="s">
        <v>314</v>
      </c>
      <c r="AH266" t="s">
        <v>446</v>
      </c>
      <c r="AI266" s="191" t="s">
        <v>423</v>
      </c>
      <c r="AJ266" s="1">
        <v>50</v>
      </c>
      <c r="AK266" t="s">
        <v>447</v>
      </c>
      <c r="AL266" s="1">
        <f t="shared" si="67"/>
        <v>0</v>
      </c>
      <c r="AM266" s="1">
        <f t="shared" si="68"/>
        <v>0</v>
      </c>
      <c r="AN266" s="532">
        <f t="shared" si="69"/>
        <v>0</v>
      </c>
      <c r="AO266" s="532">
        <f t="shared" si="70"/>
        <v>0</v>
      </c>
      <c r="AP266" s="532">
        <f t="shared" si="71"/>
        <v>0</v>
      </c>
      <c r="AQ266" s="4">
        <f t="shared" si="61"/>
        <v>0</v>
      </c>
      <c r="AR266" s="4">
        <f t="shared" si="62"/>
        <v>0</v>
      </c>
      <c r="AS266" s="4">
        <f t="shared" si="63"/>
        <v>0</v>
      </c>
      <c r="AT266" s="4">
        <f t="shared" si="64"/>
        <v>0</v>
      </c>
      <c r="AU266" s="4">
        <f t="shared" si="65"/>
        <v>0</v>
      </c>
      <c r="AV266" s="533">
        <f t="shared" si="66"/>
        <v>0</v>
      </c>
    </row>
    <row r="267" spans="1:48" ht="18">
      <c r="A267" s="222" t="s">
        <v>461</v>
      </c>
      <c r="B267" s="224" t="s">
        <v>488</v>
      </c>
      <c r="C267" s="224" t="s">
        <v>742</v>
      </c>
      <c r="D267" s="218" t="s">
        <v>738</v>
      </c>
      <c r="E267" s="221">
        <v>1</v>
      </c>
      <c r="G267">
        <f t="shared" si="78"/>
        <v>0</v>
      </c>
      <c r="S267" s="73"/>
      <c r="T267" s="74"/>
      <c r="U267" s="74"/>
      <c r="V267" s="74"/>
      <c r="W267" s="74"/>
      <c r="X267" s="74"/>
      <c r="Y267" s="37"/>
      <c r="Z267" s="38"/>
      <c r="AA267" s="4">
        <f t="shared" si="77"/>
        <v>0</v>
      </c>
      <c r="AB267" s="111"/>
      <c r="AC267" s="26"/>
      <c r="AE267" t="s">
        <v>315</v>
      </c>
      <c r="AH267" t="s">
        <v>446</v>
      </c>
      <c r="AI267" t="s">
        <v>426</v>
      </c>
      <c r="AJ267" s="1">
        <v>50</v>
      </c>
      <c r="AK267" t="s">
        <v>447</v>
      </c>
      <c r="AL267" s="1" t="str">
        <f t="shared" si="67"/>
        <v>Robot di saldatura</v>
      </c>
      <c r="AM267" s="1">
        <f t="shared" si="68"/>
        <v>1</v>
      </c>
      <c r="AN267" s="532">
        <f t="shared" si="69"/>
        <v>0</v>
      </c>
      <c r="AO267" s="532">
        <f t="shared" si="70"/>
        <v>0</v>
      </c>
      <c r="AP267" s="532">
        <f t="shared" si="71"/>
        <v>0</v>
      </c>
      <c r="AQ267" s="4">
        <f t="shared" si="61"/>
        <v>0</v>
      </c>
      <c r="AR267" s="4">
        <f t="shared" si="62"/>
        <v>0</v>
      </c>
      <c r="AS267" s="4">
        <f t="shared" si="63"/>
        <v>0</v>
      </c>
      <c r="AT267" s="4">
        <f t="shared" si="64"/>
        <v>0</v>
      </c>
      <c r="AU267" s="4">
        <f t="shared" si="65"/>
        <v>0</v>
      </c>
      <c r="AV267" s="533">
        <f t="shared" si="66"/>
        <v>0</v>
      </c>
    </row>
    <row r="268" spans="1:48" ht="18">
      <c r="A268" s="223"/>
      <c r="B268" s="224" t="s">
        <v>551</v>
      </c>
      <c r="C268" s="224" t="s">
        <v>699</v>
      </c>
      <c r="D268" s="218" t="s">
        <v>738</v>
      </c>
      <c r="E268" s="221">
        <v>1</v>
      </c>
      <c r="F268" s="546"/>
      <c r="G268">
        <f t="shared" si="78"/>
        <v>0</v>
      </c>
      <c r="S268" s="73"/>
      <c r="T268" s="74"/>
      <c r="U268" s="74">
        <v>60</v>
      </c>
      <c r="V268" s="74"/>
      <c r="W268" s="74"/>
      <c r="X268" s="74"/>
      <c r="Y268" s="37"/>
      <c r="Z268" s="38"/>
      <c r="AA268" s="4">
        <f t="shared" si="77"/>
        <v>3000</v>
      </c>
      <c r="AB268" s="111"/>
      <c r="AC268" s="26"/>
      <c r="AE268" t="s">
        <v>314</v>
      </c>
      <c r="AH268" t="s">
        <v>446</v>
      </c>
      <c r="AI268" t="s">
        <v>423</v>
      </c>
      <c r="AJ268" s="1">
        <v>50</v>
      </c>
      <c r="AK268" t="s">
        <v>447</v>
      </c>
      <c r="AL268" s="1" t="str">
        <f t="shared" si="67"/>
        <v>Programmazione per modello 846 (qt punti 4)</v>
      </c>
      <c r="AM268" s="1">
        <f t="shared" si="68"/>
        <v>1</v>
      </c>
      <c r="AN268" s="532">
        <f t="shared" si="69"/>
        <v>0</v>
      </c>
      <c r="AO268" s="532">
        <f t="shared" si="70"/>
        <v>0</v>
      </c>
      <c r="AP268" s="532">
        <f t="shared" si="71"/>
        <v>0</v>
      </c>
      <c r="AQ268" s="4">
        <f t="shared" ref="AQ268:AQ331" si="79">($G268+$H268*$H$658+$I268*$I$658+$L268*$L$658+$M268*$M$658+$N268*$N$658+$O268*$O$658+$P268*$P$658+$Q268*$Q$658)*$E268</f>
        <v>0</v>
      </c>
      <c r="AR268" s="4">
        <f t="shared" ref="AR268:AR331" si="80">($J268*$J$658)*$E268</f>
        <v>0</v>
      </c>
      <c r="AS268" s="4">
        <f t="shared" ref="AS268:AS331" si="81">($K268*$K$658+$R268*$R$658)*$E268</f>
        <v>0</v>
      </c>
      <c r="AT268" s="4">
        <f t="shared" ref="AT268:AT331" si="82">($S268*$S$658+$T268*$T$658+$U268*$U$658+$V268*$V$658+$W268*$W$658+$X268*$X$658)*$E268</f>
        <v>3000</v>
      </c>
      <c r="AU268" s="4">
        <f t="shared" ref="AU268:AU331" si="83">($Y268*$Y$658+$Z268*$Z$658)*$E268</f>
        <v>0</v>
      </c>
      <c r="AV268" s="533">
        <f t="shared" ref="AV268:AV317" si="84">SUM(AQ268:AU268)</f>
        <v>3000</v>
      </c>
    </row>
    <row r="269" spans="1:48" ht="18">
      <c r="A269" s="223"/>
      <c r="B269" s="224"/>
      <c r="C269" s="224"/>
      <c r="D269" s="218"/>
      <c r="E269" s="221"/>
      <c r="G269">
        <f t="shared" si="78"/>
        <v>0</v>
      </c>
      <c r="S269" s="73"/>
      <c r="T269" s="74"/>
      <c r="U269" s="74"/>
      <c r="V269" s="74"/>
      <c r="W269" s="74"/>
      <c r="X269" s="74"/>
      <c r="Y269" s="37"/>
      <c r="Z269" s="38"/>
      <c r="AA269" s="4">
        <f t="shared" si="77"/>
        <v>0</v>
      </c>
      <c r="AB269" s="111"/>
      <c r="AC269" s="26"/>
      <c r="AE269" t="s">
        <v>314</v>
      </c>
      <c r="AH269" t="s">
        <v>446</v>
      </c>
      <c r="AI269" s="191" t="s">
        <v>423</v>
      </c>
      <c r="AJ269" s="1">
        <v>50</v>
      </c>
      <c r="AK269" t="s">
        <v>447</v>
      </c>
      <c r="AL269" s="1">
        <f t="shared" ref="AL269:AL332" si="85">B269</f>
        <v>0</v>
      </c>
      <c r="AM269" s="1">
        <f t="shared" ref="AM269:AM332" si="86">E269</f>
        <v>0</v>
      </c>
      <c r="AN269" s="532">
        <f t="shared" ref="AN269:AN332" si="87">AO269+AP269</f>
        <v>0</v>
      </c>
      <c r="AO269" s="532">
        <f t="shared" ref="AO269:AO332" si="88">AQ269</f>
        <v>0</v>
      </c>
      <c r="AP269" s="532">
        <f t="shared" ref="AP269:AP332" si="89">AR269</f>
        <v>0</v>
      </c>
      <c r="AQ269" s="4">
        <f t="shared" si="79"/>
        <v>0</v>
      </c>
      <c r="AR269" s="4">
        <f t="shared" si="80"/>
        <v>0</v>
      </c>
      <c r="AS269" s="4">
        <f t="shared" si="81"/>
        <v>0</v>
      </c>
      <c r="AT269" s="4">
        <f t="shared" si="82"/>
        <v>0</v>
      </c>
      <c r="AU269" s="4">
        <f t="shared" si="83"/>
        <v>0</v>
      </c>
      <c r="AV269" s="533">
        <f t="shared" si="84"/>
        <v>0</v>
      </c>
    </row>
    <row r="270" spans="1:48" ht="18">
      <c r="A270" s="222" t="s">
        <v>462</v>
      </c>
      <c r="B270" s="224" t="s">
        <v>488</v>
      </c>
      <c r="C270" s="224" t="s">
        <v>742</v>
      </c>
      <c r="D270" s="218" t="s">
        <v>738</v>
      </c>
      <c r="E270" s="221">
        <v>1</v>
      </c>
      <c r="G270">
        <f t="shared" si="78"/>
        <v>0</v>
      </c>
      <c r="S270" s="73"/>
      <c r="T270" s="74"/>
      <c r="U270" s="74"/>
      <c r="V270" s="74"/>
      <c r="W270" s="74"/>
      <c r="X270" s="74"/>
      <c r="Y270" s="37"/>
      <c r="Z270" s="38"/>
      <c r="AA270" s="4">
        <f t="shared" si="77"/>
        <v>0</v>
      </c>
      <c r="AB270" s="111"/>
      <c r="AC270" s="26"/>
      <c r="AE270" t="s">
        <v>315</v>
      </c>
      <c r="AH270" t="s">
        <v>446</v>
      </c>
      <c r="AI270" t="s">
        <v>72</v>
      </c>
      <c r="AJ270" s="1">
        <v>50</v>
      </c>
      <c r="AK270" t="s">
        <v>447</v>
      </c>
      <c r="AL270" s="1" t="str">
        <f t="shared" si="85"/>
        <v>Robot di saldatura</v>
      </c>
      <c r="AM270" s="1">
        <f t="shared" si="86"/>
        <v>1</v>
      </c>
      <c r="AN270" s="532">
        <f t="shared" si="87"/>
        <v>0</v>
      </c>
      <c r="AO270" s="532">
        <f t="shared" si="88"/>
        <v>0</v>
      </c>
      <c r="AP270" s="532">
        <f t="shared" si="89"/>
        <v>0</v>
      </c>
      <c r="AQ270" s="4">
        <f t="shared" si="79"/>
        <v>0</v>
      </c>
      <c r="AR270" s="4">
        <f t="shared" si="80"/>
        <v>0</v>
      </c>
      <c r="AS270" s="4">
        <f t="shared" si="81"/>
        <v>0</v>
      </c>
      <c r="AT270" s="4">
        <f t="shared" si="82"/>
        <v>0</v>
      </c>
      <c r="AU270" s="4">
        <f t="shared" si="83"/>
        <v>0</v>
      </c>
      <c r="AV270" s="533">
        <f t="shared" si="84"/>
        <v>0</v>
      </c>
    </row>
    <row r="271" spans="1:48" ht="18">
      <c r="A271" s="223"/>
      <c r="B271" s="224" t="s">
        <v>551</v>
      </c>
      <c r="C271" s="224" t="s">
        <v>699</v>
      </c>
      <c r="D271" s="218" t="s">
        <v>738</v>
      </c>
      <c r="E271" s="221">
        <v>1</v>
      </c>
      <c r="F271" s="546"/>
      <c r="G271">
        <f t="shared" si="78"/>
        <v>0</v>
      </c>
      <c r="S271" s="73"/>
      <c r="T271" s="74"/>
      <c r="U271" s="74">
        <v>60</v>
      </c>
      <c r="V271" s="74"/>
      <c r="W271" s="74"/>
      <c r="X271" s="74"/>
      <c r="Y271" s="37"/>
      <c r="Z271" s="38"/>
      <c r="AA271" s="4">
        <f t="shared" si="77"/>
        <v>3000</v>
      </c>
      <c r="AB271" s="111"/>
      <c r="AC271" s="26"/>
      <c r="AE271" t="s">
        <v>315</v>
      </c>
      <c r="AH271" t="s">
        <v>446</v>
      </c>
      <c r="AI271" t="s">
        <v>424</v>
      </c>
      <c r="AJ271" s="1">
        <v>50</v>
      </c>
      <c r="AK271" t="s">
        <v>447</v>
      </c>
      <c r="AL271" s="1" t="str">
        <f t="shared" si="85"/>
        <v>Programmazione per modello 846 (qt punti 4)</v>
      </c>
      <c r="AM271" s="1">
        <f t="shared" si="86"/>
        <v>1</v>
      </c>
      <c r="AN271" s="532">
        <f t="shared" si="87"/>
        <v>0</v>
      </c>
      <c r="AO271" s="532">
        <f t="shared" si="88"/>
        <v>0</v>
      </c>
      <c r="AP271" s="532">
        <f t="shared" si="89"/>
        <v>0</v>
      </c>
      <c r="AQ271" s="4">
        <f t="shared" si="79"/>
        <v>0</v>
      </c>
      <c r="AR271" s="4">
        <f t="shared" si="80"/>
        <v>0</v>
      </c>
      <c r="AS271" s="4">
        <f t="shared" si="81"/>
        <v>0</v>
      </c>
      <c r="AT271" s="4">
        <f t="shared" si="82"/>
        <v>3000</v>
      </c>
      <c r="AU271" s="4">
        <f t="shared" si="83"/>
        <v>0</v>
      </c>
      <c r="AV271" s="533">
        <f t="shared" si="84"/>
        <v>3000</v>
      </c>
    </row>
    <row r="272" spans="1:48" ht="18">
      <c r="A272" s="223"/>
      <c r="B272" s="224"/>
      <c r="C272" s="224"/>
      <c r="D272" s="218"/>
      <c r="E272" s="221"/>
      <c r="G272">
        <f t="shared" si="78"/>
        <v>0</v>
      </c>
      <c r="S272" s="73"/>
      <c r="T272" s="74"/>
      <c r="U272" s="74"/>
      <c r="V272" s="74"/>
      <c r="W272" s="74"/>
      <c r="X272" s="74"/>
      <c r="Y272" s="37"/>
      <c r="Z272" s="38"/>
      <c r="AA272" s="4">
        <f t="shared" si="77"/>
        <v>0</v>
      </c>
      <c r="AB272" s="111"/>
      <c r="AC272" s="26"/>
      <c r="AE272" t="s">
        <v>315</v>
      </c>
      <c r="AH272" t="s">
        <v>446</v>
      </c>
      <c r="AI272" s="191" t="s">
        <v>424</v>
      </c>
      <c r="AJ272" s="1">
        <v>50</v>
      </c>
      <c r="AK272" t="s">
        <v>447</v>
      </c>
      <c r="AL272" s="1">
        <f t="shared" si="85"/>
        <v>0</v>
      </c>
      <c r="AM272" s="1">
        <f t="shared" si="86"/>
        <v>0</v>
      </c>
      <c r="AN272" s="532">
        <f t="shared" si="87"/>
        <v>0</v>
      </c>
      <c r="AO272" s="532">
        <f t="shared" si="88"/>
        <v>0</v>
      </c>
      <c r="AP272" s="532">
        <f t="shared" si="89"/>
        <v>0</v>
      </c>
      <c r="AQ272" s="4">
        <f t="shared" si="79"/>
        <v>0</v>
      </c>
      <c r="AR272" s="4">
        <f t="shared" si="80"/>
        <v>0</v>
      </c>
      <c r="AS272" s="4">
        <f t="shared" si="81"/>
        <v>0</v>
      </c>
      <c r="AT272" s="4">
        <f t="shared" si="82"/>
        <v>0</v>
      </c>
      <c r="AU272" s="4">
        <f t="shared" si="83"/>
        <v>0</v>
      </c>
      <c r="AV272" s="533">
        <f t="shared" si="84"/>
        <v>0</v>
      </c>
    </row>
    <row r="273" spans="1:48" ht="18">
      <c r="A273" s="222" t="s">
        <v>458</v>
      </c>
      <c r="B273" s="224" t="s">
        <v>574</v>
      </c>
      <c r="C273" s="224" t="s">
        <v>739</v>
      </c>
      <c r="D273" s="218" t="s">
        <v>743</v>
      </c>
      <c r="E273" s="221">
        <v>1</v>
      </c>
      <c r="G273">
        <f t="shared" si="78"/>
        <v>0</v>
      </c>
      <c r="S273" s="73"/>
      <c r="T273" s="74"/>
      <c r="U273" s="74"/>
      <c r="V273" s="74"/>
      <c r="W273" s="74"/>
      <c r="X273" s="74"/>
      <c r="Y273" s="37"/>
      <c r="Z273" s="38"/>
      <c r="AA273" s="4">
        <f t="shared" si="77"/>
        <v>0</v>
      </c>
      <c r="AB273" s="111"/>
      <c r="AC273" s="26"/>
      <c r="AE273" t="s">
        <v>315</v>
      </c>
      <c r="AH273" t="s">
        <v>446</v>
      </c>
      <c r="AI273" s="191"/>
      <c r="AJ273" s="1">
        <v>50</v>
      </c>
      <c r="AK273" t="s">
        <v>447</v>
      </c>
      <c r="AL273" s="1"/>
      <c r="AM273" s="1"/>
      <c r="AN273" s="532">
        <f t="shared" si="87"/>
        <v>0</v>
      </c>
      <c r="AO273" s="532">
        <f t="shared" si="88"/>
        <v>0</v>
      </c>
      <c r="AP273" s="532">
        <f t="shared" si="89"/>
        <v>0</v>
      </c>
      <c r="AQ273" s="4">
        <f t="shared" si="79"/>
        <v>0</v>
      </c>
      <c r="AR273" s="4">
        <f t="shared" si="80"/>
        <v>0</v>
      </c>
      <c r="AS273" s="4">
        <f t="shared" si="81"/>
        <v>0</v>
      </c>
      <c r="AT273" s="4">
        <f t="shared" si="82"/>
        <v>0</v>
      </c>
      <c r="AU273" s="4">
        <f t="shared" si="83"/>
        <v>0</v>
      </c>
      <c r="AV273" s="533">
        <f t="shared" si="84"/>
        <v>0</v>
      </c>
    </row>
    <row r="274" spans="1:48" ht="18">
      <c r="A274" s="223"/>
      <c r="B274" s="224" t="s">
        <v>577</v>
      </c>
      <c r="C274" s="224" t="s">
        <v>740</v>
      </c>
      <c r="D274" s="218" t="s">
        <v>743</v>
      </c>
      <c r="E274" s="221">
        <v>6</v>
      </c>
      <c r="F274">
        <v>10</v>
      </c>
      <c r="G274">
        <f t="shared" si="78"/>
        <v>20</v>
      </c>
      <c r="I274">
        <v>10</v>
      </c>
      <c r="J274">
        <v>100</v>
      </c>
      <c r="K274">
        <v>150</v>
      </c>
      <c r="M274">
        <v>10</v>
      </c>
      <c r="N274">
        <v>2</v>
      </c>
      <c r="S274" s="73">
        <v>2</v>
      </c>
      <c r="T274" s="74">
        <v>2</v>
      </c>
      <c r="U274" s="74"/>
      <c r="V274" s="74"/>
      <c r="W274" s="74"/>
      <c r="X274" s="74"/>
      <c r="Y274" s="37"/>
      <c r="Z274" s="38"/>
      <c r="AA274" s="4">
        <f t="shared" si="77"/>
        <v>2766</v>
      </c>
      <c r="AB274" s="111"/>
      <c r="AC274" s="26"/>
      <c r="AE274" t="s">
        <v>315</v>
      </c>
      <c r="AH274" t="s">
        <v>446</v>
      </c>
      <c r="AI274" s="191" t="s">
        <v>423</v>
      </c>
      <c r="AJ274" s="1">
        <v>50</v>
      </c>
      <c r="AK274" t="s">
        <v>447</v>
      </c>
      <c r="AL274" s="1" t="str">
        <f t="shared" si="85"/>
        <v>PE a bordo gripper modello 846</v>
      </c>
      <c r="AM274" s="1">
        <f t="shared" si="86"/>
        <v>6</v>
      </c>
      <c r="AN274" s="532">
        <f t="shared" si="87"/>
        <v>1146</v>
      </c>
      <c r="AO274" s="532">
        <f t="shared" si="88"/>
        <v>546</v>
      </c>
      <c r="AP274" s="532">
        <f t="shared" si="89"/>
        <v>600</v>
      </c>
      <c r="AQ274" s="4">
        <f t="shared" si="79"/>
        <v>546</v>
      </c>
      <c r="AR274" s="4">
        <f t="shared" si="80"/>
        <v>600</v>
      </c>
      <c r="AS274" s="4">
        <f t="shared" si="81"/>
        <v>900</v>
      </c>
      <c r="AT274" s="4">
        <f t="shared" si="82"/>
        <v>720</v>
      </c>
      <c r="AU274" s="4">
        <f t="shared" si="83"/>
        <v>0</v>
      </c>
      <c r="AV274" s="533">
        <f t="shared" si="84"/>
        <v>2766</v>
      </c>
    </row>
    <row r="275" spans="1:48" ht="18">
      <c r="A275" s="223"/>
      <c r="B275" s="224"/>
      <c r="C275" s="224"/>
      <c r="D275" s="218"/>
      <c r="E275" s="221"/>
      <c r="G275">
        <f t="shared" si="78"/>
        <v>0</v>
      </c>
      <c r="S275" s="73"/>
      <c r="T275" s="74"/>
      <c r="U275" s="74"/>
      <c r="V275" s="74"/>
      <c r="W275" s="74"/>
      <c r="X275" s="74"/>
      <c r="Y275" s="37"/>
      <c r="Z275" s="38"/>
      <c r="AA275" s="4">
        <f t="shared" si="77"/>
        <v>0</v>
      </c>
      <c r="AB275" s="111"/>
      <c r="AC275" s="26"/>
      <c r="AE275" t="s">
        <v>314</v>
      </c>
      <c r="AH275" t="s">
        <v>446</v>
      </c>
      <c r="AI275" t="s">
        <v>423</v>
      </c>
      <c r="AJ275" s="1">
        <v>50</v>
      </c>
      <c r="AK275" t="s">
        <v>447</v>
      </c>
      <c r="AL275" s="1">
        <f t="shared" si="85"/>
        <v>0</v>
      </c>
      <c r="AM275" s="1">
        <f t="shared" si="86"/>
        <v>0</v>
      </c>
      <c r="AN275" s="532">
        <f t="shared" si="87"/>
        <v>0</v>
      </c>
      <c r="AO275" s="532">
        <f t="shared" si="88"/>
        <v>0</v>
      </c>
      <c r="AP275" s="532">
        <f t="shared" si="89"/>
        <v>0</v>
      </c>
      <c r="AQ275" s="4">
        <f t="shared" si="79"/>
        <v>0</v>
      </c>
      <c r="AR275" s="4">
        <f t="shared" si="80"/>
        <v>0</v>
      </c>
      <c r="AS275" s="4">
        <f t="shared" si="81"/>
        <v>0</v>
      </c>
      <c r="AT275" s="4">
        <f t="shared" si="82"/>
        <v>0</v>
      </c>
      <c r="AU275" s="4">
        <f t="shared" si="83"/>
        <v>0</v>
      </c>
      <c r="AV275" s="533">
        <f t="shared" si="84"/>
        <v>0</v>
      </c>
    </row>
    <row r="276" spans="1:48" ht="18">
      <c r="A276" s="222" t="s">
        <v>578</v>
      </c>
      <c r="B276" s="224" t="s">
        <v>488</v>
      </c>
      <c r="C276" s="224" t="s">
        <v>742</v>
      </c>
      <c r="D276" s="218" t="s">
        <v>738</v>
      </c>
      <c r="E276" s="221">
        <v>1</v>
      </c>
      <c r="G276">
        <f t="shared" si="78"/>
        <v>0</v>
      </c>
      <c r="S276" s="73"/>
      <c r="T276" s="74"/>
      <c r="U276" s="74"/>
      <c r="V276" s="74"/>
      <c r="W276" s="74"/>
      <c r="X276" s="74"/>
      <c r="Y276" s="37"/>
      <c r="Z276" s="38"/>
      <c r="AA276" s="4">
        <f t="shared" si="77"/>
        <v>0</v>
      </c>
      <c r="AB276" s="111"/>
      <c r="AC276" s="26"/>
      <c r="AE276" t="s">
        <v>315</v>
      </c>
      <c r="AH276" t="s">
        <v>446</v>
      </c>
      <c r="AI276" t="s">
        <v>72</v>
      </c>
      <c r="AJ276" s="1">
        <v>50</v>
      </c>
      <c r="AK276" t="s">
        <v>447</v>
      </c>
      <c r="AL276" s="1" t="str">
        <f t="shared" si="85"/>
        <v>Robot di saldatura</v>
      </c>
      <c r="AM276" s="1">
        <f t="shared" si="86"/>
        <v>1</v>
      </c>
      <c r="AN276" s="532">
        <f t="shared" si="87"/>
        <v>0</v>
      </c>
      <c r="AO276" s="532">
        <f t="shared" si="88"/>
        <v>0</v>
      </c>
      <c r="AP276" s="532">
        <f t="shared" si="89"/>
        <v>0</v>
      </c>
      <c r="AQ276" s="4">
        <f t="shared" si="79"/>
        <v>0</v>
      </c>
      <c r="AR276" s="4">
        <f t="shared" si="80"/>
        <v>0</v>
      </c>
      <c r="AS276" s="4">
        <f t="shared" si="81"/>
        <v>0</v>
      </c>
      <c r="AT276" s="4">
        <f t="shared" si="82"/>
        <v>0</v>
      </c>
      <c r="AU276" s="4">
        <f t="shared" si="83"/>
        <v>0</v>
      </c>
      <c r="AV276" s="533">
        <f t="shared" si="84"/>
        <v>0</v>
      </c>
    </row>
    <row r="277" spans="1:48" ht="18">
      <c r="A277" s="223"/>
      <c r="B277" s="224" t="s">
        <v>551</v>
      </c>
      <c r="C277" s="224" t="s">
        <v>699</v>
      </c>
      <c r="D277" s="218" t="s">
        <v>738</v>
      </c>
      <c r="E277" s="221">
        <v>1</v>
      </c>
      <c r="F277" s="546"/>
      <c r="G277">
        <f t="shared" si="78"/>
        <v>0</v>
      </c>
      <c r="S277" s="73"/>
      <c r="T277" s="74"/>
      <c r="U277" s="74">
        <v>60</v>
      </c>
      <c r="V277" s="74"/>
      <c r="W277" s="74"/>
      <c r="X277" s="74"/>
      <c r="Y277" s="37"/>
      <c r="Z277" s="38"/>
      <c r="AA277" s="4">
        <f t="shared" si="77"/>
        <v>3000</v>
      </c>
      <c r="AB277" s="111"/>
      <c r="AC277" s="26"/>
      <c r="AE277" t="s">
        <v>315</v>
      </c>
      <c r="AH277" t="s">
        <v>446</v>
      </c>
      <c r="AI277" t="s">
        <v>72</v>
      </c>
      <c r="AJ277" s="1">
        <v>50</v>
      </c>
      <c r="AK277" t="s">
        <v>447</v>
      </c>
      <c r="AL277" s="1" t="str">
        <f t="shared" si="85"/>
        <v>Programmazione per modello 846 (qt punti 4)</v>
      </c>
      <c r="AM277" s="1">
        <f t="shared" si="86"/>
        <v>1</v>
      </c>
      <c r="AN277" s="532">
        <f t="shared" si="87"/>
        <v>0</v>
      </c>
      <c r="AO277" s="532">
        <f t="shared" si="88"/>
        <v>0</v>
      </c>
      <c r="AP277" s="532">
        <f t="shared" si="89"/>
        <v>0</v>
      </c>
      <c r="AQ277" s="4">
        <f t="shared" si="79"/>
        <v>0</v>
      </c>
      <c r="AR277" s="4">
        <f t="shared" si="80"/>
        <v>0</v>
      </c>
      <c r="AS277" s="4">
        <f t="shared" si="81"/>
        <v>0</v>
      </c>
      <c r="AT277" s="4">
        <f t="shared" si="82"/>
        <v>3000</v>
      </c>
      <c r="AU277" s="4">
        <f t="shared" si="83"/>
        <v>0</v>
      </c>
      <c r="AV277" s="533">
        <f t="shared" si="84"/>
        <v>3000</v>
      </c>
    </row>
    <row r="278" spans="1:48" ht="18">
      <c r="A278" s="225"/>
      <c r="B278" s="224"/>
      <c r="C278" s="224"/>
      <c r="D278" s="218"/>
      <c r="E278" s="221"/>
      <c r="F278" s="546"/>
      <c r="G278">
        <f t="shared" si="78"/>
        <v>0</v>
      </c>
      <c r="S278" s="73"/>
      <c r="T278" s="74"/>
      <c r="U278" s="74"/>
      <c r="V278" s="74"/>
      <c r="W278" s="74"/>
      <c r="X278" s="74"/>
      <c r="Y278" s="37"/>
      <c r="Z278" s="38"/>
      <c r="AA278" s="4">
        <f t="shared" si="77"/>
        <v>0</v>
      </c>
      <c r="AB278" s="111"/>
      <c r="AC278" s="26"/>
      <c r="AE278" t="s">
        <v>315</v>
      </c>
      <c r="AH278" t="s">
        <v>446</v>
      </c>
      <c r="AI278" s="191" t="s">
        <v>423</v>
      </c>
      <c r="AJ278" s="1">
        <v>50</v>
      </c>
      <c r="AK278" t="s">
        <v>447</v>
      </c>
      <c r="AL278" s="1">
        <f t="shared" si="85"/>
        <v>0</v>
      </c>
      <c r="AM278" s="1">
        <f t="shared" si="86"/>
        <v>0</v>
      </c>
      <c r="AN278" s="532">
        <f t="shared" si="87"/>
        <v>0</v>
      </c>
      <c r="AO278" s="532">
        <f t="shared" si="88"/>
        <v>0</v>
      </c>
      <c r="AP278" s="532">
        <f t="shared" si="89"/>
        <v>0</v>
      </c>
      <c r="AQ278" s="4">
        <f t="shared" si="79"/>
        <v>0</v>
      </c>
      <c r="AR278" s="4">
        <f t="shared" si="80"/>
        <v>0</v>
      </c>
      <c r="AS278" s="4">
        <f t="shared" si="81"/>
        <v>0</v>
      </c>
      <c r="AT278" s="4">
        <f t="shared" si="82"/>
        <v>0</v>
      </c>
      <c r="AU278" s="4">
        <f t="shared" si="83"/>
        <v>0</v>
      </c>
      <c r="AV278" s="533">
        <f t="shared" si="84"/>
        <v>0</v>
      </c>
    </row>
    <row r="279" spans="1:48" ht="26.25">
      <c r="A279" s="541" t="s">
        <v>579</v>
      </c>
      <c r="B279" s="224" t="s">
        <v>564</v>
      </c>
      <c r="C279" s="224" t="s">
        <v>744</v>
      </c>
      <c r="D279" s="218" t="s">
        <v>738</v>
      </c>
      <c r="E279" s="221">
        <v>2</v>
      </c>
      <c r="F279">
        <v>10</v>
      </c>
      <c r="G279">
        <f t="shared" si="78"/>
        <v>20</v>
      </c>
      <c r="I279">
        <v>10</v>
      </c>
      <c r="J279">
        <v>100</v>
      </c>
      <c r="K279">
        <v>150</v>
      </c>
      <c r="M279">
        <v>10</v>
      </c>
      <c r="N279">
        <v>2</v>
      </c>
      <c r="S279" s="73">
        <v>2</v>
      </c>
      <c r="T279" s="74">
        <v>2</v>
      </c>
      <c r="U279" s="74"/>
      <c r="V279" s="74"/>
      <c r="W279" s="74"/>
      <c r="X279" s="74"/>
      <c r="Y279" s="37"/>
      <c r="Z279" s="38"/>
      <c r="AA279" s="4">
        <f t="shared" si="77"/>
        <v>922</v>
      </c>
      <c r="AB279" s="111"/>
      <c r="AC279" s="26"/>
      <c r="AE279" t="s">
        <v>315</v>
      </c>
      <c r="AH279" t="s">
        <v>446</v>
      </c>
      <c r="AJ279" s="1">
        <v>50</v>
      </c>
      <c r="AK279" t="s">
        <v>447</v>
      </c>
      <c r="AL279" s="1"/>
      <c r="AM279" s="1"/>
      <c r="AN279" s="532">
        <f t="shared" si="87"/>
        <v>382</v>
      </c>
      <c r="AO279" s="532">
        <f t="shared" si="88"/>
        <v>182</v>
      </c>
      <c r="AP279" s="532">
        <f t="shared" si="89"/>
        <v>200</v>
      </c>
      <c r="AQ279" s="4">
        <f t="shared" si="79"/>
        <v>182</v>
      </c>
      <c r="AR279" s="4">
        <f t="shared" si="80"/>
        <v>200</v>
      </c>
      <c r="AS279" s="4">
        <f t="shared" si="81"/>
        <v>300</v>
      </c>
      <c r="AT279" s="4">
        <f t="shared" si="82"/>
        <v>240</v>
      </c>
      <c r="AU279" s="4">
        <f t="shared" si="83"/>
        <v>0</v>
      </c>
      <c r="AV279" s="533">
        <f t="shared" si="84"/>
        <v>922</v>
      </c>
    </row>
    <row r="280" spans="1:48" ht="18">
      <c r="A280" s="225"/>
      <c r="B280" s="224"/>
      <c r="C280" s="224"/>
      <c r="D280" s="218"/>
      <c r="E280" s="221"/>
      <c r="F280" s="546"/>
      <c r="G280">
        <f t="shared" si="78"/>
        <v>0</v>
      </c>
      <c r="S280" s="73"/>
      <c r="T280" s="74"/>
      <c r="U280" s="74"/>
      <c r="V280" s="74"/>
      <c r="W280" s="74"/>
      <c r="X280" s="74"/>
      <c r="Y280" s="37"/>
      <c r="Z280" s="38"/>
      <c r="AA280" s="4">
        <f t="shared" si="77"/>
        <v>0</v>
      </c>
      <c r="AB280" s="111"/>
      <c r="AC280" s="26"/>
      <c r="AE280" t="s">
        <v>315</v>
      </c>
      <c r="AH280" t="s">
        <v>446</v>
      </c>
      <c r="AI280" t="s">
        <v>423</v>
      </c>
      <c r="AJ280" s="1">
        <v>50</v>
      </c>
      <c r="AK280" t="s">
        <v>447</v>
      </c>
      <c r="AL280" s="1">
        <f t="shared" si="85"/>
        <v>0</v>
      </c>
      <c r="AM280" s="1">
        <f t="shared" si="86"/>
        <v>0</v>
      </c>
      <c r="AN280" s="532">
        <f t="shared" si="87"/>
        <v>0</v>
      </c>
      <c r="AO280" s="532">
        <f t="shared" si="88"/>
        <v>0</v>
      </c>
      <c r="AP280" s="532">
        <f t="shared" si="89"/>
        <v>0</v>
      </c>
      <c r="AQ280" s="4">
        <f t="shared" si="79"/>
        <v>0</v>
      </c>
      <c r="AR280" s="4">
        <f t="shared" si="80"/>
        <v>0</v>
      </c>
      <c r="AS280" s="4">
        <f t="shared" si="81"/>
        <v>0</v>
      </c>
      <c r="AT280" s="4">
        <f t="shared" si="82"/>
        <v>0</v>
      </c>
      <c r="AU280" s="4">
        <f t="shared" si="83"/>
        <v>0</v>
      </c>
      <c r="AV280" s="533">
        <f t="shared" si="84"/>
        <v>0</v>
      </c>
    </row>
    <row r="281" spans="1:48" ht="18">
      <c r="A281" s="222" t="s">
        <v>468</v>
      </c>
      <c r="B281" s="540" t="s">
        <v>179</v>
      </c>
      <c r="C281" s="540" t="s">
        <v>622</v>
      </c>
      <c r="D281" s="218" t="s">
        <v>746</v>
      </c>
      <c r="E281" s="221"/>
      <c r="G281">
        <f t="shared" ref="G281" si="90">F281*$G$658</f>
        <v>0</v>
      </c>
      <c r="S281" s="73"/>
      <c r="T281" s="74"/>
      <c r="U281" s="74"/>
      <c r="V281" s="74"/>
      <c r="W281" s="74"/>
      <c r="X281" s="74"/>
      <c r="Y281" s="37"/>
      <c r="Z281" s="38"/>
      <c r="AA281" s="4">
        <f t="shared" si="77"/>
        <v>0</v>
      </c>
      <c r="AB281" s="111"/>
      <c r="AC281" s="26"/>
      <c r="AE281" t="s">
        <v>314</v>
      </c>
      <c r="AH281" t="s">
        <v>446</v>
      </c>
      <c r="AI281" t="s">
        <v>423</v>
      </c>
      <c r="AJ281" s="1">
        <v>50</v>
      </c>
      <c r="AK281" t="s">
        <v>447</v>
      </c>
      <c r="AL281" s="1" t="str">
        <f t="shared" si="85"/>
        <v>Stazione di geometria</v>
      </c>
      <c r="AM281" s="1">
        <f t="shared" si="86"/>
        <v>0</v>
      </c>
      <c r="AN281" s="532">
        <f t="shared" si="87"/>
        <v>0</v>
      </c>
      <c r="AO281" s="532">
        <f t="shared" si="88"/>
        <v>0</v>
      </c>
      <c r="AP281" s="532">
        <f t="shared" si="89"/>
        <v>0</v>
      </c>
      <c r="AQ281" s="4">
        <f t="shared" si="79"/>
        <v>0</v>
      </c>
      <c r="AR281" s="4">
        <f t="shared" si="80"/>
        <v>0</v>
      </c>
      <c r="AS281" s="4">
        <f t="shared" si="81"/>
        <v>0</v>
      </c>
      <c r="AT281" s="4">
        <f t="shared" si="82"/>
        <v>0</v>
      </c>
      <c r="AU281" s="4">
        <f t="shared" si="83"/>
        <v>0</v>
      </c>
      <c r="AV281" s="533">
        <f t="shared" si="84"/>
        <v>0</v>
      </c>
    </row>
    <row r="282" spans="1:48" ht="18">
      <c r="A282" s="223"/>
      <c r="B282" s="224"/>
      <c r="C282" s="224"/>
      <c r="D282" s="218"/>
      <c r="E282" s="221"/>
      <c r="F282" s="546"/>
      <c r="G282">
        <f t="shared" si="78"/>
        <v>0</v>
      </c>
      <c r="S282" s="73"/>
      <c r="T282" s="74"/>
      <c r="U282" s="74"/>
      <c r="V282" s="74"/>
      <c r="W282" s="74"/>
      <c r="X282" s="74"/>
      <c r="Y282" s="37"/>
      <c r="Z282" s="38"/>
      <c r="AA282" s="4">
        <f t="shared" si="77"/>
        <v>0</v>
      </c>
      <c r="AB282" s="111"/>
      <c r="AC282" s="26"/>
      <c r="AE282" t="s">
        <v>314</v>
      </c>
      <c r="AH282" t="s">
        <v>446</v>
      </c>
      <c r="AI282" t="s">
        <v>423</v>
      </c>
      <c r="AJ282" s="1">
        <v>50</v>
      </c>
      <c r="AK282" t="s">
        <v>447</v>
      </c>
      <c r="AL282" s="1">
        <f t="shared" si="85"/>
        <v>0</v>
      </c>
      <c r="AM282" s="1">
        <f t="shared" si="86"/>
        <v>0</v>
      </c>
      <c r="AN282" s="532">
        <f t="shared" si="87"/>
        <v>0</v>
      </c>
      <c r="AO282" s="532">
        <f t="shared" si="88"/>
        <v>0</v>
      </c>
      <c r="AP282" s="532">
        <f t="shared" si="89"/>
        <v>0</v>
      </c>
      <c r="AQ282" s="4">
        <f t="shared" si="79"/>
        <v>0</v>
      </c>
      <c r="AR282" s="4">
        <f t="shared" si="80"/>
        <v>0</v>
      </c>
      <c r="AS282" s="4">
        <f t="shared" si="81"/>
        <v>0</v>
      </c>
      <c r="AT282" s="4">
        <f t="shared" si="82"/>
        <v>0</v>
      </c>
      <c r="AU282" s="4">
        <f t="shared" si="83"/>
        <v>0</v>
      </c>
      <c r="AV282" s="533">
        <f t="shared" si="84"/>
        <v>0</v>
      </c>
    </row>
    <row r="283" spans="1:48" ht="18">
      <c r="A283" s="223"/>
      <c r="B283" s="224" t="s">
        <v>572</v>
      </c>
      <c r="C283" s="224" t="s">
        <v>737</v>
      </c>
      <c r="D283" s="218" t="s">
        <v>746</v>
      </c>
      <c r="E283" s="221">
        <v>4</v>
      </c>
      <c r="F283">
        <v>10</v>
      </c>
      <c r="G283">
        <f t="shared" si="78"/>
        <v>20</v>
      </c>
      <c r="I283">
        <v>10</v>
      </c>
      <c r="J283">
        <v>100</v>
      </c>
      <c r="K283">
        <v>150</v>
      </c>
      <c r="M283">
        <v>10</v>
      </c>
      <c r="N283">
        <v>2</v>
      </c>
      <c r="S283" s="73">
        <v>2</v>
      </c>
      <c r="T283" s="74">
        <v>2</v>
      </c>
      <c r="U283" s="74"/>
      <c r="V283" s="74"/>
      <c r="W283" s="74"/>
      <c r="X283" s="74"/>
      <c r="Y283" s="37"/>
      <c r="Z283" s="38"/>
      <c r="AA283" s="4">
        <f t="shared" si="77"/>
        <v>1844</v>
      </c>
      <c r="AB283" s="111"/>
      <c r="AC283" s="26"/>
      <c r="AE283" t="s">
        <v>315</v>
      </c>
      <c r="AH283" t="s">
        <v>446</v>
      </c>
      <c r="AI283" t="s">
        <v>72</v>
      </c>
      <c r="AJ283" s="1">
        <v>50</v>
      </c>
      <c r="AK283" t="s">
        <v>447</v>
      </c>
      <c r="AL283" s="1" t="str">
        <f t="shared" si="85"/>
        <v>Fotocellule modello 846</v>
      </c>
      <c r="AM283" s="1">
        <f t="shared" si="86"/>
        <v>4</v>
      </c>
      <c r="AN283" s="532">
        <f t="shared" si="87"/>
        <v>764</v>
      </c>
      <c r="AO283" s="532">
        <f t="shared" si="88"/>
        <v>364</v>
      </c>
      <c r="AP283" s="532">
        <f t="shared" si="89"/>
        <v>400</v>
      </c>
      <c r="AQ283" s="4">
        <f t="shared" si="79"/>
        <v>364</v>
      </c>
      <c r="AR283" s="4">
        <f t="shared" si="80"/>
        <v>400</v>
      </c>
      <c r="AS283" s="4">
        <f t="shared" si="81"/>
        <v>600</v>
      </c>
      <c r="AT283" s="4">
        <f t="shared" si="82"/>
        <v>480</v>
      </c>
      <c r="AU283" s="4">
        <f t="shared" si="83"/>
        <v>0</v>
      </c>
      <c r="AV283" s="533">
        <f t="shared" si="84"/>
        <v>1844</v>
      </c>
    </row>
    <row r="284" spans="1:48" ht="18">
      <c r="A284" s="223"/>
      <c r="B284" s="224"/>
      <c r="C284" s="224"/>
      <c r="D284" s="218"/>
      <c r="E284" s="221"/>
      <c r="G284">
        <f t="shared" si="78"/>
        <v>0</v>
      </c>
      <c r="S284" s="73"/>
      <c r="T284" s="74"/>
      <c r="U284" s="74"/>
      <c r="V284" s="74"/>
      <c r="W284" s="74"/>
      <c r="X284" s="74"/>
      <c r="Y284" s="37"/>
      <c r="Z284" s="38"/>
      <c r="AA284" s="4">
        <f t="shared" si="77"/>
        <v>0</v>
      </c>
      <c r="AB284" s="111"/>
      <c r="AC284" s="26"/>
      <c r="AE284" t="s">
        <v>315</v>
      </c>
      <c r="AH284" t="s">
        <v>446</v>
      </c>
      <c r="AI284" s="191" t="s">
        <v>72</v>
      </c>
      <c r="AJ284" s="1">
        <v>50</v>
      </c>
      <c r="AK284" t="s">
        <v>447</v>
      </c>
      <c r="AL284" s="1">
        <f t="shared" si="85"/>
        <v>0</v>
      </c>
      <c r="AM284" s="1">
        <f t="shared" si="86"/>
        <v>0</v>
      </c>
      <c r="AN284" s="532">
        <f t="shared" si="87"/>
        <v>0</v>
      </c>
      <c r="AO284" s="532">
        <f t="shared" si="88"/>
        <v>0</v>
      </c>
      <c r="AP284" s="532">
        <f t="shared" si="89"/>
        <v>0</v>
      </c>
      <c r="AQ284" s="4">
        <f t="shared" si="79"/>
        <v>0</v>
      </c>
      <c r="AR284" s="4">
        <f t="shared" si="80"/>
        <v>0</v>
      </c>
      <c r="AS284" s="4">
        <f t="shared" si="81"/>
        <v>0</v>
      </c>
      <c r="AT284" s="4">
        <f t="shared" si="82"/>
        <v>0</v>
      </c>
      <c r="AU284" s="4">
        <f t="shared" si="83"/>
        <v>0</v>
      </c>
      <c r="AV284" s="533">
        <f t="shared" si="84"/>
        <v>0</v>
      </c>
    </row>
    <row r="285" spans="1:48" ht="18">
      <c r="A285" s="222" t="s">
        <v>482</v>
      </c>
      <c r="B285" s="224" t="s">
        <v>574</v>
      </c>
      <c r="C285" s="224" t="s">
        <v>739</v>
      </c>
      <c r="D285" s="218" t="s">
        <v>747</v>
      </c>
      <c r="E285" s="221">
        <v>1</v>
      </c>
      <c r="G285">
        <f t="shared" si="78"/>
        <v>0</v>
      </c>
      <c r="S285" s="73"/>
      <c r="T285" s="74"/>
      <c r="U285" s="74"/>
      <c r="V285" s="74"/>
      <c r="W285" s="74"/>
      <c r="X285" s="74"/>
      <c r="Y285" s="37"/>
      <c r="Z285" s="38"/>
      <c r="AA285" s="4">
        <f t="shared" si="77"/>
        <v>0</v>
      </c>
      <c r="AB285" s="111"/>
      <c r="AC285" s="26"/>
      <c r="AE285" t="s">
        <v>315</v>
      </c>
      <c r="AH285" t="s">
        <v>446</v>
      </c>
      <c r="AI285" s="191" t="s">
        <v>423</v>
      </c>
      <c r="AJ285" s="1">
        <v>50</v>
      </c>
      <c r="AK285" t="s">
        <v>447</v>
      </c>
      <c r="AL285" s="1" t="str">
        <f t="shared" si="85"/>
        <v>Robot di manipolazione</v>
      </c>
      <c r="AM285" s="1">
        <f t="shared" si="86"/>
        <v>1</v>
      </c>
      <c r="AN285" s="532">
        <f t="shared" si="87"/>
        <v>0</v>
      </c>
      <c r="AO285" s="532">
        <f t="shared" si="88"/>
        <v>0</v>
      </c>
      <c r="AP285" s="532">
        <f t="shared" si="89"/>
        <v>0</v>
      </c>
      <c r="AQ285" s="4">
        <f t="shared" si="79"/>
        <v>0</v>
      </c>
      <c r="AR285" s="4">
        <f t="shared" si="80"/>
        <v>0</v>
      </c>
      <c r="AS285" s="4">
        <f t="shared" si="81"/>
        <v>0</v>
      </c>
      <c r="AT285" s="4">
        <f t="shared" si="82"/>
        <v>0</v>
      </c>
      <c r="AU285" s="4">
        <f t="shared" si="83"/>
        <v>0</v>
      </c>
      <c r="AV285" s="533">
        <f t="shared" si="84"/>
        <v>0</v>
      </c>
    </row>
    <row r="286" spans="1:48" ht="18">
      <c r="A286" s="223"/>
      <c r="B286" s="224" t="s">
        <v>577</v>
      </c>
      <c r="C286" s="224" t="s">
        <v>740</v>
      </c>
      <c r="D286" s="218" t="s">
        <v>747</v>
      </c>
      <c r="E286" s="221">
        <v>4</v>
      </c>
      <c r="F286">
        <v>10</v>
      </c>
      <c r="G286">
        <f t="shared" si="78"/>
        <v>20</v>
      </c>
      <c r="I286">
        <v>10</v>
      </c>
      <c r="J286">
        <v>100</v>
      </c>
      <c r="K286">
        <v>150</v>
      </c>
      <c r="M286">
        <v>10</v>
      </c>
      <c r="N286">
        <v>2</v>
      </c>
      <c r="S286" s="73">
        <v>2</v>
      </c>
      <c r="T286" s="74">
        <v>2</v>
      </c>
      <c r="U286" s="74"/>
      <c r="V286" s="74"/>
      <c r="W286" s="74"/>
      <c r="X286" s="74"/>
      <c r="Y286" s="37"/>
      <c r="Z286" s="38"/>
      <c r="AA286" s="4">
        <f t="shared" si="77"/>
        <v>1844</v>
      </c>
      <c r="AB286" s="111"/>
      <c r="AC286" s="26"/>
      <c r="AE286" t="s">
        <v>315</v>
      </c>
      <c r="AH286" t="s">
        <v>446</v>
      </c>
      <c r="AI286" s="191"/>
      <c r="AJ286" s="1">
        <v>50</v>
      </c>
      <c r="AK286" t="s">
        <v>447</v>
      </c>
      <c r="AL286" s="1"/>
      <c r="AM286" s="1"/>
      <c r="AN286" s="532">
        <f t="shared" si="87"/>
        <v>764</v>
      </c>
      <c r="AO286" s="532">
        <f t="shared" si="88"/>
        <v>364</v>
      </c>
      <c r="AP286" s="532">
        <f t="shared" si="89"/>
        <v>400</v>
      </c>
      <c r="AQ286" s="4">
        <f t="shared" si="79"/>
        <v>364</v>
      </c>
      <c r="AR286" s="4">
        <f t="shared" si="80"/>
        <v>400</v>
      </c>
      <c r="AS286" s="4">
        <f t="shared" si="81"/>
        <v>600</v>
      </c>
      <c r="AT286" s="4">
        <f t="shared" si="82"/>
        <v>480</v>
      </c>
      <c r="AU286" s="4">
        <f t="shared" si="83"/>
        <v>0</v>
      </c>
      <c r="AV286" s="533">
        <f t="shared" si="84"/>
        <v>1844</v>
      </c>
    </row>
    <row r="287" spans="1:48" ht="18">
      <c r="A287" s="223"/>
      <c r="B287" s="224"/>
      <c r="C287" s="224"/>
      <c r="D287" s="218"/>
      <c r="E287" s="221"/>
      <c r="F287" s="546"/>
      <c r="G287">
        <f t="shared" si="78"/>
        <v>0</v>
      </c>
      <c r="S287" s="73"/>
      <c r="T287" s="74"/>
      <c r="U287" s="74"/>
      <c r="V287" s="74"/>
      <c r="W287" s="74"/>
      <c r="X287" s="74"/>
      <c r="Y287" s="37"/>
      <c r="Z287" s="38"/>
      <c r="AA287" s="4">
        <f t="shared" si="77"/>
        <v>0</v>
      </c>
      <c r="AB287" s="111"/>
      <c r="AC287" s="26"/>
      <c r="AE287" t="s">
        <v>315</v>
      </c>
      <c r="AH287" t="s">
        <v>446</v>
      </c>
      <c r="AI287" s="191" t="s">
        <v>423</v>
      </c>
      <c r="AJ287" s="1">
        <v>50</v>
      </c>
      <c r="AK287" t="s">
        <v>447</v>
      </c>
      <c r="AL287" s="1">
        <f t="shared" si="85"/>
        <v>0</v>
      </c>
      <c r="AM287" s="1">
        <f t="shared" si="86"/>
        <v>0</v>
      </c>
      <c r="AN287" s="532">
        <f t="shared" si="87"/>
        <v>0</v>
      </c>
      <c r="AO287" s="532">
        <f t="shared" si="88"/>
        <v>0</v>
      </c>
      <c r="AP287" s="532">
        <f t="shared" si="89"/>
        <v>0</v>
      </c>
      <c r="AQ287" s="4">
        <f t="shared" si="79"/>
        <v>0</v>
      </c>
      <c r="AR287" s="4">
        <f t="shared" si="80"/>
        <v>0</v>
      </c>
      <c r="AS287" s="4">
        <f t="shared" si="81"/>
        <v>0</v>
      </c>
      <c r="AT287" s="4">
        <f t="shared" si="82"/>
        <v>0</v>
      </c>
      <c r="AU287" s="4">
        <f t="shared" si="83"/>
        <v>0</v>
      </c>
      <c r="AV287" s="533">
        <f t="shared" si="84"/>
        <v>0</v>
      </c>
    </row>
    <row r="288" spans="1:48" ht="18">
      <c r="A288" s="222" t="s">
        <v>487</v>
      </c>
      <c r="B288" s="224" t="s">
        <v>488</v>
      </c>
      <c r="C288" s="224" t="s">
        <v>742</v>
      </c>
      <c r="D288" s="218" t="s">
        <v>738</v>
      </c>
      <c r="E288" s="221">
        <v>1</v>
      </c>
      <c r="G288">
        <f t="shared" si="78"/>
        <v>0</v>
      </c>
      <c r="S288" s="73"/>
      <c r="T288" s="74"/>
      <c r="U288" s="74"/>
      <c r="V288" s="74"/>
      <c r="W288" s="74"/>
      <c r="X288" s="74"/>
      <c r="Y288" s="37"/>
      <c r="Z288" s="38"/>
      <c r="AA288" s="4">
        <f t="shared" si="77"/>
        <v>0</v>
      </c>
      <c r="AB288" s="111"/>
      <c r="AC288" s="26"/>
      <c r="AE288" t="s">
        <v>314</v>
      </c>
      <c r="AH288" t="s">
        <v>446</v>
      </c>
      <c r="AI288" s="191" t="s">
        <v>423</v>
      </c>
      <c r="AJ288" s="1">
        <v>50</v>
      </c>
      <c r="AK288" t="s">
        <v>447</v>
      </c>
      <c r="AL288" s="1" t="str">
        <f t="shared" si="85"/>
        <v>Robot di saldatura</v>
      </c>
      <c r="AM288" s="1">
        <f t="shared" si="86"/>
        <v>1</v>
      </c>
      <c r="AN288" s="532">
        <f t="shared" si="87"/>
        <v>0</v>
      </c>
      <c r="AO288" s="532">
        <f t="shared" si="88"/>
        <v>0</v>
      </c>
      <c r="AP288" s="532">
        <f t="shared" si="89"/>
        <v>0</v>
      </c>
      <c r="AQ288" s="4">
        <f t="shared" si="79"/>
        <v>0</v>
      </c>
      <c r="AR288" s="4">
        <f t="shared" si="80"/>
        <v>0</v>
      </c>
      <c r="AS288" s="4">
        <f t="shared" si="81"/>
        <v>0</v>
      </c>
      <c r="AT288" s="4">
        <f t="shared" si="82"/>
        <v>0</v>
      </c>
      <c r="AU288" s="4">
        <f t="shared" si="83"/>
        <v>0</v>
      </c>
      <c r="AV288" s="533">
        <f t="shared" si="84"/>
        <v>0</v>
      </c>
    </row>
    <row r="289" spans="1:48" ht="18">
      <c r="A289" s="223"/>
      <c r="B289" s="224" t="s">
        <v>580</v>
      </c>
      <c r="C289" s="224" t="s">
        <v>745</v>
      </c>
      <c r="D289" s="218" t="s">
        <v>738</v>
      </c>
      <c r="E289" s="221">
        <v>1</v>
      </c>
      <c r="F289" s="546"/>
      <c r="G289">
        <f t="shared" si="78"/>
        <v>0</v>
      </c>
      <c r="S289" s="73"/>
      <c r="T289" s="74"/>
      <c r="U289" s="74">
        <v>60</v>
      </c>
      <c r="V289" s="74"/>
      <c r="W289" s="74"/>
      <c r="X289" s="74"/>
      <c r="Y289" s="37"/>
      <c r="Z289" s="38"/>
      <c r="AA289" s="4">
        <f t="shared" si="77"/>
        <v>3000</v>
      </c>
      <c r="AB289" s="111"/>
      <c r="AC289" s="26"/>
      <c r="AE289" t="s">
        <v>314</v>
      </c>
      <c r="AH289" t="s">
        <v>446</v>
      </c>
      <c r="AI289" s="191" t="s">
        <v>423</v>
      </c>
      <c r="AJ289" s="1">
        <v>50</v>
      </c>
      <c r="AK289" t="s">
        <v>447</v>
      </c>
      <c r="AL289" s="1" t="str">
        <f t="shared" si="85"/>
        <v>Programmazione per modello 846 (qt punti 7)</v>
      </c>
      <c r="AM289" s="1">
        <f t="shared" si="86"/>
        <v>1</v>
      </c>
      <c r="AN289" s="532">
        <f t="shared" si="87"/>
        <v>0</v>
      </c>
      <c r="AO289" s="532">
        <f t="shared" si="88"/>
        <v>0</v>
      </c>
      <c r="AP289" s="532">
        <f t="shared" si="89"/>
        <v>0</v>
      </c>
      <c r="AQ289" s="4">
        <f t="shared" si="79"/>
        <v>0</v>
      </c>
      <c r="AR289" s="4">
        <f t="shared" si="80"/>
        <v>0</v>
      </c>
      <c r="AS289" s="4">
        <f t="shared" si="81"/>
        <v>0</v>
      </c>
      <c r="AT289" s="4">
        <f t="shared" si="82"/>
        <v>3000</v>
      </c>
      <c r="AU289" s="4">
        <f t="shared" si="83"/>
        <v>0</v>
      </c>
      <c r="AV289" s="533">
        <f t="shared" si="84"/>
        <v>3000</v>
      </c>
    </row>
    <row r="290" spans="1:48" ht="18">
      <c r="A290" s="223"/>
      <c r="B290" s="224"/>
      <c r="C290" s="224"/>
      <c r="D290" s="218"/>
      <c r="E290" s="221"/>
      <c r="G290">
        <f t="shared" si="78"/>
        <v>0</v>
      </c>
      <c r="S290" s="73"/>
      <c r="T290" s="74"/>
      <c r="U290" s="74"/>
      <c r="V290" s="74"/>
      <c r="W290" s="74"/>
      <c r="X290" s="74"/>
      <c r="Y290" s="37"/>
      <c r="Z290" s="38"/>
      <c r="AA290" s="4">
        <f t="shared" si="77"/>
        <v>0</v>
      </c>
      <c r="AB290" s="111"/>
      <c r="AC290" s="26"/>
      <c r="AE290" t="s">
        <v>315</v>
      </c>
      <c r="AH290" t="s">
        <v>446</v>
      </c>
      <c r="AI290" s="191" t="s">
        <v>424</v>
      </c>
      <c r="AJ290" s="1">
        <v>50</v>
      </c>
      <c r="AK290" t="s">
        <v>447</v>
      </c>
      <c r="AL290" s="1">
        <f t="shared" si="85"/>
        <v>0</v>
      </c>
      <c r="AM290" s="1">
        <f t="shared" si="86"/>
        <v>0</v>
      </c>
      <c r="AN290" s="532">
        <f t="shared" si="87"/>
        <v>0</v>
      </c>
      <c r="AO290" s="532">
        <f t="shared" si="88"/>
        <v>0</v>
      </c>
      <c r="AP290" s="532">
        <f t="shared" si="89"/>
        <v>0</v>
      </c>
      <c r="AQ290" s="4">
        <f t="shared" si="79"/>
        <v>0</v>
      </c>
      <c r="AR290" s="4">
        <f t="shared" si="80"/>
        <v>0</v>
      </c>
      <c r="AS290" s="4">
        <f t="shared" si="81"/>
        <v>0</v>
      </c>
      <c r="AT290" s="4">
        <f t="shared" si="82"/>
        <v>0</v>
      </c>
      <c r="AU290" s="4">
        <f t="shared" si="83"/>
        <v>0</v>
      </c>
      <c r="AV290" s="533">
        <f t="shared" si="84"/>
        <v>0</v>
      </c>
    </row>
    <row r="291" spans="1:48" ht="18">
      <c r="A291" s="222" t="s">
        <v>490</v>
      </c>
      <c r="B291" s="224" t="s">
        <v>488</v>
      </c>
      <c r="C291" s="224" t="s">
        <v>742</v>
      </c>
      <c r="D291" s="218" t="s">
        <v>738</v>
      </c>
      <c r="E291" s="221">
        <v>1</v>
      </c>
      <c r="G291">
        <f t="shared" si="78"/>
        <v>0</v>
      </c>
      <c r="S291" s="73"/>
      <c r="T291" s="74"/>
      <c r="U291" s="74"/>
      <c r="V291" s="74"/>
      <c r="W291" s="74"/>
      <c r="X291" s="74"/>
      <c r="Y291" s="37"/>
      <c r="Z291" s="38"/>
      <c r="AA291" s="4">
        <f t="shared" si="77"/>
        <v>0</v>
      </c>
      <c r="AB291" s="111"/>
      <c r="AC291" s="26"/>
      <c r="AE291" t="s">
        <v>314</v>
      </c>
      <c r="AH291" t="s">
        <v>446</v>
      </c>
      <c r="AI291" s="191" t="s">
        <v>423</v>
      </c>
      <c r="AJ291" s="1">
        <v>50</v>
      </c>
      <c r="AK291" t="s">
        <v>447</v>
      </c>
      <c r="AL291" s="1" t="str">
        <f t="shared" si="85"/>
        <v>Robot di saldatura</v>
      </c>
      <c r="AM291" s="1">
        <f t="shared" si="86"/>
        <v>1</v>
      </c>
      <c r="AN291" s="532">
        <f t="shared" si="87"/>
        <v>0</v>
      </c>
      <c r="AO291" s="532">
        <f t="shared" si="88"/>
        <v>0</v>
      </c>
      <c r="AP291" s="532">
        <f t="shared" si="89"/>
        <v>0</v>
      </c>
      <c r="AQ291" s="4">
        <f t="shared" si="79"/>
        <v>0</v>
      </c>
      <c r="AR291" s="4">
        <f t="shared" si="80"/>
        <v>0</v>
      </c>
      <c r="AS291" s="4">
        <f t="shared" si="81"/>
        <v>0</v>
      </c>
      <c r="AT291" s="4">
        <f t="shared" si="82"/>
        <v>0</v>
      </c>
      <c r="AU291" s="4">
        <f t="shared" si="83"/>
        <v>0</v>
      </c>
      <c r="AV291" s="533">
        <f t="shared" si="84"/>
        <v>0</v>
      </c>
    </row>
    <row r="292" spans="1:48" ht="18">
      <c r="A292" s="223"/>
      <c r="B292" s="224" t="s">
        <v>531</v>
      </c>
      <c r="C292" s="224" t="s">
        <v>664</v>
      </c>
      <c r="D292" s="218" t="s">
        <v>738</v>
      </c>
      <c r="E292" s="221">
        <v>1</v>
      </c>
      <c r="F292" s="546"/>
      <c r="G292">
        <f t="shared" si="78"/>
        <v>0</v>
      </c>
      <c r="S292" s="73"/>
      <c r="T292" s="74"/>
      <c r="U292" s="74">
        <v>60</v>
      </c>
      <c r="V292" s="74"/>
      <c r="W292" s="74"/>
      <c r="X292" s="74"/>
      <c r="Y292" s="37"/>
      <c r="Z292" s="38"/>
      <c r="AA292" s="4">
        <f t="shared" si="77"/>
        <v>3000</v>
      </c>
      <c r="AB292" s="111"/>
      <c r="AC292" s="26"/>
      <c r="AE292" t="s">
        <v>315</v>
      </c>
      <c r="AH292" t="s">
        <v>446</v>
      </c>
      <c r="AI292" s="191" t="s">
        <v>424</v>
      </c>
      <c r="AJ292" s="1">
        <v>50</v>
      </c>
      <c r="AK292" t="s">
        <v>447</v>
      </c>
      <c r="AL292" s="1" t="str">
        <f t="shared" si="85"/>
        <v>Programmazione per modello 846 (qt punti 8)</v>
      </c>
      <c r="AM292" s="1">
        <f t="shared" si="86"/>
        <v>1</v>
      </c>
      <c r="AN292" s="532">
        <f t="shared" si="87"/>
        <v>0</v>
      </c>
      <c r="AO292" s="532">
        <f t="shared" si="88"/>
        <v>0</v>
      </c>
      <c r="AP292" s="532">
        <f t="shared" si="89"/>
        <v>0</v>
      </c>
      <c r="AQ292" s="4">
        <f t="shared" si="79"/>
        <v>0</v>
      </c>
      <c r="AR292" s="4">
        <f t="shared" si="80"/>
        <v>0</v>
      </c>
      <c r="AS292" s="4">
        <f t="shared" si="81"/>
        <v>0</v>
      </c>
      <c r="AT292" s="4">
        <f t="shared" si="82"/>
        <v>3000</v>
      </c>
      <c r="AU292" s="4">
        <f t="shared" si="83"/>
        <v>0</v>
      </c>
      <c r="AV292" s="533">
        <f t="shared" si="84"/>
        <v>3000</v>
      </c>
    </row>
    <row r="293" spans="1:48" ht="18">
      <c r="A293" s="223"/>
      <c r="B293" s="224"/>
      <c r="C293" s="224"/>
      <c r="D293" s="218"/>
      <c r="E293" s="221"/>
      <c r="G293">
        <f t="shared" si="78"/>
        <v>0</v>
      </c>
      <c r="S293" s="73"/>
      <c r="T293" s="74"/>
      <c r="U293" s="74"/>
      <c r="V293" s="74"/>
      <c r="W293" s="74"/>
      <c r="X293" s="74"/>
      <c r="Y293" s="37"/>
      <c r="Z293" s="38"/>
      <c r="AA293" s="4">
        <f t="shared" si="77"/>
        <v>0</v>
      </c>
      <c r="AB293" s="111"/>
      <c r="AC293" s="26"/>
      <c r="AE293" t="s">
        <v>315</v>
      </c>
      <c r="AH293" t="s">
        <v>446</v>
      </c>
      <c r="AI293" s="191"/>
      <c r="AJ293" s="1">
        <v>50</v>
      </c>
      <c r="AK293" t="s">
        <v>447</v>
      </c>
      <c r="AL293" s="1"/>
      <c r="AM293" s="1"/>
      <c r="AN293" s="532">
        <f t="shared" si="87"/>
        <v>0</v>
      </c>
      <c r="AO293" s="532">
        <f t="shared" si="88"/>
        <v>0</v>
      </c>
      <c r="AP293" s="532">
        <f t="shared" si="89"/>
        <v>0</v>
      </c>
      <c r="AQ293" s="4">
        <f t="shared" si="79"/>
        <v>0</v>
      </c>
      <c r="AR293" s="4">
        <f t="shared" si="80"/>
        <v>0</v>
      </c>
      <c r="AS293" s="4">
        <f t="shared" si="81"/>
        <v>0</v>
      </c>
      <c r="AT293" s="4">
        <f t="shared" si="82"/>
        <v>0</v>
      </c>
      <c r="AU293" s="4">
        <f t="shared" si="83"/>
        <v>0</v>
      </c>
      <c r="AV293" s="533">
        <f t="shared" si="84"/>
        <v>0</v>
      </c>
    </row>
    <row r="294" spans="1:48" ht="18">
      <c r="A294" s="222" t="s">
        <v>495</v>
      </c>
      <c r="B294" s="224" t="s">
        <v>488</v>
      </c>
      <c r="C294" s="224" t="s">
        <v>742</v>
      </c>
      <c r="D294" s="218" t="s">
        <v>738</v>
      </c>
      <c r="E294" s="221">
        <v>1</v>
      </c>
      <c r="G294">
        <f t="shared" si="78"/>
        <v>0</v>
      </c>
      <c r="S294" s="73"/>
      <c r="T294" s="74"/>
      <c r="U294" s="74"/>
      <c r="V294" s="74"/>
      <c r="W294" s="74"/>
      <c r="X294" s="74"/>
      <c r="Y294" s="37"/>
      <c r="Z294" s="38"/>
      <c r="AA294" s="4">
        <f t="shared" si="77"/>
        <v>0</v>
      </c>
      <c r="AB294" s="111"/>
      <c r="AC294" s="26"/>
      <c r="AE294" t="s">
        <v>315</v>
      </c>
      <c r="AH294" t="s">
        <v>446</v>
      </c>
      <c r="AI294" s="191"/>
      <c r="AJ294" s="1">
        <v>60</v>
      </c>
      <c r="AK294" t="s">
        <v>447</v>
      </c>
      <c r="AL294" s="1"/>
      <c r="AM294" s="1"/>
      <c r="AN294" s="532">
        <f t="shared" si="87"/>
        <v>0</v>
      </c>
      <c r="AO294" s="532">
        <f t="shared" si="88"/>
        <v>0</v>
      </c>
      <c r="AP294" s="532">
        <f t="shared" si="89"/>
        <v>0</v>
      </c>
      <c r="AQ294" s="4">
        <f t="shared" si="79"/>
        <v>0</v>
      </c>
      <c r="AR294" s="4">
        <f t="shared" si="80"/>
        <v>0</v>
      </c>
      <c r="AS294" s="4">
        <f t="shared" si="81"/>
        <v>0</v>
      </c>
      <c r="AT294" s="4">
        <f t="shared" si="82"/>
        <v>0</v>
      </c>
      <c r="AU294" s="4">
        <f t="shared" si="83"/>
        <v>0</v>
      </c>
      <c r="AV294" s="533">
        <f t="shared" si="84"/>
        <v>0</v>
      </c>
    </row>
    <row r="295" spans="1:48" ht="18">
      <c r="A295" s="223"/>
      <c r="B295" s="224" t="s">
        <v>485</v>
      </c>
      <c r="C295" s="224" t="s">
        <v>635</v>
      </c>
      <c r="D295" s="218" t="s">
        <v>738</v>
      </c>
      <c r="E295" s="221">
        <v>1</v>
      </c>
      <c r="F295" s="546"/>
      <c r="G295">
        <f t="shared" si="78"/>
        <v>0</v>
      </c>
      <c r="S295" s="73"/>
      <c r="T295" s="74"/>
      <c r="U295" s="74">
        <v>60</v>
      </c>
      <c r="V295" s="74"/>
      <c r="W295" s="74"/>
      <c r="X295" s="74"/>
      <c r="Y295" s="37"/>
      <c r="Z295" s="38"/>
      <c r="AA295" s="4">
        <f t="shared" si="77"/>
        <v>3000</v>
      </c>
      <c r="AB295" s="111"/>
      <c r="AC295" s="26"/>
      <c r="AE295" t="s">
        <v>315</v>
      </c>
      <c r="AH295" t="s">
        <v>446</v>
      </c>
      <c r="AI295" s="191"/>
      <c r="AJ295" s="1">
        <v>60</v>
      </c>
      <c r="AK295" t="s">
        <v>447</v>
      </c>
      <c r="AL295" s="1"/>
      <c r="AM295" s="1"/>
      <c r="AN295" s="532">
        <f t="shared" si="87"/>
        <v>0</v>
      </c>
      <c r="AO295" s="532">
        <f t="shared" si="88"/>
        <v>0</v>
      </c>
      <c r="AP295" s="532">
        <f t="shared" si="89"/>
        <v>0</v>
      </c>
      <c r="AQ295" s="4">
        <f t="shared" si="79"/>
        <v>0</v>
      </c>
      <c r="AR295" s="4">
        <f t="shared" si="80"/>
        <v>0</v>
      </c>
      <c r="AS295" s="4">
        <f t="shared" si="81"/>
        <v>0</v>
      </c>
      <c r="AT295" s="4">
        <f t="shared" si="82"/>
        <v>3000</v>
      </c>
      <c r="AU295" s="4">
        <f t="shared" si="83"/>
        <v>0</v>
      </c>
      <c r="AV295" s="533">
        <f t="shared" si="84"/>
        <v>3000</v>
      </c>
    </row>
    <row r="296" spans="1:48" ht="18">
      <c r="A296" s="223"/>
      <c r="B296" s="224"/>
      <c r="C296" s="224"/>
      <c r="D296" s="218"/>
      <c r="E296" s="221"/>
      <c r="G296">
        <f t="shared" si="78"/>
        <v>0</v>
      </c>
      <c r="I296" s="1"/>
      <c r="S296" s="73"/>
      <c r="T296" s="74"/>
      <c r="U296" s="74"/>
      <c r="V296" s="74"/>
      <c r="W296" s="74"/>
      <c r="X296" s="74"/>
      <c r="Y296" s="37"/>
      <c r="Z296" s="38"/>
      <c r="AA296" s="4">
        <f t="shared" si="77"/>
        <v>0</v>
      </c>
      <c r="AB296" s="111"/>
      <c r="AC296" s="26"/>
      <c r="AE296" t="s">
        <v>314</v>
      </c>
      <c r="AH296" t="s">
        <v>446</v>
      </c>
      <c r="AI296" s="191" t="s">
        <v>423</v>
      </c>
      <c r="AJ296" s="1">
        <v>60</v>
      </c>
      <c r="AK296" t="s">
        <v>447</v>
      </c>
      <c r="AL296" s="1">
        <f t="shared" si="85"/>
        <v>0</v>
      </c>
      <c r="AM296" s="1">
        <f t="shared" si="86"/>
        <v>0</v>
      </c>
      <c r="AN296" s="532">
        <f t="shared" si="87"/>
        <v>0</v>
      </c>
      <c r="AO296" s="532">
        <f t="shared" si="88"/>
        <v>0</v>
      </c>
      <c r="AP296" s="532">
        <f t="shared" si="89"/>
        <v>0</v>
      </c>
      <c r="AQ296" s="4">
        <f t="shared" si="79"/>
        <v>0</v>
      </c>
      <c r="AR296" s="4">
        <f t="shared" si="80"/>
        <v>0</v>
      </c>
      <c r="AS296" s="4">
        <f t="shared" si="81"/>
        <v>0</v>
      </c>
      <c r="AT296" s="4">
        <f t="shared" si="82"/>
        <v>0</v>
      </c>
      <c r="AU296" s="4">
        <f t="shared" si="83"/>
        <v>0</v>
      </c>
      <c r="AV296" s="533">
        <f t="shared" si="84"/>
        <v>0</v>
      </c>
    </row>
    <row r="297" spans="1:48" ht="18">
      <c r="A297" s="222" t="s">
        <v>508</v>
      </c>
      <c r="B297" s="540" t="s">
        <v>581</v>
      </c>
      <c r="C297" s="540" t="s">
        <v>748</v>
      </c>
      <c r="D297" s="221"/>
      <c r="E297" s="221"/>
      <c r="G297">
        <f t="shared" si="78"/>
        <v>0</v>
      </c>
      <c r="S297" s="73"/>
      <c r="T297" s="74"/>
      <c r="U297" s="74"/>
      <c r="V297" s="74"/>
      <c r="W297" s="74"/>
      <c r="X297" s="74"/>
      <c r="Y297" s="37"/>
      <c r="Z297" s="38"/>
      <c r="AA297" s="4">
        <f t="shared" si="77"/>
        <v>0</v>
      </c>
      <c r="AB297" s="111"/>
      <c r="AC297" s="26"/>
      <c r="AE297" t="s">
        <v>315</v>
      </c>
      <c r="AH297" t="s">
        <v>446</v>
      </c>
      <c r="AI297" s="191" t="s">
        <v>424</v>
      </c>
      <c r="AJ297" s="1">
        <v>60</v>
      </c>
      <c r="AK297" t="s">
        <v>447</v>
      </c>
      <c r="AL297" s="1" t="str">
        <f t="shared" si="85"/>
        <v>Stazione di respot</v>
      </c>
      <c r="AM297" s="1">
        <f t="shared" si="86"/>
        <v>0</v>
      </c>
      <c r="AN297" s="532">
        <f t="shared" si="87"/>
        <v>0</v>
      </c>
      <c r="AO297" s="532">
        <f t="shared" si="88"/>
        <v>0</v>
      </c>
      <c r="AP297" s="532">
        <f t="shared" si="89"/>
        <v>0</v>
      </c>
      <c r="AQ297" s="4">
        <f t="shared" si="79"/>
        <v>0</v>
      </c>
      <c r="AR297" s="4">
        <f t="shared" si="80"/>
        <v>0</v>
      </c>
      <c r="AS297" s="4">
        <f t="shared" si="81"/>
        <v>0</v>
      </c>
      <c r="AT297" s="4">
        <f t="shared" si="82"/>
        <v>0</v>
      </c>
      <c r="AU297" s="4">
        <f t="shared" si="83"/>
        <v>0</v>
      </c>
      <c r="AV297" s="533">
        <f t="shared" si="84"/>
        <v>0</v>
      </c>
    </row>
    <row r="298" spans="1:48" ht="18">
      <c r="A298" s="223"/>
      <c r="B298" s="224"/>
      <c r="C298" s="224"/>
      <c r="D298" s="218"/>
      <c r="E298" s="221"/>
      <c r="F298" s="546"/>
      <c r="G298">
        <f t="shared" si="78"/>
        <v>0</v>
      </c>
      <c r="S298" s="73"/>
      <c r="T298" s="74"/>
      <c r="U298" s="74"/>
      <c r="V298" s="74"/>
      <c r="W298" s="74"/>
      <c r="X298" s="74"/>
      <c r="Y298" s="37"/>
      <c r="Z298" s="38"/>
      <c r="AA298" s="4">
        <f t="shared" si="77"/>
        <v>0</v>
      </c>
      <c r="AB298" s="111"/>
      <c r="AC298" s="26"/>
      <c r="AE298" t="s">
        <v>315</v>
      </c>
      <c r="AH298" t="s">
        <v>446</v>
      </c>
      <c r="AI298" s="191" t="s">
        <v>424</v>
      </c>
      <c r="AJ298" s="1">
        <v>60</v>
      </c>
      <c r="AK298" t="s">
        <v>447</v>
      </c>
      <c r="AL298" s="1">
        <f t="shared" si="85"/>
        <v>0</v>
      </c>
      <c r="AM298" s="1">
        <f t="shared" si="86"/>
        <v>0</v>
      </c>
      <c r="AN298" s="532">
        <f t="shared" si="87"/>
        <v>0</v>
      </c>
      <c r="AO298" s="532">
        <f t="shared" si="88"/>
        <v>0</v>
      </c>
      <c r="AP298" s="532">
        <f t="shared" si="89"/>
        <v>0</v>
      </c>
      <c r="AQ298" s="4">
        <f t="shared" si="79"/>
        <v>0</v>
      </c>
      <c r="AR298" s="4">
        <f t="shared" si="80"/>
        <v>0</v>
      </c>
      <c r="AS298" s="4">
        <f t="shared" si="81"/>
        <v>0</v>
      </c>
      <c r="AT298" s="4">
        <f t="shared" si="82"/>
        <v>0</v>
      </c>
      <c r="AU298" s="4">
        <f t="shared" si="83"/>
        <v>0</v>
      </c>
      <c r="AV298" s="533">
        <f t="shared" si="84"/>
        <v>0</v>
      </c>
    </row>
    <row r="299" spans="1:48" ht="18">
      <c r="A299" s="223"/>
      <c r="B299" s="224" t="s">
        <v>572</v>
      </c>
      <c r="C299" s="224" t="s">
        <v>737</v>
      </c>
      <c r="D299" s="218" t="s">
        <v>751</v>
      </c>
      <c r="E299" s="221">
        <v>2</v>
      </c>
      <c r="F299">
        <v>10</v>
      </c>
      <c r="G299">
        <f t="shared" si="78"/>
        <v>20</v>
      </c>
      <c r="I299">
        <v>10</v>
      </c>
      <c r="J299">
        <v>100</v>
      </c>
      <c r="K299">
        <v>150</v>
      </c>
      <c r="M299">
        <v>10</v>
      </c>
      <c r="N299">
        <v>2</v>
      </c>
      <c r="S299" s="73">
        <v>2</v>
      </c>
      <c r="T299" s="74">
        <v>2</v>
      </c>
      <c r="U299" s="74"/>
      <c r="V299" s="74"/>
      <c r="W299" s="74"/>
      <c r="X299" s="74"/>
      <c r="Y299" s="37"/>
      <c r="Z299" s="38"/>
      <c r="AA299" s="4">
        <f t="shared" si="77"/>
        <v>922</v>
      </c>
      <c r="AB299" s="111"/>
      <c r="AC299" s="26"/>
      <c r="AE299" t="s">
        <v>315</v>
      </c>
      <c r="AH299" t="s">
        <v>446</v>
      </c>
      <c r="AI299" s="191" t="s">
        <v>424</v>
      </c>
      <c r="AJ299" s="1">
        <v>60</v>
      </c>
      <c r="AK299" t="s">
        <v>447</v>
      </c>
      <c r="AL299" s="1" t="str">
        <f t="shared" si="85"/>
        <v>Fotocellule modello 846</v>
      </c>
      <c r="AM299" s="1">
        <f t="shared" si="86"/>
        <v>2</v>
      </c>
      <c r="AN299" s="532">
        <f t="shared" si="87"/>
        <v>382</v>
      </c>
      <c r="AO299" s="532">
        <f t="shared" si="88"/>
        <v>182</v>
      </c>
      <c r="AP299" s="532">
        <f t="shared" si="89"/>
        <v>200</v>
      </c>
      <c r="AQ299" s="4">
        <f t="shared" si="79"/>
        <v>182</v>
      </c>
      <c r="AR299" s="4">
        <f t="shared" si="80"/>
        <v>200</v>
      </c>
      <c r="AS299" s="4">
        <f t="shared" si="81"/>
        <v>300</v>
      </c>
      <c r="AT299" s="4">
        <f t="shared" si="82"/>
        <v>240</v>
      </c>
      <c r="AU299" s="4">
        <f t="shared" si="83"/>
        <v>0</v>
      </c>
      <c r="AV299" s="533">
        <f t="shared" si="84"/>
        <v>922</v>
      </c>
    </row>
    <row r="300" spans="1:48" ht="18">
      <c r="A300" s="223"/>
      <c r="B300" s="224"/>
      <c r="C300" s="224"/>
      <c r="D300" s="218"/>
      <c r="E300" s="221"/>
      <c r="F300" s="546"/>
      <c r="G300">
        <f t="shared" si="78"/>
        <v>0</v>
      </c>
      <c r="S300" s="73"/>
      <c r="T300" s="74"/>
      <c r="U300" s="74"/>
      <c r="V300" s="74"/>
      <c r="W300" s="74"/>
      <c r="X300" s="74"/>
      <c r="Y300" s="37"/>
      <c r="Z300" s="38"/>
      <c r="AA300" s="4">
        <f t="shared" si="77"/>
        <v>0</v>
      </c>
      <c r="AB300" s="111"/>
      <c r="AC300" s="26"/>
      <c r="AE300" t="s">
        <v>315</v>
      </c>
      <c r="AH300" t="s">
        <v>446</v>
      </c>
      <c r="AI300" s="191" t="s">
        <v>424</v>
      </c>
      <c r="AJ300" s="1">
        <v>60</v>
      </c>
      <c r="AK300" t="s">
        <v>447</v>
      </c>
      <c r="AL300" s="1">
        <f t="shared" si="85"/>
        <v>0</v>
      </c>
      <c r="AM300" s="1">
        <f t="shared" si="86"/>
        <v>0</v>
      </c>
      <c r="AN300" s="532">
        <f t="shared" si="87"/>
        <v>0</v>
      </c>
      <c r="AO300" s="532">
        <f t="shared" si="88"/>
        <v>0</v>
      </c>
      <c r="AP300" s="532">
        <f t="shared" si="89"/>
        <v>0</v>
      </c>
      <c r="AQ300" s="4">
        <f t="shared" si="79"/>
        <v>0</v>
      </c>
      <c r="AR300" s="4">
        <f t="shared" si="80"/>
        <v>0</v>
      </c>
      <c r="AS300" s="4">
        <f t="shared" si="81"/>
        <v>0</v>
      </c>
      <c r="AT300" s="4">
        <f t="shared" si="82"/>
        <v>0</v>
      </c>
      <c r="AU300" s="4">
        <f t="shared" si="83"/>
        <v>0</v>
      </c>
      <c r="AV300" s="533">
        <f t="shared" si="84"/>
        <v>0</v>
      </c>
    </row>
    <row r="301" spans="1:48" ht="18">
      <c r="A301" s="222" t="s">
        <v>510</v>
      </c>
      <c r="B301" s="224" t="s">
        <v>511</v>
      </c>
      <c r="C301" s="224" t="s">
        <v>640</v>
      </c>
      <c r="D301" s="218" t="s">
        <v>752</v>
      </c>
      <c r="E301" s="221">
        <v>1</v>
      </c>
      <c r="G301">
        <f t="shared" si="78"/>
        <v>0</v>
      </c>
      <c r="S301" s="73"/>
      <c r="T301" s="74"/>
      <c r="U301" s="74"/>
      <c r="V301" s="74"/>
      <c r="W301" s="74"/>
      <c r="X301" s="74"/>
      <c r="Y301" s="37"/>
      <c r="Z301" s="38"/>
      <c r="AA301" s="4">
        <f t="shared" si="77"/>
        <v>0</v>
      </c>
      <c r="AB301" s="111"/>
      <c r="AC301" s="26"/>
      <c r="AE301" t="s">
        <v>315</v>
      </c>
      <c r="AH301" t="s">
        <v>446</v>
      </c>
      <c r="AI301" s="191"/>
      <c r="AJ301" s="1">
        <v>60</v>
      </c>
      <c r="AK301" t="s">
        <v>447</v>
      </c>
      <c r="AL301" s="1"/>
      <c r="AM301" s="1"/>
      <c r="AN301" s="532">
        <f t="shared" si="87"/>
        <v>0</v>
      </c>
      <c r="AO301" s="532">
        <f t="shared" si="88"/>
        <v>0</v>
      </c>
      <c r="AP301" s="532">
        <f t="shared" si="89"/>
        <v>0</v>
      </c>
      <c r="AQ301" s="4">
        <f t="shared" si="79"/>
        <v>0</v>
      </c>
      <c r="AR301" s="4">
        <f t="shared" si="80"/>
        <v>0</v>
      </c>
      <c r="AS301" s="4">
        <f t="shared" si="81"/>
        <v>0</v>
      </c>
      <c r="AT301" s="4">
        <f t="shared" si="82"/>
        <v>0</v>
      </c>
      <c r="AU301" s="4">
        <f t="shared" si="83"/>
        <v>0</v>
      </c>
      <c r="AV301" s="533">
        <f t="shared" si="84"/>
        <v>0</v>
      </c>
    </row>
    <row r="302" spans="1:48" ht="18">
      <c r="A302" s="223"/>
      <c r="B302" s="224" t="s">
        <v>467</v>
      </c>
      <c r="C302" s="224" t="s">
        <v>737</v>
      </c>
      <c r="D302" s="218" t="s">
        <v>752</v>
      </c>
      <c r="E302" s="221">
        <v>2</v>
      </c>
      <c r="F302">
        <v>10</v>
      </c>
      <c r="G302">
        <f t="shared" si="78"/>
        <v>20</v>
      </c>
      <c r="I302">
        <v>10</v>
      </c>
      <c r="J302">
        <v>100</v>
      </c>
      <c r="K302">
        <v>150</v>
      </c>
      <c r="M302">
        <v>10</v>
      </c>
      <c r="N302">
        <v>2</v>
      </c>
      <c r="S302" s="73">
        <v>2</v>
      </c>
      <c r="T302" s="74">
        <v>2</v>
      </c>
      <c r="U302" s="74"/>
      <c r="V302" s="74"/>
      <c r="W302" s="74"/>
      <c r="X302" s="74"/>
      <c r="Y302" s="37"/>
      <c r="Z302" s="38"/>
      <c r="AA302" s="4">
        <f t="shared" si="77"/>
        <v>922</v>
      </c>
      <c r="AB302" s="111"/>
      <c r="AC302" s="26"/>
      <c r="AE302" t="s">
        <v>315</v>
      </c>
      <c r="AH302" t="s">
        <v>446</v>
      </c>
      <c r="AI302" s="191" t="s">
        <v>423</v>
      </c>
      <c r="AJ302" s="1">
        <v>60</v>
      </c>
      <c r="AK302" t="s">
        <v>447</v>
      </c>
      <c r="AL302" s="1" t="str">
        <f t="shared" si="85"/>
        <v>PE modello 846</v>
      </c>
      <c r="AM302" s="1">
        <f t="shared" si="86"/>
        <v>2</v>
      </c>
      <c r="AN302" s="532">
        <f t="shared" si="87"/>
        <v>382</v>
      </c>
      <c r="AO302" s="532">
        <f t="shared" si="88"/>
        <v>182</v>
      </c>
      <c r="AP302" s="532">
        <f t="shared" si="89"/>
        <v>200</v>
      </c>
      <c r="AQ302" s="4">
        <f t="shared" si="79"/>
        <v>182</v>
      </c>
      <c r="AR302" s="4">
        <f t="shared" si="80"/>
        <v>200</v>
      </c>
      <c r="AS302" s="4">
        <f t="shared" si="81"/>
        <v>300</v>
      </c>
      <c r="AT302" s="4">
        <f t="shared" si="82"/>
        <v>240</v>
      </c>
      <c r="AU302" s="4">
        <f t="shared" si="83"/>
        <v>0</v>
      </c>
      <c r="AV302" s="533">
        <f t="shared" si="84"/>
        <v>922</v>
      </c>
    </row>
    <row r="303" spans="1:48" ht="18">
      <c r="A303" s="223"/>
      <c r="B303" s="224" t="s">
        <v>531</v>
      </c>
      <c r="C303" s="224" t="s">
        <v>664</v>
      </c>
      <c r="D303" s="218" t="s">
        <v>752</v>
      </c>
      <c r="E303" s="221">
        <v>1</v>
      </c>
      <c r="F303" s="546"/>
      <c r="G303">
        <f t="shared" si="78"/>
        <v>0</v>
      </c>
      <c r="S303" s="73"/>
      <c r="T303" s="74"/>
      <c r="U303" s="74">
        <v>60</v>
      </c>
      <c r="V303" s="74"/>
      <c r="W303" s="74"/>
      <c r="X303" s="74"/>
      <c r="Y303" s="37"/>
      <c r="Z303" s="38"/>
      <c r="AA303" s="4">
        <f t="shared" si="77"/>
        <v>3000</v>
      </c>
      <c r="AB303" s="111"/>
      <c r="AC303" s="26"/>
      <c r="AE303" t="s">
        <v>314</v>
      </c>
      <c r="AH303" t="s">
        <v>446</v>
      </c>
      <c r="AI303" s="191" t="s">
        <v>423</v>
      </c>
      <c r="AJ303" s="1">
        <v>60</v>
      </c>
      <c r="AK303" t="s">
        <v>447</v>
      </c>
      <c r="AL303" s="1" t="str">
        <f t="shared" si="85"/>
        <v>Programmazione per modello 846 (qt punti 8)</v>
      </c>
      <c r="AM303" s="1">
        <f t="shared" si="86"/>
        <v>1</v>
      </c>
      <c r="AN303" s="532">
        <f t="shared" si="87"/>
        <v>0</v>
      </c>
      <c r="AO303" s="532">
        <f t="shared" si="88"/>
        <v>0</v>
      </c>
      <c r="AP303" s="532">
        <f t="shared" si="89"/>
        <v>0</v>
      </c>
      <c r="AQ303" s="4">
        <f t="shared" si="79"/>
        <v>0</v>
      </c>
      <c r="AR303" s="4">
        <f t="shared" si="80"/>
        <v>0</v>
      </c>
      <c r="AS303" s="4">
        <f t="shared" si="81"/>
        <v>0</v>
      </c>
      <c r="AT303" s="4">
        <f t="shared" si="82"/>
        <v>3000</v>
      </c>
      <c r="AU303" s="4">
        <f t="shared" si="83"/>
        <v>0</v>
      </c>
      <c r="AV303" s="533">
        <f t="shared" si="84"/>
        <v>3000</v>
      </c>
    </row>
    <row r="304" spans="1:48" ht="18">
      <c r="A304" s="223"/>
      <c r="B304" s="224"/>
      <c r="C304" s="224"/>
      <c r="D304" s="218"/>
      <c r="E304" s="221"/>
      <c r="G304">
        <f t="shared" si="78"/>
        <v>0</v>
      </c>
      <c r="S304" s="73"/>
      <c r="T304" s="74"/>
      <c r="U304" s="74"/>
      <c r="V304" s="74"/>
      <c r="W304" s="74"/>
      <c r="X304" s="74"/>
      <c r="Y304" s="37"/>
      <c r="Z304" s="38"/>
      <c r="AA304" s="4">
        <f t="shared" si="77"/>
        <v>0</v>
      </c>
      <c r="AB304" s="111"/>
      <c r="AC304" s="26"/>
      <c r="AE304" t="s">
        <v>315</v>
      </c>
      <c r="AH304" t="s">
        <v>446</v>
      </c>
      <c r="AI304" s="191" t="s">
        <v>72</v>
      </c>
      <c r="AJ304" s="1">
        <v>60</v>
      </c>
      <c r="AK304" t="s">
        <v>447</v>
      </c>
      <c r="AL304" s="1">
        <f t="shared" si="85"/>
        <v>0</v>
      </c>
      <c r="AM304" s="1">
        <f t="shared" si="86"/>
        <v>0</v>
      </c>
      <c r="AN304" s="532">
        <f t="shared" si="87"/>
        <v>0</v>
      </c>
      <c r="AO304" s="532">
        <f t="shared" si="88"/>
        <v>0</v>
      </c>
      <c r="AP304" s="532">
        <f t="shared" si="89"/>
        <v>0</v>
      </c>
      <c r="AQ304" s="4">
        <f t="shared" si="79"/>
        <v>0</v>
      </c>
      <c r="AR304" s="4">
        <f t="shared" si="80"/>
        <v>0</v>
      </c>
      <c r="AS304" s="4">
        <f t="shared" si="81"/>
        <v>0</v>
      </c>
      <c r="AT304" s="4">
        <f t="shared" si="82"/>
        <v>0</v>
      </c>
      <c r="AU304" s="4">
        <f t="shared" si="83"/>
        <v>0</v>
      </c>
      <c r="AV304" s="533">
        <f t="shared" si="84"/>
        <v>0</v>
      </c>
    </row>
    <row r="305" spans="1:48" ht="18">
      <c r="A305" s="222" t="s">
        <v>514</v>
      </c>
      <c r="B305" s="224" t="s">
        <v>488</v>
      </c>
      <c r="C305" s="224" t="s">
        <v>742</v>
      </c>
      <c r="D305" s="218" t="s">
        <v>738</v>
      </c>
      <c r="E305" s="221">
        <v>1</v>
      </c>
      <c r="G305">
        <f t="shared" si="78"/>
        <v>0</v>
      </c>
      <c r="S305" s="73"/>
      <c r="T305" s="74"/>
      <c r="U305" s="74"/>
      <c r="V305" s="74"/>
      <c r="W305" s="74"/>
      <c r="X305" s="74"/>
      <c r="Y305" s="37"/>
      <c r="Z305" s="38"/>
      <c r="AA305" s="4">
        <f t="shared" si="77"/>
        <v>0</v>
      </c>
      <c r="AB305" s="111"/>
      <c r="AC305" s="26"/>
      <c r="AE305" t="s">
        <v>315</v>
      </c>
      <c r="AH305" t="s">
        <v>446</v>
      </c>
      <c r="AI305" s="191" t="s">
        <v>72</v>
      </c>
      <c r="AJ305" s="1">
        <v>60</v>
      </c>
      <c r="AK305" t="s">
        <v>447</v>
      </c>
      <c r="AL305" s="1" t="str">
        <f t="shared" si="85"/>
        <v>Robot di saldatura</v>
      </c>
      <c r="AM305" s="1">
        <f t="shared" si="86"/>
        <v>1</v>
      </c>
      <c r="AN305" s="532">
        <f t="shared" si="87"/>
        <v>0</v>
      </c>
      <c r="AO305" s="532">
        <f t="shared" si="88"/>
        <v>0</v>
      </c>
      <c r="AP305" s="532">
        <f t="shared" si="89"/>
        <v>0</v>
      </c>
      <c r="AQ305" s="4">
        <f t="shared" si="79"/>
        <v>0</v>
      </c>
      <c r="AR305" s="4">
        <f t="shared" si="80"/>
        <v>0</v>
      </c>
      <c r="AS305" s="4">
        <f t="shared" si="81"/>
        <v>0</v>
      </c>
      <c r="AT305" s="4">
        <f t="shared" si="82"/>
        <v>0</v>
      </c>
      <c r="AU305" s="4">
        <f t="shared" si="83"/>
        <v>0</v>
      </c>
      <c r="AV305" s="533">
        <f t="shared" si="84"/>
        <v>0</v>
      </c>
    </row>
    <row r="306" spans="1:48" ht="18">
      <c r="A306" s="223"/>
      <c r="B306" s="224" t="s">
        <v>582</v>
      </c>
      <c r="C306" s="224" t="s">
        <v>749</v>
      </c>
      <c r="D306" s="218" t="s">
        <v>738</v>
      </c>
      <c r="E306" s="221">
        <v>1</v>
      </c>
      <c r="F306" s="546"/>
      <c r="G306">
        <f t="shared" si="78"/>
        <v>0</v>
      </c>
      <c r="S306" s="73"/>
      <c r="T306" s="74"/>
      <c r="U306" s="74">
        <v>60</v>
      </c>
      <c r="V306" s="74"/>
      <c r="W306" s="74"/>
      <c r="X306" s="74"/>
      <c r="Y306" s="37"/>
      <c r="Z306" s="38"/>
      <c r="AA306" s="4">
        <f t="shared" si="77"/>
        <v>3000</v>
      </c>
      <c r="AB306" s="111"/>
      <c r="AC306" s="26"/>
      <c r="AE306" t="s">
        <v>315</v>
      </c>
      <c r="AH306" t="s">
        <v>446</v>
      </c>
      <c r="AI306" s="191" t="s">
        <v>423</v>
      </c>
      <c r="AJ306" s="1">
        <v>60</v>
      </c>
      <c r="AK306" t="s">
        <v>447</v>
      </c>
      <c r="AL306" s="1" t="str">
        <f t="shared" si="85"/>
        <v>Programmazione per modello 846 (qt punti 15)</v>
      </c>
      <c r="AM306" s="1">
        <f t="shared" si="86"/>
        <v>1</v>
      </c>
      <c r="AN306" s="532">
        <f t="shared" si="87"/>
        <v>0</v>
      </c>
      <c r="AO306" s="532">
        <f t="shared" si="88"/>
        <v>0</v>
      </c>
      <c r="AP306" s="532">
        <f t="shared" si="89"/>
        <v>0</v>
      </c>
      <c r="AQ306" s="4">
        <f t="shared" si="79"/>
        <v>0</v>
      </c>
      <c r="AR306" s="4">
        <f t="shared" si="80"/>
        <v>0</v>
      </c>
      <c r="AS306" s="4">
        <f t="shared" si="81"/>
        <v>0</v>
      </c>
      <c r="AT306" s="4">
        <f t="shared" si="82"/>
        <v>3000</v>
      </c>
      <c r="AU306" s="4">
        <f t="shared" si="83"/>
        <v>0</v>
      </c>
      <c r="AV306" s="533">
        <f t="shared" si="84"/>
        <v>3000</v>
      </c>
    </row>
    <row r="307" spans="1:48" ht="18">
      <c r="A307" s="223"/>
      <c r="B307" s="224"/>
      <c r="C307" s="224"/>
      <c r="D307" s="218"/>
      <c r="E307" s="221"/>
      <c r="F307" s="191"/>
      <c r="G307">
        <f t="shared" si="78"/>
        <v>0</v>
      </c>
      <c r="S307" s="73"/>
      <c r="T307" s="74"/>
      <c r="U307" s="74"/>
      <c r="V307" s="74"/>
      <c r="W307" s="74"/>
      <c r="X307" s="74"/>
      <c r="Y307" s="37"/>
      <c r="Z307" s="38"/>
      <c r="AA307" s="4">
        <f t="shared" si="77"/>
        <v>0</v>
      </c>
      <c r="AB307" s="111"/>
      <c r="AC307" s="26"/>
      <c r="AE307" t="s">
        <v>315</v>
      </c>
      <c r="AH307" t="s">
        <v>446</v>
      </c>
      <c r="AI307" s="191"/>
      <c r="AJ307" s="1">
        <v>60</v>
      </c>
      <c r="AK307" t="s">
        <v>447</v>
      </c>
      <c r="AL307" s="1"/>
      <c r="AM307" s="1"/>
      <c r="AN307" s="532">
        <f t="shared" si="87"/>
        <v>0</v>
      </c>
      <c r="AO307" s="532">
        <f t="shared" si="88"/>
        <v>0</v>
      </c>
      <c r="AP307" s="532">
        <f t="shared" si="89"/>
        <v>0</v>
      </c>
      <c r="AQ307" s="4">
        <f t="shared" si="79"/>
        <v>0</v>
      </c>
      <c r="AR307" s="4">
        <f t="shared" si="80"/>
        <v>0</v>
      </c>
      <c r="AS307" s="4">
        <f t="shared" si="81"/>
        <v>0</v>
      </c>
      <c r="AT307" s="4">
        <f t="shared" si="82"/>
        <v>0</v>
      </c>
      <c r="AU307" s="4">
        <f t="shared" si="83"/>
        <v>0</v>
      </c>
      <c r="AV307" s="533">
        <f t="shared" si="84"/>
        <v>0</v>
      </c>
    </row>
    <row r="308" spans="1:48" ht="18">
      <c r="A308" s="222" t="s">
        <v>583</v>
      </c>
      <c r="B308" s="224" t="s">
        <v>511</v>
      </c>
      <c r="C308" s="224" t="s">
        <v>640</v>
      </c>
      <c r="D308" s="218" t="s">
        <v>752</v>
      </c>
      <c r="E308" s="221">
        <v>1</v>
      </c>
      <c r="G308">
        <f t="shared" si="78"/>
        <v>0</v>
      </c>
      <c r="S308" s="73"/>
      <c r="T308" s="74"/>
      <c r="U308" s="74"/>
      <c r="V308" s="74"/>
      <c r="W308" s="74"/>
      <c r="X308" s="74"/>
      <c r="Y308" s="37"/>
      <c r="Z308" s="38"/>
      <c r="AA308" s="4">
        <f t="shared" si="77"/>
        <v>0</v>
      </c>
      <c r="AB308" s="111"/>
      <c r="AC308" s="26"/>
      <c r="AE308" t="s">
        <v>315</v>
      </c>
      <c r="AH308" t="s">
        <v>446</v>
      </c>
      <c r="AI308" s="191" t="s">
        <v>423</v>
      </c>
      <c r="AJ308" s="1">
        <v>60</v>
      </c>
      <c r="AK308" t="s">
        <v>447</v>
      </c>
      <c r="AL308" s="1" t="str">
        <f t="shared" si="85"/>
        <v>Robot di saldatura al suolo e manipolazione</v>
      </c>
      <c r="AM308" s="1">
        <f t="shared" si="86"/>
        <v>1</v>
      </c>
      <c r="AN308" s="532">
        <f t="shared" si="87"/>
        <v>0</v>
      </c>
      <c r="AO308" s="532">
        <f t="shared" si="88"/>
        <v>0</v>
      </c>
      <c r="AP308" s="532">
        <f t="shared" si="89"/>
        <v>0</v>
      </c>
      <c r="AQ308" s="4">
        <f t="shared" si="79"/>
        <v>0</v>
      </c>
      <c r="AR308" s="4">
        <f t="shared" si="80"/>
        <v>0</v>
      </c>
      <c r="AS308" s="4">
        <f t="shared" si="81"/>
        <v>0</v>
      </c>
      <c r="AT308" s="4">
        <f t="shared" si="82"/>
        <v>0</v>
      </c>
      <c r="AU308" s="4">
        <f t="shared" si="83"/>
        <v>0</v>
      </c>
      <c r="AV308" s="533">
        <f t="shared" si="84"/>
        <v>0</v>
      </c>
    </row>
    <row r="309" spans="1:48" ht="18">
      <c r="A309" s="223"/>
      <c r="B309" s="224" t="s">
        <v>467</v>
      </c>
      <c r="C309" s="224" t="s">
        <v>737</v>
      </c>
      <c r="D309" s="218" t="s">
        <v>752</v>
      </c>
      <c r="E309" s="221">
        <v>2</v>
      </c>
      <c r="F309">
        <v>10</v>
      </c>
      <c r="G309">
        <f t="shared" si="78"/>
        <v>20</v>
      </c>
      <c r="I309">
        <v>10</v>
      </c>
      <c r="J309">
        <v>100</v>
      </c>
      <c r="K309">
        <v>150</v>
      </c>
      <c r="M309">
        <v>10</v>
      </c>
      <c r="N309">
        <v>2</v>
      </c>
      <c r="S309" s="73">
        <v>2</v>
      </c>
      <c r="T309" s="74">
        <v>2</v>
      </c>
      <c r="U309" s="74"/>
      <c r="V309" s="74"/>
      <c r="W309" s="74"/>
      <c r="X309" s="74"/>
      <c r="Y309" s="37"/>
      <c r="Z309" s="38"/>
      <c r="AA309" s="4">
        <f t="shared" si="77"/>
        <v>922</v>
      </c>
      <c r="AB309" s="111"/>
      <c r="AC309" s="26"/>
      <c r="AE309" t="s">
        <v>315</v>
      </c>
      <c r="AH309" t="s">
        <v>446</v>
      </c>
      <c r="AI309" s="191" t="s">
        <v>423</v>
      </c>
      <c r="AJ309" s="1">
        <v>60</v>
      </c>
      <c r="AK309" t="s">
        <v>447</v>
      </c>
      <c r="AL309" s="1" t="str">
        <f t="shared" si="85"/>
        <v>PE modello 846</v>
      </c>
      <c r="AM309" s="1">
        <f t="shared" si="86"/>
        <v>2</v>
      </c>
      <c r="AN309" s="532">
        <f t="shared" si="87"/>
        <v>382</v>
      </c>
      <c r="AO309" s="532">
        <f t="shared" si="88"/>
        <v>182</v>
      </c>
      <c r="AP309" s="532">
        <f t="shared" si="89"/>
        <v>200</v>
      </c>
      <c r="AQ309" s="4">
        <f t="shared" si="79"/>
        <v>182</v>
      </c>
      <c r="AR309" s="4">
        <f t="shared" si="80"/>
        <v>200</v>
      </c>
      <c r="AS309" s="4">
        <f t="shared" si="81"/>
        <v>300</v>
      </c>
      <c r="AT309" s="4">
        <f t="shared" si="82"/>
        <v>240</v>
      </c>
      <c r="AU309" s="4">
        <f t="shared" si="83"/>
        <v>0</v>
      </c>
      <c r="AV309" s="533">
        <f t="shared" si="84"/>
        <v>922</v>
      </c>
    </row>
    <row r="310" spans="1:48" ht="18">
      <c r="A310" s="223"/>
      <c r="B310" s="224" t="s">
        <v>584</v>
      </c>
      <c r="C310" s="224" t="s">
        <v>750</v>
      </c>
      <c r="D310" s="218" t="s">
        <v>752</v>
      </c>
      <c r="E310" s="221">
        <v>1</v>
      </c>
      <c r="F310" s="546"/>
      <c r="G310">
        <f t="shared" si="78"/>
        <v>0</v>
      </c>
      <c r="S310" s="73"/>
      <c r="T310" s="74"/>
      <c r="U310" s="74">
        <v>60</v>
      </c>
      <c r="V310" s="74"/>
      <c r="W310" s="74"/>
      <c r="X310" s="74"/>
      <c r="Y310" s="37"/>
      <c r="Z310" s="38"/>
      <c r="AA310" s="4">
        <f t="shared" si="77"/>
        <v>3000</v>
      </c>
      <c r="AB310" s="111"/>
      <c r="AC310" s="26"/>
      <c r="AE310" t="s">
        <v>314</v>
      </c>
      <c r="AH310" t="s">
        <v>446</v>
      </c>
      <c r="AI310" s="191" t="s">
        <v>423</v>
      </c>
      <c r="AJ310" s="1">
        <v>60</v>
      </c>
      <c r="AK310" t="s">
        <v>447</v>
      </c>
      <c r="AL310" s="1" t="str">
        <f t="shared" si="85"/>
        <v>Programmazione per modello 846 (qt punti 13)</v>
      </c>
      <c r="AM310" s="1">
        <f t="shared" si="86"/>
        <v>1</v>
      </c>
      <c r="AN310" s="532">
        <f t="shared" si="87"/>
        <v>0</v>
      </c>
      <c r="AO310" s="532">
        <f t="shared" si="88"/>
        <v>0</v>
      </c>
      <c r="AP310" s="532">
        <f t="shared" si="89"/>
        <v>0</v>
      </c>
      <c r="AQ310" s="4">
        <f t="shared" si="79"/>
        <v>0</v>
      </c>
      <c r="AR310" s="4">
        <f t="shared" si="80"/>
        <v>0</v>
      </c>
      <c r="AS310" s="4">
        <f t="shared" si="81"/>
        <v>0</v>
      </c>
      <c r="AT310" s="4">
        <f t="shared" si="82"/>
        <v>3000</v>
      </c>
      <c r="AU310" s="4">
        <f t="shared" si="83"/>
        <v>0</v>
      </c>
      <c r="AV310" s="533">
        <f t="shared" si="84"/>
        <v>3000</v>
      </c>
    </row>
    <row r="311" spans="1:48" ht="18">
      <c r="A311" s="223"/>
      <c r="B311" s="224"/>
      <c r="C311" s="224"/>
      <c r="D311" s="218"/>
      <c r="E311" s="221"/>
      <c r="F311" s="191"/>
      <c r="G311">
        <f t="shared" si="78"/>
        <v>0</v>
      </c>
      <c r="S311" s="73"/>
      <c r="T311" s="74"/>
      <c r="U311" s="74"/>
      <c r="V311" s="74"/>
      <c r="W311" s="74"/>
      <c r="X311" s="74"/>
      <c r="Y311" s="37"/>
      <c r="Z311" s="38"/>
      <c r="AA311" s="4">
        <f t="shared" si="77"/>
        <v>0</v>
      </c>
      <c r="AB311" s="111"/>
      <c r="AC311" s="26"/>
      <c r="AE311" t="s">
        <v>315</v>
      </c>
      <c r="AH311" t="s">
        <v>446</v>
      </c>
      <c r="AI311" s="191" t="s">
        <v>421</v>
      </c>
      <c r="AJ311" s="1">
        <v>60</v>
      </c>
      <c r="AK311" t="s">
        <v>447</v>
      </c>
      <c r="AL311" s="1">
        <f t="shared" si="85"/>
        <v>0</v>
      </c>
      <c r="AM311" s="1">
        <f t="shared" si="86"/>
        <v>0</v>
      </c>
      <c r="AN311" s="532">
        <f t="shared" si="87"/>
        <v>0</v>
      </c>
      <c r="AO311" s="532">
        <f t="shared" si="88"/>
        <v>0</v>
      </c>
      <c r="AP311" s="532">
        <f t="shared" si="89"/>
        <v>0</v>
      </c>
      <c r="AQ311" s="4">
        <f t="shared" si="79"/>
        <v>0</v>
      </c>
      <c r="AR311" s="4">
        <f t="shared" si="80"/>
        <v>0</v>
      </c>
      <c r="AS311" s="4">
        <f t="shared" si="81"/>
        <v>0</v>
      </c>
      <c r="AT311" s="4">
        <f t="shared" si="82"/>
        <v>0</v>
      </c>
      <c r="AU311" s="4">
        <f t="shared" si="83"/>
        <v>0</v>
      </c>
      <c r="AV311" s="533">
        <f t="shared" si="84"/>
        <v>0</v>
      </c>
    </row>
    <row r="312" spans="1:48" ht="26.25">
      <c r="A312" s="541" t="s">
        <v>585</v>
      </c>
      <c r="B312" s="224" t="s">
        <v>564</v>
      </c>
      <c r="C312" s="224" t="s">
        <v>744</v>
      </c>
      <c r="D312" s="218" t="s">
        <v>743</v>
      </c>
      <c r="E312" s="221">
        <v>2</v>
      </c>
      <c r="F312">
        <v>10</v>
      </c>
      <c r="G312">
        <f t="shared" ref="G312" si="91">F312*$G$658</f>
        <v>20</v>
      </c>
      <c r="I312">
        <v>10</v>
      </c>
      <c r="J312">
        <v>100</v>
      </c>
      <c r="K312">
        <v>150</v>
      </c>
      <c r="M312">
        <v>10</v>
      </c>
      <c r="N312">
        <v>2</v>
      </c>
      <c r="S312" s="73">
        <v>2</v>
      </c>
      <c r="T312" s="74">
        <v>2</v>
      </c>
      <c r="U312" s="74"/>
      <c r="V312" s="74"/>
      <c r="W312" s="74"/>
      <c r="X312" s="74"/>
      <c r="Y312" s="37"/>
      <c r="Z312" s="38"/>
      <c r="AA312" s="4">
        <f t="shared" si="77"/>
        <v>922</v>
      </c>
      <c r="AB312" s="111"/>
      <c r="AC312" s="26"/>
      <c r="AE312" t="s">
        <v>315</v>
      </c>
      <c r="AH312" t="s">
        <v>446</v>
      </c>
      <c r="AI312" s="191" t="s">
        <v>426</v>
      </c>
      <c r="AJ312" s="1">
        <v>60</v>
      </c>
      <c r="AK312" t="s">
        <v>447</v>
      </c>
      <c r="AL312" s="1" t="str">
        <f t="shared" si="85"/>
        <v>Fotocellule PE</v>
      </c>
      <c r="AM312" s="1">
        <f t="shared" si="86"/>
        <v>2</v>
      </c>
      <c r="AN312" s="532">
        <f t="shared" si="87"/>
        <v>382</v>
      </c>
      <c r="AO312" s="532">
        <f t="shared" si="88"/>
        <v>182</v>
      </c>
      <c r="AP312" s="532">
        <f t="shared" si="89"/>
        <v>200</v>
      </c>
      <c r="AQ312" s="4">
        <f t="shared" si="79"/>
        <v>182</v>
      </c>
      <c r="AR312" s="4">
        <f t="shared" si="80"/>
        <v>200</v>
      </c>
      <c r="AS312" s="4">
        <f t="shared" si="81"/>
        <v>300</v>
      </c>
      <c r="AT312" s="4">
        <f t="shared" si="82"/>
        <v>240</v>
      </c>
      <c r="AU312" s="4">
        <f t="shared" si="83"/>
        <v>0</v>
      </c>
      <c r="AV312" s="533">
        <f t="shared" si="84"/>
        <v>922</v>
      </c>
    </row>
    <row r="313" spans="1:48" ht="18">
      <c r="A313" s="223"/>
      <c r="B313" s="224"/>
      <c r="C313" s="224"/>
      <c r="D313" s="218"/>
      <c r="E313" s="221"/>
      <c r="F313" s="191"/>
      <c r="G313">
        <f t="shared" si="78"/>
        <v>0</v>
      </c>
      <c r="S313" s="73"/>
      <c r="T313" s="74"/>
      <c r="U313" s="74"/>
      <c r="V313" s="74"/>
      <c r="W313" s="74"/>
      <c r="X313" s="74"/>
      <c r="Y313" s="37"/>
      <c r="Z313" s="38"/>
      <c r="AA313" s="4">
        <f t="shared" si="77"/>
        <v>0</v>
      </c>
      <c r="AB313" s="111"/>
      <c r="AC313" s="26"/>
      <c r="AE313" t="s">
        <v>315</v>
      </c>
      <c r="AH313" t="s">
        <v>446</v>
      </c>
      <c r="AI313" s="191" t="s">
        <v>424</v>
      </c>
      <c r="AJ313" s="1">
        <v>60</v>
      </c>
      <c r="AK313" t="s">
        <v>447</v>
      </c>
      <c r="AL313" s="1">
        <f t="shared" si="85"/>
        <v>0</v>
      </c>
      <c r="AM313" s="1">
        <f t="shared" si="86"/>
        <v>0</v>
      </c>
      <c r="AN313" s="532">
        <f t="shared" si="87"/>
        <v>0</v>
      </c>
      <c r="AO313" s="532">
        <f t="shared" si="88"/>
        <v>0</v>
      </c>
      <c r="AP313" s="532">
        <f t="shared" si="89"/>
        <v>0</v>
      </c>
      <c r="AQ313" s="4">
        <f t="shared" si="79"/>
        <v>0</v>
      </c>
      <c r="AR313" s="4">
        <f t="shared" si="80"/>
        <v>0</v>
      </c>
      <c r="AS313" s="4">
        <f t="shared" si="81"/>
        <v>0</v>
      </c>
      <c r="AT313" s="4">
        <f t="shared" si="82"/>
        <v>0</v>
      </c>
      <c r="AU313" s="4">
        <f t="shared" si="83"/>
        <v>0</v>
      </c>
      <c r="AV313" s="533">
        <f t="shared" si="84"/>
        <v>0</v>
      </c>
    </row>
    <row r="314" spans="1:48" ht="26.25">
      <c r="A314" s="541" t="s">
        <v>586</v>
      </c>
      <c r="B314" s="540" t="s">
        <v>533</v>
      </c>
      <c r="C314" s="540" t="s">
        <v>666</v>
      </c>
      <c r="D314" s="218" t="s">
        <v>752</v>
      </c>
      <c r="E314" s="221"/>
      <c r="G314">
        <f t="shared" si="78"/>
        <v>0</v>
      </c>
      <c r="S314" s="73"/>
      <c r="T314" s="74"/>
      <c r="U314" s="74"/>
      <c r="V314" s="74"/>
      <c r="W314" s="74"/>
      <c r="X314" s="74"/>
      <c r="Y314" s="37"/>
      <c r="Z314" s="38"/>
      <c r="AA314" s="4">
        <f t="shared" si="77"/>
        <v>0</v>
      </c>
      <c r="AB314" s="111"/>
      <c r="AC314" s="26"/>
      <c r="AE314" t="s">
        <v>314</v>
      </c>
      <c r="AH314" t="s">
        <v>446</v>
      </c>
      <c r="AI314" s="191"/>
      <c r="AJ314" s="1">
        <v>60</v>
      </c>
      <c r="AK314" t="s">
        <v>447</v>
      </c>
      <c r="AL314" s="1"/>
      <c r="AM314" s="1"/>
      <c r="AN314" s="532">
        <f t="shared" si="87"/>
        <v>0</v>
      </c>
      <c r="AO314" s="532">
        <f t="shared" si="88"/>
        <v>0</v>
      </c>
      <c r="AP314" s="532">
        <f t="shared" si="89"/>
        <v>0</v>
      </c>
      <c r="AQ314" s="4">
        <f t="shared" si="79"/>
        <v>0</v>
      </c>
      <c r="AR314" s="4">
        <f t="shared" si="80"/>
        <v>0</v>
      </c>
      <c r="AS314" s="4">
        <f t="shared" si="81"/>
        <v>0</v>
      </c>
      <c r="AT314" s="4">
        <f t="shared" si="82"/>
        <v>0</v>
      </c>
      <c r="AU314" s="4">
        <f t="shared" si="83"/>
        <v>0</v>
      </c>
      <c r="AV314" s="533">
        <f t="shared" si="84"/>
        <v>0</v>
      </c>
    </row>
    <row r="315" spans="1:48" ht="18">
      <c r="A315" s="223"/>
      <c r="B315" s="224"/>
      <c r="C315" s="224"/>
      <c r="D315" s="218"/>
      <c r="E315" s="221"/>
      <c r="F315" s="546"/>
      <c r="G315">
        <f t="shared" si="78"/>
        <v>0</v>
      </c>
      <c r="S315" s="73"/>
      <c r="T315" s="74"/>
      <c r="U315" s="74"/>
      <c r="V315" s="74"/>
      <c r="W315" s="74"/>
      <c r="X315" s="74"/>
      <c r="Y315" s="37"/>
      <c r="Z315" s="38"/>
      <c r="AA315" s="4">
        <f t="shared" si="77"/>
        <v>0</v>
      </c>
      <c r="AB315" s="111"/>
      <c r="AC315" s="26"/>
      <c r="AE315" t="s">
        <v>314</v>
      </c>
      <c r="AH315" t="s">
        <v>446</v>
      </c>
      <c r="AI315" s="191" t="s">
        <v>423</v>
      </c>
      <c r="AJ315" s="1">
        <v>60</v>
      </c>
      <c r="AK315" t="s">
        <v>447</v>
      </c>
      <c r="AL315" s="1">
        <f t="shared" si="85"/>
        <v>0</v>
      </c>
      <c r="AM315" s="1">
        <f t="shared" si="86"/>
        <v>0</v>
      </c>
      <c r="AN315" s="532">
        <f t="shared" si="87"/>
        <v>0</v>
      </c>
      <c r="AO315" s="532">
        <f t="shared" si="88"/>
        <v>0</v>
      </c>
      <c r="AP315" s="532">
        <f t="shared" si="89"/>
        <v>0</v>
      </c>
      <c r="AQ315" s="4">
        <f t="shared" si="79"/>
        <v>0</v>
      </c>
      <c r="AR315" s="4">
        <f t="shared" si="80"/>
        <v>0</v>
      </c>
      <c r="AS315" s="4">
        <f t="shared" si="81"/>
        <v>0</v>
      </c>
      <c r="AT315" s="4">
        <f t="shared" si="82"/>
        <v>0</v>
      </c>
      <c r="AU315" s="4">
        <f t="shared" si="83"/>
        <v>0</v>
      </c>
      <c r="AV315" s="533">
        <f t="shared" si="84"/>
        <v>0</v>
      </c>
    </row>
    <row r="316" spans="1:48" ht="18">
      <c r="A316" s="223"/>
      <c r="B316" s="224" t="s">
        <v>565</v>
      </c>
      <c r="C316" s="224" t="s">
        <v>732</v>
      </c>
      <c r="D316" s="218" t="s">
        <v>752</v>
      </c>
      <c r="E316" s="221">
        <v>2</v>
      </c>
      <c r="F316" s="546"/>
      <c r="G316">
        <f t="shared" si="78"/>
        <v>0</v>
      </c>
      <c r="S316" s="73"/>
      <c r="T316" s="74"/>
      <c r="U316" s="74"/>
      <c r="V316" s="74"/>
      <c r="W316" s="74"/>
      <c r="X316" s="74"/>
      <c r="Y316" s="37"/>
      <c r="Z316" s="38"/>
      <c r="AA316" s="4">
        <f t="shared" si="77"/>
        <v>0</v>
      </c>
      <c r="AB316" s="111"/>
      <c r="AC316" s="26"/>
      <c r="AE316" t="s">
        <v>315</v>
      </c>
      <c r="AH316" t="s">
        <v>446</v>
      </c>
      <c r="AI316" s="191" t="s">
        <v>72</v>
      </c>
      <c r="AJ316" s="1">
        <v>60</v>
      </c>
      <c r="AK316" t="s">
        <v>447</v>
      </c>
      <c r="AL316" s="1" t="str">
        <f t="shared" si="85"/>
        <v>Nessun intervento</v>
      </c>
      <c r="AM316" s="1">
        <f t="shared" si="86"/>
        <v>2</v>
      </c>
      <c r="AN316" s="532">
        <f t="shared" si="87"/>
        <v>0</v>
      </c>
      <c r="AO316" s="532">
        <f t="shared" si="88"/>
        <v>0</v>
      </c>
      <c r="AP316" s="532">
        <f t="shared" si="89"/>
        <v>0</v>
      </c>
      <c r="AQ316" s="4">
        <f t="shared" si="79"/>
        <v>0</v>
      </c>
      <c r="AR316" s="4">
        <f t="shared" si="80"/>
        <v>0</v>
      </c>
      <c r="AS316" s="4">
        <f t="shared" si="81"/>
        <v>0</v>
      </c>
      <c r="AT316" s="4">
        <f t="shared" si="82"/>
        <v>0</v>
      </c>
      <c r="AU316" s="4">
        <f t="shared" si="83"/>
        <v>0</v>
      </c>
      <c r="AV316" s="533">
        <f t="shared" si="84"/>
        <v>0</v>
      </c>
    </row>
    <row r="317" spans="1:48" ht="18">
      <c r="A317" s="223"/>
      <c r="B317" s="224"/>
      <c r="C317" s="224"/>
      <c r="D317" s="218"/>
      <c r="E317" s="221"/>
      <c r="F317" s="546"/>
      <c r="G317">
        <f t="shared" si="78"/>
        <v>0</v>
      </c>
      <c r="S317" s="73"/>
      <c r="T317" s="74"/>
      <c r="U317" s="74"/>
      <c r="V317" s="74"/>
      <c r="W317" s="74"/>
      <c r="X317" s="74"/>
      <c r="Y317" s="37"/>
      <c r="Z317" s="38"/>
      <c r="AA317" s="4">
        <f t="shared" si="77"/>
        <v>0</v>
      </c>
      <c r="AB317" s="111"/>
      <c r="AC317" s="26"/>
      <c r="AE317" t="s">
        <v>315</v>
      </c>
      <c r="AH317" t="s">
        <v>446</v>
      </c>
      <c r="AI317" s="191" t="s">
        <v>72</v>
      </c>
      <c r="AJ317" s="1">
        <v>60</v>
      </c>
      <c r="AK317" t="s">
        <v>447</v>
      </c>
      <c r="AL317" s="1">
        <f t="shared" si="85"/>
        <v>0</v>
      </c>
      <c r="AM317" s="1">
        <f t="shared" si="86"/>
        <v>0</v>
      </c>
      <c r="AN317" s="532">
        <f t="shared" si="87"/>
        <v>0</v>
      </c>
      <c r="AO317" s="532">
        <f t="shared" si="88"/>
        <v>0</v>
      </c>
      <c r="AP317" s="532">
        <f t="shared" si="89"/>
        <v>0</v>
      </c>
      <c r="AQ317" s="4">
        <f t="shared" si="79"/>
        <v>0</v>
      </c>
      <c r="AR317" s="4">
        <f t="shared" si="80"/>
        <v>0</v>
      </c>
      <c r="AS317" s="4">
        <f t="shared" si="81"/>
        <v>0</v>
      </c>
      <c r="AT317" s="4">
        <f t="shared" si="82"/>
        <v>0</v>
      </c>
      <c r="AU317" s="4">
        <f t="shared" si="83"/>
        <v>0</v>
      </c>
      <c r="AV317" s="533">
        <f t="shared" si="84"/>
        <v>0</v>
      </c>
    </row>
    <row r="318" spans="1:48" ht="18">
      <c r="A318" s="223"/>
      <c r="B318" s="540" t="s">
        <v>535</v>
      </c>
      <c r="C318" s="540" t="s">
        <v>668</v>
      </c>
      <c r="D318" s="218"/>
      <c r="E318" s="221"/>
      <c r="F318" s="546"/>
      <c r="G318">
        <f t="shared" si="78"/>
        <v>0</v>
      </c>
      <c r="S318" s="73"/>
      <c r="T318" s="74"/>
      <c r="U318" s="74"/>
      <c r="V318" s="74"/>
      <c r="W318" s="74"/>
      <c r="X318" s="74"/>
      <c r="Y318" s="37"/>
      <c r="Z318" s="38"/>
      <c r="AA318" s="4">
        <f t="shared" si="77"/>
        <v>0</v>
      </c>
      <c r="AB318" s="111"/>
      <c r="AC318" s="26"/>
      <c r="AE318" t="s">
        <v>315</v>
      </c>
      <c r="AH318" t="s">
        <v>446</v>
      </c>
      <c r="AI318" s="191" t="s">
        <v>423</v>
      </c>
      <c r="AJ318" s="1">
        <v>60</v>
      </c>
      <c r="AK318" t="s">
        <v>447</v>
      </c>
      <c r="AL318" s="1" t="str">
        <f t="shared" si="85"/>
        <v>Logistica</v>
      </c>
      <c r="AM318" s="1">
        <f t="shared" si="86"/>
        <v>0</v>
      </c>
      <c r="AN318" s="532">
        <f t="shared" si="87"/>
        <v>0</v>
      </c>
      <c r="AO318" s="532">
        <f t="shared" si="88"/>
        <v>0</v>
      </c>
      <c r="AP318" s="532">
        <f t="shared" si="89"/>
        <v>0</v>
      </c>
      <c r="AQ318" s="4">
        <f t="shared" si="79"/>
        <v>0</v>
      </c>
      <c r="AR318" s="4">
        <f t="shared" si="80"/>
        <v>0</v>
      </c>
      <c r="AS318" s="4">
        <f t="shared" si="81"/>
        <v>0</v>
      </c>
      <c r="AT318" s="4">
        <f t="shared" si="82"/>
        <v>0</v>
      </c>
      <c r="AU318" s="4">
        <f t="shared" si="83"/>
        <v>0</v>
      </c>
      <c r="AV318" s="533"/>
    </row>
    <row r="319" spans="1:48" ht="30">
      <c r="A319" s="223"/>
      <c r="B319" s="224" t="s">
        <v>587</v>
      </c>
      <c r="C319" s="224" t="s">
        <v>753</v>
      </c>
      <c r="D319" s="218"/>
      <c r="E319" s="221">
        <v>5</v>
      </c>
      <c r="F319" s="546">
        <v>220</v>
      </c>
      <c r="G319">
        <f t="shared" si="78"/>
        <v>440</v>
      </c>
      <c r="I319">
        <v>20</v>
      </c>
      <c r="J319">
        <v>400</v>
      </c>
      <c r="M319">
        <v>50</v>
      </c>
      <c r="N319">
        <v>20</v>
      </c>
      <c r="P319">
        <v>10</v>
      </c>
      <c r="S319" s="73"/>
      <c r="T319" s="74">
        <v>5</v>
      </c>
      <c r="U319" s="74"/>
      <c r="V319" s="74"/>
      <c r="W319" s="74"/>
      <c r="X319" s="74"/>
      <c r="Y319" s="37"/>
      <c r="Z319" s="38"/>
      <c r="AA319" s="4">
        <f t="shared" si="77"/>
        <v>9125</v>
      </c>
      <c r="AB319" s="111"/>
      <c r="AC319" s="26"/>
      <c r="AE319" t="s">
        <v>315</v>
      </c>
      <c r="AH319" t="s">
        <v>446</v>
      </c>
      <c r="AI319" s="191"/>
      <c r="AJ319" s="1">
        <v>60</v>
      </c>
      <c r="AK319" t="s">
        <v>447</v>
      </c>
      <c r="AL319" s="1"/>
      <c r="AM319" s="1"/>
      <c r="AN319" s="532">
        <f t="shared" si="87"/>
        <v>8375</v>
      </c>
      <c r="AO319" s="532">
        <f t="shared" si="88"/>
        <v>6375</v>
      </c>
      <c r="AP319" s="532">
        <f t="shared" si="89"/>
        <v>2000</v>
      </c>
      <c r="AQ319" s="4">
        <f t="shared" si="79"/>
        <v>6375</v>
      </c>
      <c r="AR319" s="4">
        <f t="shared" si="80"/>
        <v>2000</v>
      </c>
      <c r="AS319" s="4">
        <f t="shared" si="81"/>
        <v>0</v>
      </c>
      <c r="AT319" s="4">
        <f t="shared" si="82"/>
        <v>750</v>
      </c>
      <c r="AU319" s="4">
        <f t="shared" si="83"/>
        <v>0</v>
      </c>
      <c r="AV319" s="533">
        <f t="shared" ref="AV319:AV382" si="92">SUM(AQ319:AU319)</f>
        <v>9125</v>
      </c>
    </row>
    <row r="320" spans="1:48" ht="18">
      <c r="A320" s="223"/>
      <c r="B320" s="224"/>
      <c r="C320" s="224"/>
      <c r="D320" s="218"/>
      <c r="E320" s="221"/>
      <c r="G320">
        <f t="shared" ref="G320:G333" si="93">F320*$G$658</f>
        <v>0</v>
      </c>
      <c r="S320" s="73"/>
      <c r="T320" s="74"/>
      <c r="U320" s="74"/>
      <c r="V320" s="74"/>
      <c r="W320" s="74"/>
      <c r="X320" s="74"/>
      <c r="Y320" s="37"/>
      <c r="Z320" s="38"/>
      <c r="AA320" s="4">
        <f t="shared" si="77"/>
        <v>0</v>
      </c>
      <c r="AB320" s="111"/>
      <c r="AC320" s="26"/>
      <c r="AE320" t="s">
        <v>315</v>
      </c>
      <c r="AH320" t="s">
        <v>446</v>
      </c>
      <c r="AI320" s="191"/>
      <c r="AJ320" s="1">
        <v>65</v>
      </c>
      <c r="AK320" t="s">
        <v>447</v>
      </c>
      <c r="AL320" s="1"/>
      <c r="AM320" s="1"/>
      <c r="AN320" s="532">
        <f t="shared" si="87"/>
        <v>0</v>
      </c>
      <c r="AO320" s="532">
        <f t="shared" si="88"/>
        <v>0</v>
      </c>
      <c r="AP320" s="532">
        <f t="shared" si="89"/>
        <v>0</v>
      </c>
      <c r="AQ320" s="4">
        <f t="shared" si="79"/>
        <v>0</v>
      </c>
      <c r="AR320" s="4">
        <f t="shared" si="80"/>
        <v>0</v>
      </c>
      <c r="AS320" s="4">
        <f t="shared" si="81"/>
        <v>0</v>
      </c>
      <c r="AT320" s="4">
        <f t="shared" si="82"/>
        <v>0</v>
      </c>
      <c r="AU320" s="4">
        <f t="shared" si="83"/>
        <v>0</v>
      </c>
      <c r="AV320" s="533">
        <f t="shared" si="92"/>
        <v>0</v>
      </c>
    </row>
    <row r="321" spans="1:48" ht="18">
      <c r="A321" s="223"/>
      <c r="B321" s="540" t="s">
        <v>540</v>
      </c>
      <c r="C321" s="540" t="s">
        <v>672</v>
      </c>
      <c r="D321" s="218"/>
      <c r="E321" s="221"/>
      <c r="G321">
        <f t="shared" si="93"/>
        <v>0</v>
      </c>
      <c r="S321" s="73"/>
      <c r="T321" s="74"/>
      <c r="U321" s="74"/>
      <c r="V321" s="74"/>
      <c r="W321" s="74"/>
      <c r="X321" s="74"/>
      <c r="Y321" s="37"/>
      <c r="Z321" s="38"/>
      <c r="AA321" s="4">
        <f t="shared" si="77"/>
        <v>0</v>
      </c>
      <c r="AB321" s="111"/>
      <c r="AC321" s="26"/>
      <c r="AE321" t="s">
        <v>315</v>
      </c>
      <c r="AH321" t="s">
        <v>446</v>
      </c>
      <c r="AI321" s="191"/>
      <c r="AJ321" s="226">
        <v>65</v>
      </c>
      <c r="AK321" t="s">
        <v>447</v>
      </c>
      <c r="AL321" s="1"/>
      <c r="AM321" s="1"/>
      <c r="AN321" s="532">
        <f t="shared" si="87"/>
        <v>0</v>
      </c>
      <c r="AO321" s="532">
        <f t="shared" si="88"/>
        <v>0</v>
      </c>
      <c r="AP321" s="532">
        <f t="shared" si="89"/>
        <v>0</v>
      </c>
      <c r="AQ321" s="4">
        <f t="shared" si="79"/>
        <v>0</v>
      </c>
      <c r="AR321" s="4">
        <f t="shared" si="80"/>
        <v>0</v>
      </c>
      <c r="AS321" s="4">
        <f t="shared" si="81"/>
        <v>0</v>
      </c>
      <c r="AT321" s="4">
        <f t="shared" si="82"/>
        <v>0</v>
      </c>
      <c r="AU321" s="4">
        <f t="shared" si="83"/>
        <v>0</v>
      </c>
      <c r="AV321" s="533">
        <f t="shared" si="92"/>
        <v>0</v>
      </c>
    </row>
    <row r="322" spans="1:48" ht="18">
      <c r="A322" s="223"/>
      <c r="B322" s="224" t="s">
        <v>588</v>
      </c>
      <c r="C322" s="224" t="s">
        <v>754</v>
      </c>
      <c r="D322" s="218"/>
      <c r="E322" s="221">
        <v>4</v>
      </c>
      <c r="F322" s="546">
        <v>230</v>
      </c>
      <c r="G322">
        <f t="shared" si="93"/>
        <v>460</v>
      </c>
      <c r="I322">
        <v>55</v>
      </c>
      <c r="J322">
        <v>150</v>
      </c>
      <c r="K322">
        <v>150</v>
      </c>
      <c r="M322">
        <v>110</v>
      </c>
      <c r="N322">
        <v>18</v>
      </c>
      <c r="P322">
        <v>4</v>
      </c>
      <c r="S322" s="73"/>
      <c r="T322" s="74">
        <v>6</v>
      </c>
      <c r="U322" s="74"/>
      <c r="V322" s="74"/>
      <c r="W322" s="74"/>
      <c r="X322" s="74"/>
      <c r="Y322" s="37"/>
      <c r="Z322" s="38"/>
      <c r="AA322" s="4">
        <f t="shared" si="77"/>
        <v>6664</v>
      </c>
      <c r="AB322" s="111"/>
      <c r="AC322" s="26"/>
      <c r="AE322" t="s">
        <v>315</v>
      </c>
      <c r="AH322" t="s">
        <v>446</v>
      </c>
      <c r="AI322" s="191" t="s">
        <v>424</v>
      </c>
      <c r="AJ322" s="1">
        <v>65</v>
      </c>
      <c r="AK322" t="s">
        <v>447</v>
      </c>
      <c r="AL322" s="1" t="str">
        <f t="shared" si="85"/>
        <v>Fotocellule PE su cassetti estrazione con piantone a terra</v>
      </c>
      <c r="AM322" s="1">
        <f t="shared" si="86"/>
        <v>4</v>
      </c>
      <c r="AN322" s="532">
        <f t="shared" si="87"/>
        <v>5344</v>
      </c>
      <c r="AO322" s="532">
        <f t="shared" si="88"/>
        <v>4744</v>
      </c>
      <c r="AP322" s="532">
        <f t="shared" si="89"/>
        <v>600</v>
      </c>
      <c r="AQ322" s="4">
        <f t="shared" si="79"/>
        <v>4744</v>
      </c>
      <c r="AR322" s="4">
        <f t="shared" si="80"/>
        <v>600</v>
      </c>
      <c r="AS322" s="4">
        <f t="shared" si="81"/>
        <v>600</v>
      </c>
      <c r="AT322" s="4">
        <f t="shared" si="82"/>
        <v>720</v>
      </c>
      <c r="AU322" s="4">
        <f t="shared" si="83"/>
        <v>0</v>
      </c>
      <c r="AV322" s="533">
        <f t="shared" si="92"/>
        <v>6664</v>
      </c>
    </row>
    <row r="323" spans="1:48" ht="18">
      <c r="A323" s="223"/>
      <c r="B323" s="224" t="s">
        <v>605</v>
      </c>
      <c r="C323" s="224"/>
      <c r="D323" s="218"/>
      <c r="E323" s="221">
        <v>1</v>
      </c>
      <c r="G323">
        <f t="shared" si="93"/>
        <v>0</v>
      </c>
      <c r="J323">
        <v>3000</v>
      </c>
      <c r="S323" s="73"/>
      <c r="T323" s="74"/>
      <c r="U323" s="74"/>
      <c r="V323" s="74"/>
      <c r="W323" s="74"/>
      <c r="X323" s="74"/>
      <c r="Y323" s="37"/>
      <c r="Z323" s="38"/>
      <c r="AA323" s="4">
        <f t="shared" si="77"/>
        <v>3000</v>
      </c>
      <c r="AB323" s="111"/>
      <c r="AC323" s="26"/>
      <c r="AE323" t="s">
        <v>315</v>
      </c>
      <c r="AH323" t="s">
        <v>446</v>
      </c>
      <c r="AI323" s="191" t="s">
        <v>424</v>
      </c>
      <c r="AJ323" s="226">
        <v>65</v>
      </c>
      <c r="AK323" t="s">
        <v>447</v>
      </c>
      <c r="AL323" s="1" t="str">
        <f t="shared" si="85"/>
        <v>Scannerizzazione 3d della linea esistente</v>
      </c>
      <c r="AM323" s="1">
        <f t="shared" si="86"/>
        <v>1</v>
      </c>
      <c r="AN323" s="532">
        <f t="shared" si="87"/>
        <v>3000</v>
      </c>
      <c r="AO323" s="532">
        <f t="shared" si="88"/>
        <v>0</v>
      </c>
      <c r="AP323" s="532">
        <f t="shared" si="89"/>
        <v>3000</v>
      </c>
      <c r="AQ323" s="4">
        <f t="shared" si="79"/>
        <v>0</v>
      </c>
      <c r="AR323" s="4">
        <f t="shared" si="80"/>
        <v>3000</v>
      </c>
      <c r="AS323" s="4">
        <f t="shared" si="81"/>
        <v>0</v>
      </c>
      <c r="AT323" s="4">
        <f t="shared" si="82"/>
        <v>0</v>
      </c>
      <c r="AU323" s="4">
        <f t="shared" si="83"/>
        <v>0</v>
      </c>
      <c r="AV323" s="533">
        <f t="shared" si="92"/>
        <v>3000</v>
      </c>
    </row>
    <row r="324" spans="1:48" ht="18">
      <c r="A324" s="223"/>
      <c r="B324" s="540" t="s">
        <v>541</v>
      </c>
      <c r="C324" s="540" t="s">
        <v>677</v>
      </c>
      <c r="D324" s="218"/>
      <c r="E324" s="221"/>
      <c r="F324" s="546"/>
      <c r="G324">
        <f t="shared" si="93"/>
        <v>0</v>
      </c>
      <c r="S324" s="73"/>
      <c r="T324" s="74"/>
      <c r="U324" s="74"/>
      <c r="V324" s="74"/>
      <c r="W324" s="74"/>
      <c r="X324" s="74"/>
      <c r="Y324" s="37"/>
      <c r="Z324" s="38"/>
      <c r="AA324" s="4">
        <f t="shared" si="77"/>
        <v>0</v>
      </c>
      <c r="AB324" s="111"/>
      <c r="AC324" s="26"/>
      <c r="AE324" t="s">
        <v>315</v>
      </c>
      <c r="AH324" t="s">
        <v>446</v>
      </c>
      <c r="AI324" s="191" t="s">
        <v>424</v>
      </c>
      <c r="AJ324" s="1">
        <v>65</v>
      </c>
      <c r="AK324" t="s">
        <v>447</v>
      </c>
      <c r="AL324" s="1" t="str">
        <f t="shared" si="85"/>
        <v>Esclusioni</v>
      </c>
      <c r="AM324" s="1">
        <f t="shared" si="86"/>
        <v>0</v>
      </c>
      <c r="AN324" s="532">
        <f t="shared" si="87"/>
        <v>0</v>
      </c>
      <c r="AO324" s="532">
        <f t="shared" si="88"/>
        <v>0</v>
      </c>
      <c r="AP324" s="532">
        <f t="shared" si="89"/>
        <v>0</v>
      </c>
      <c r="AQ324" s="4">
        <f t="shared" si="79"/>
        <v>0</v>
      </c>
      <c r="AR324" s="4">
        <f t="shared" si="80"/>
        <v>0</v>
      </c>
      <c r="AS324" s="4">
        <f t="shared" si="81"/>
        <v>0</v>
      </c>
      <c r="AT324" s="4">
        <f t="shared" si="82"/>
        <v>0</v>
      </c>
      <c r="AU324" s="4">
        <f t="shared" si="83"/>
        <v>0</v>
      </c>
      <c r="AV324" s="533">
        <f t="shared" si="92"/>
        <v>0</v>
      </c>
    </row>
    <row r="325" spans="1:48" ht="18">
      <c r="A325" s="223"/>
      <c r="B325" s="224" t="s">
        <v>542</v>
      </c>
      <c r="C325" s="224" t="s">
        <v>542</v>
      </c>
      <c r="D325" s="218"/>
      <c r="E325" s="221"/>
      <c r="F325" s="546"/>
      <c r="G325">
        <f t="shared" si="93"/>
        <v>0</v>
      </c>
      <c r="S325" s="73"/>
      <c r="T325" s="74"/>
      <c r="U325" s="74"/>
      <c r="V325" s="74"/>
      <c r="W325" s="74"/>
      <c r="X325" s="74"/>
      <c r="Y325" s="37"/>
      <c r="Z325" s="38"/>
      <c r="AA325" s="4">
        <f t="shared" si="77"/>
        <v>0</v>
      </c>
      <c r="AB325" s="111"/>
      <c r="AC325" s="26"/>
      <c r="AE325" t="s">
        <v>315</v>
      </c>
      <c r="AH325" t="s">
        <v>446</v>
      </c>
      <c r="AI325" s="191"/>
      <c r="AJ325" s="226">
        <v>65</v>
      </c>
      <c r="AK325" t="s">
        <v>447</v>
      </c>
      <c r="AL325" s="1"/>
      <c r="AM325" s="1"/>
      <c r="AN325" s="532">
        <f t="shared" si="87"/>
        <v>0</v>
      </c>
      <c r="AO325" s="532">
        <f t="shared" si="88"/>
        <v>0</v>
      </c>
      <c r="AP325" s="532">
        <f t="shared" si="89"/>
        <v>0</v>
      </c>
      <c r="AQ325" s="4">
        <f t="shared" si="79"/>
        <v>0</v>
      </c>
      <c r="AR325" s="4">
        <f t="shared" si="80"/>
        <v>0</v>
      </c>
      <c r="AS325" s="4">
        <f t="shared" si="81"/>
        <v>0</v>
      </c>
      <c r="AT325" s="4">
        <f t="shared" si="82"/>
        <v>0</v>
      </c>
      <c r="AU325" s="4">
        <f t="shared" si="83"/>
        <v>0</v>
      </c>
      <c r="AV325" s="533">
        <f t="shared" si="92"/>
        <v>0</v>
      </c>
    </row>
    <row r="326" spans="1:48" ht="18">
      <c r="A326" s="223"/>
      <c r="B326" s="224"/>
      <c r="C326" s="224"/>
      <c r="D326" s="218"/>
      <c r="E326" s="221"/>
      <c r="G326">
        <f t="shared" si="93"/>
        <v>0</v>
      </c>
      <c r="S326" s="73"/>
      <c r="T326" s="74"/>
      <c r="U326" s="74"/>
      <c r="V326" s="74"/>
      <c r="W326" s="74"/>
      <c r="X326" s="74"/>
      <c r="Y326" s="37"/>
      <c r="Z326" s="38"/>
      <c r="AA326" s="4">
        <f t="shared" si="77"/>
        <v>0</v>
      </c>
      <c r="AB326" s="111"/>
      <c r="AC326" s="26"/>
      <c r="AE326" t="s">
        <v>315</v>
      </c>
      <c r="AH326" t="s">
        <v>446</v>
      </c>
      <c r="AI326" s="191"/>
      <c r="AJ326" s="1">
        <v>65</v>
      </c>
      <c r="AK326" t="s">
        <v>447</v>
      </c>
      <c r="AL326" s="1"/>
      <c r="AM326" s="1"/>
      <c r="AN326" s="532">
        <f t="shared" si="87"/>
        <v>0</v>
      </c>
      <c r="AO326" s="532">
        <f t="shared" si="88"/>
        <v>0</v>
      </c>
      <c r="AP326" s="532">
        <f t="shared" si="89"/>
        <v>0</v>
      </c>
      <c r="AQ326" s="4">
        <f t="shared" si="79"/>
        <v>0</v>
      </c>
      <c r="AR326" s="4">
        <f t="shared" si="80"/>
        <v>0</v>
      </c>
      <c r="AS326" s="4">
        <f t="shared" si="81"/>
        <v>0</v>
      </c>
      <c r="AT326" s="4">
        <f t="shared" si="82"/>
        <v>0</v>
      </c>
      <c r="AU326" s="4">
        <f t="shared" si="83"/>
        <v>0</v>
      </c>
      <c r="AV326" s="533">
        <f t="shared" si="92"/>
        <v>0</v>
      </c>
    </row>
    <row r="327" spans="1:48" ht="18">
      <c r="A327" s="536"/>
      <c r="B327" s="537" t="s">
        <v>589</v>
      </c>
      <c r="C327" s="537" t="s">
        <v>589</v>
      </c>
      <c r="D327" s="538"/>
      <c r="E327" s="539"/>
      <c r="F327" s="236"/>
      <c r="G327">
        <f t="shared" si="93"/>
        <v>0</v>
      </c>
      <c r="S327" s="73"/>
      <c r="T327" s="74"/>
      <c r="U327" s="74"/>
      <c r="V327" s="74"/>
      <c r="W327" s="74"/>
      <c r="X327" s="74"/>
      <c r="Y327" s="37"/>
      <c r="Z327" s="38"/>
      <c r="AA327" s="4">
        <f t="shared" ref="AA327:AA390" si="94">(G327+H327*$H$658+I327*$I$658+J327*$J$658+K327*$K$658+L327*$L$658+M327*$M$658+N327*$N$658+O327*$O$658+P327*$P$658+Q327*$Q$658+R327*$R$658+S327*$S$658+T327*$T$658+U327*$U$658+V327*$V$658+W327*$W$658+X327*$X$658+Y327*$Y$658+Z327*$Z$658)*E327</f>
        <v>0</v>
      </c>
      <c r="AB327" s="111"/>
      <c r="AC327" s="26"/>
      <c r="AE327" t="s">
        <v>315</v>
      </c>
      <c r="AH327" t="s">
        <v>446</v>
      </c>
      <c r="AI327" s="191"/>
      <c r="AJ327" s="226">
        <v>70</v>
      </c>
      <c r="AK327" t="s">
        <v>447</v>
      </c>
      <c r="AL327" s="1"/>
      <c r="AM327" s="1"/>
      <c r="AN327" s="532">
        <f t="shared" si="87"/>
        <v>0</v>
      </c>
      <c r="AO327" s="532">
        <f t="shared" si="88"/>
        <v>0</v>
      </c>
      <c r="AP327" s="532">
        <f t="shared" si="89"/>
        <v>0</v>
      </c>
      <c r="AQ327" s="4">
        <f t="shared" si="79"/>
        <v>0</v>
      </c>
      <c r="AR327" s="4">
        <f t="shared" si="80"/>
        <v>0</v>
      </c>
      <c r="AS327" s="4">
        <f t="shared" si="81"/>
        <v>0</v>
      </c>
      <c r="AT327" s="4">
        <f t="shared" si="82"/>
        <v>0</v>
      </c>
      <c r="AU327" s="4">
        <f t="shared" si="83"/>
        <v>0</v>
      </c>
      <c r="AV327" s="533">
        <f t="shared" si="92"/>
        <v>0</v>
      </c>
    </row>
    <row r="328" spans="1:48" ht="18">
      <c r="A328" s="223"/>
      <c r="B328" s="224"/>
      <c r="C328" s="224"/>
      <c r="D328" s="218"/>
      <c r="E328" s="221"/>
      <c r="G328">
        <f t="shared" si="93"/>
        <v>0</v>
      </c>
      <c r="S328" s="73"/>
      <c r="T328" s="74"/>
      <c r="U328" s="74"/>
      <c r="V328" s="74"/>
      <c r="W328" s="74"/>
      <c r="X328" s="74"/>
      <c r="Y328" s="37"/>
      <c r="Z328" s="38"/>
      <c r="AA328" s="4">
        <f t="shared" si="94"/>
        <v>0</v>
      </c>
      <c r="AB328" s="111"/>
      <c r="AC328" s="26"/>
      <c r="AE328" t="s">
        <v>315</v>
      </c>
      <c r="AH328" t="s">
        <v>446</v>
      </c>
      <c r="AJ328" s="1">
        <v>70</v>
      </c>
      <c r="AK328" t="s">
        <v>447</v>
      </c>
      <c r="AL328" s="1"/>
      <c r="AM328" s="1"/>
      <c r="AN328" s="532">
        <f t="shared" si="87"/>
        <v>0</v>
      </c>
      <c r="AO328" s="532">
        <f t="shared" si="88"/>
        <v>0</v>
      </c>
      <c r="AP328" s="532">
        <f t="shared" si="89"/>
        <v>0</v>
      </c>
      <c r="AQ328" s="4">
        <f t="shared" si="79"/>
        <v>0</v>
      </c>
      <c r="AR328" s="4">
        <f t="shared" si="80"/>
        <v>0</v>
      </c>
      <c r="AS328" s="4">
        <f t="shared" si="81"/>
        <v>0</v>
      </c>
      <c r="AT328" s="4">
        <f t="shared" si="82"/>
        <v>0</v>
      </c>
      <c r="AU328" s="4">
        <f t="shared" si="83"/>
        <v>0</v>
      </c>
      <c r="AV328" s="533">
        <f t="shared" si="92"/>
        <v>0</v>
      </c>
    </row>
    <row r="329" spans="1:48" ht="18">
      <c r="A329" s="222" t="s">
        <v>569</v>
      </c>
      <c r="B329" s="540" t="s">
        <v>590</v>
      </c>
      <c r="C329" s="540" t="s">
        <v>736</v>
      </c>
      <c r="D329" s="218" t="s">
        <v>687</v>
      </c>
      <c r="E329" s="221"/>
      <c r="G329">
        <f t="shared" si="93"/>
        <v>0</v>
      </c>
      <c r="S329" s="73"/>
      <c r="T329" s="74"/>
      <c r="U329" s="74"/>
      <c r="V329" s="74"/>
      <c r="W329" s="74"/>
      <c r="X329" s="74"/>
      <c r="Y329" s="37"/>
      <c r="Z329" s="38"/>
      <c r="AA329" s="4">
        <f t="shared" si="94"/>
        <v>0</v>
      </c>
      <c r="AB329" s="111"/>
      <c r="AC329" s="26"/>
      <c r="AE329" t="s">
        <v>315</v>
      </c>
      <c r="AH329" t="s">
        <v>446</v>
      </c>
      <c r="AI329" s="191" t="s">
        <v>424</v>
      </c>
      <c r="AJ329" s="226">
        <v>70</v>
      </c>
      <c r="AK329" t="s">
        <v>447</v>
      </c>
      <c r="AL329" s="1" t="str">
        <f t="shared" si="85"/>
        <v>Baie di carico</v>
      </c>
      <c r="AM329" s="1">
        <f t="shared" si="86"/>
        <v>0</v>
      </c>
      <c r="AN329" s="532">
        <f t="shared" si="87"/>
        <v>0</v>
      </c>
      <c r="AO329" s="532">
        <f t="shared" si="88"/>
        <v>0</v>
      </c>
      <c r="AP329" s="532">
        <f t="shared" si="89"/>
        <v>0</v>
      </c>
      <c r="AQ329" s="4">
        <f t="shared" si="79"/>
        <v>0</v>
      </c>
      <c r="AR329" s="4">
        <f t="shared" si="80"/>
        <v>0</v>
      </c>
      <c r="AS329" s="4">
        <f t="shared" si="81"/>
        <v>0</v>
      </c>
      <c r="AT329" s="4">
        <f t="shared" si="82"/>
        <v>0</v>
      </c>
      <c r="AU329" s="4">
        <f t="shared" si="83"/>
        <v>0</v>
      </c>
      <c r="AV329" s="533">
        <f t="shared" si="92"/>
        <v>0</v>
      </c>
    </row>
    <row r="330" spans="1:48" ht="18">
      <c r="A330" s="223"/>
      <c r="B330" s="224" t="s">
        <v>571</v>
      </c>
      <c r="C330" s="224" t="s">
        <v>737</v>
      </c>
      <c r="D330" s="218" t="s">
        <v>687</v>
      </c>
      <c r="E330" s="221">
        <v>16</v>
      </c>
      <c r="F330">
        <v>10</v>
      </c>
      <c r="G330">
        <f t="shared" si="93"/>
        <v>20</v>
      </c>
      <c r="I330">
        <v>10</v>
      </c>
      <c r="J330">
        <v>100</v>
      </c>
      <c r="K330">
        <v>150</v>
      </c>
      <c r="M330">
        <v>10</v>
      </c>
      <c r="N330">
        <v>2</v>
      </c>
      <c r="S330" s="73">
        <v>2</v>
      </c>
      <c r="T330" s="74">
        <v>2</v>
      </c>
      <c r="U330" s="74"/>
      <c r="V330" s="74"/>
      <c r="W330" s="74"/>
      <c r="X330" s="74"/>
      <c r="Y330" s="37"/>
      <c r="Z330" s="38"/>
      <c r="AA330" s="4">
        <f t="shared" si="94"/>
        <v>7376</v>
      </c>
      <c r="AB330" s="111"/>
      <c r="AC330" s="26"/>
      <c r="AE330" t="s">
        <v>315</v>
      </c>
      <c r="AH330" t="s">
        <v>446</v>
      </c>
      <c r="AI330" s="191"/>
      <c r="AJ330" s="1">
        <v>70</v>
      </c>
      <c r="AK330" t="s">
        <v>447</v>
      </c>
      <c r="AL330" s="1"/>
      <c r="AM330" s="1"/>
      <c r="AN330" s="532">
        <f t="shared" si="87"/>
        <v>3056</v>
      </c>
      <c r="AO330" s="532">
        <f t="shared" si="88"/>
        <v>1456</v>
      </c>
      <c r="AP330" s="532">
        <f t="shared" si="89"/>
        <v>1600</v>
      </c>
      <c r="AQ330" s="4">
        <f t="shared" si="79"/>
        <v>1456</v>
      </c>
      <c r="AR330" s="4">
        <f t="shared" si="80"/>
        <v>1600</v>
      </c>
      <c r="AS330" s="4">
        <f t="shared" si="81"/>
        <v>2400</v>
      </c>
      <c r="AT330" s="4">
        <f t="shared" si="82"/>
        <v>1920</v>
      </c>
      <c r="AU330" s="4">
        <f t="shared" si="83"/>
        <v>0</v>
      </c>
      <c r="AV330" s="533">
        <f t="shared" si="92"/>
        <v>7376</v>
      </c>
    </row>
    <row r="331" spans="1:48" ht="18">
      <c r="A331" s="223"/>
      <c r="G331">
        <f t="shared" si="93"/>
        <v>0</v>
      </c>
      <c r="S331" s="73"/>
      <c r="T331" s="74"/>
      <c r="U331" s="74"/>
      <c r="V331" s="74"/>
      <c r="W331" s="74"/>
      <c r="X331" s="74"/>
      <c r="Y331" s="37"/>
      <c r="Z331" s="38"/>
      <c r="AA331" s="4">
        <f t="shared" si="94"/>
        <v>0</v>
      </c>
      <c r="AB331" s="111"/>
      <c r="AC331" s="26"/>
      <c r="AE331" t="s">
        <v>315</v>
      </c>
      <c r="AH331" t="s">
        <v>446</v>
      </c>
      <c r="AI331" s="191"/>
      <c r="AJ331" s="226">
        <v>70</v>
      </c>
      <c r="AK331" t="s">
        <v>447</v>
      </c>
      <c r="AL331" s="1"/>
      <c r="AM331" s="1"/>
      <c r="AN331" s="532">
        <f t="shared" si="87"/>
        <v>0</v>
      </c>
      <c r="AO331" s="532">
        <f t="shared" si="88"/>
        <v>0</v>
      </c>
      <c r="AP331" s="532">
        <f t="shared" si="89"/>
        <v>0</v>
      </c>
      <c r="AQ331" s="4">
        <f t="shared" si="79"/>
        <v>0</v>
      </c>
      <c r="AR331" s="4">
        <f t="shared" si="80"/>
        <v>0</v>
      </c>
      <c r="AS331" s="4">
        <f t="shared" si="81"/>
        <v>0</v>
      </c>
      <c r="AT331" s="4">
        <f t="shared" si="82"/>
        <v>0</v>
      </c>
      <c r="AU331" s="4">
        <f t="shared" si="83"/>
        <v>0</v>
      </c>
      <c r="AV331" s="533">
        <f t="shared" si="92"/>
        <v>0</v>
      </c>
    </row>
    <row r="332" spans="1:48" ht="18">
      <c r="A332" s="222" t="s">
        <v>449</v>
      </c>
      <c r="B332" s="540" t="s">
        <v>179</v>
      </c>
      <c r="C332" s="540" t="s">
        <v>622</v>
      </c>
      <c r="D332" s="221"/>
      <c r="E332" s="221"/>
      <c r="G332">
        <f t="shared" si="93"/>
        <v>0</v>
      </c>
      <c r="S332" s="73"/>
      <c r="T332" s="74"/>
      <c r="U332" s="74"/>
      <c r="V332" s="74"/>
      <c r="W332" s="74"/>
      <c r="X332" s="74"/>
      <c r="Y332" s="37"/>
      <c r="Z332" s="38"/>
      <c r="AA332" s="4">
        <f t="shared" si="94"/>
        <v>0</v>
      </c>
      <c r="AB332" s="111"/>
      <c r="AC332" s="26"/>
      <c r="AE332" t="s">
        <v>315</v>
      </c>
      <c r="AH332" t="s">
        <v>446</v>
      </c>
      <c r="AI332" s="191" t="s">
        <v>423</v>
      </c>
      <c r="AJ332" s="1">
        <v>70</v>
      </c>
      <c r="AK332" t="s">
        <v>447</v>
      </c>
      <c r="AL332" s="1" t="str">
        <f t="shared" si="85"/>
        <v>Stazione di geometria</v>
      </c>
      <c r="AM332" s="1">
        <f t="shared" si="86"/>
        <v>0</v>
      </c>
      <c r="AN332" s="532">
        <f t="shared" si="87"/>
        <v>0</v>
      </c>
      <c r="AO332" s="532">
        <f t="shared" si="88"/>
        <v>0</v>
      </c>
      <c r="AP332" s="532">
        <f t="shared" si="89"/>
        <v>0</v>
      </c>
      <c r="AQ332" s="4">
        <f t="shared" ref="AQ332:AQ395" si="95">($G332+$H332*$H$658+$I332*$I$658+$L332*$L$658+$M332*$M$658+$N332*$N$658+$O332*$O$658+$P332*$P$658+$Q332*$Q$658)*$E332</f>
        <v>0</v>
      </c>
      <c r="AR332" s="4">
        <f t="shared" ref="AR332:AR395" si="96">($J332*$J$658)*$E332</f>
        <v>0</v>
      </c>
      <c r="AS332" s="4">
        <f t="shared" ref="AS332:AS395" si="97">($K332*$K$658+$R332*$R$658)*$E332</f>
        <v>0</v>
      </c>
      <c r="AT332" s="4">
        <f t="shared" ref="AT332:AT395" si="98">($S332*$S$658+$T332*$T$658+$U332*$U$658+$V332*$V$658+$W332*$W$658+$X332*$X$658)*$E332</f>
        <v>0</v>
      </c>
      <c r="AU332" s="4">
        <f t="shared" ref="AU332:AU395" si="99">($Y332*$Y$658+$Z332*$Z$658)*$E332</f>
        <v>0</v>
      </c>
      <c r="AV332" s="533">
        <f t="shared" si="92"/>
        <v>0</v>
      </c>
    </row>
    <row r="333" spans="1:48" ht="18">
      <c r="A333" s="223"/>
      <c r="B333" s="224" t="s">
        <v>591</v>
      </c>
      <c r="C333" s="224" t="s">
        <v>755</v>
      </c>
      <c r="D333" s="218" t="s">
        <v>762</v>
      </c>
      <c r="E333" s="221">
        <v>1</v>
      </c>
      <c r="G333">
        <f t="shared" si="93"/>
        <v>0</v>
      </c>
      <c r="S333" s="73">
        <v>10</v>
      </c>
      <c r="T333" s="74">
        <v>10</v>
      </c>
      <c r="U333" s="74"/>
      <c r="V333" s="74"/>
      <c r="W333" s="74"/>
      <c r="X333" s="74"/>
      <c r="Y333" s="37"/>
      <c r="Z333" s="38"/>
      <c r="AA333" s="4">
        <f t="shared" si="94"/>
        <v>600</v>
      </c>
      <c r="AB333" s="111"/>
      <c r="AC333" s="26"/>
      <c r="AE333" t="s">
        <v>315</v>
      </c>
      <c r="AH333" t="s">
        <v>446</v>
      </c>
      <c r="AI333" s="191" t="s">
        <v>72</v>
      </c>
      <c r="AJ333" s="226">
        <v>70</v>
      </c>
      <c r="AK333" t="s">
        <v>447</v>
      </c>
      <c r="AL333" s="1" t="str">
        <f t="shared" ref="AL333:AL396" si="100">B333</f>
        <v>Smontaggio attrezzo esistente tranne la slitta</v>
      </c>
      <c r="AM333" s="1">
        <f t="shared" ref="AM333:AM396" si="101">E333</f>
        <v>1</v>
      </c>
      <c r="AN333" s="532">
        <f t="shared" ref="AN333:AN396" si="102">AO333+AP333</f>
        <v>0</v>
      </c>
      <c r="AO333" s="532">
        <f t="shared" ref="AO333:AO396" si="103">AQ333</f>
        <v>0</v>
      </c>
      <c r="AP333" s="532">
        <f t="shared" ref="AP333:AP396" si="104">AR333</f>
        <v>0</v>
      </c>
      <c r="AQ333" s="4">
        <f t="shared" si="95"/>
        <v>0</v>
      </c>
      <c r="AR333" s="4">
        <f t="shared" si="96"/>
        <v>0</v>
      </c>
      <c r="AS333" s="4">
        <f t="shared" si="97"/>
        <v>0</v>
      </c>
      <c r="AT333" s="4">
        <f t="shared" si="98"/>
        <v>600</v>
      </c>
      <c r="AU333" s="4">
        <f t="shared" si="99"/>
        <v>0</v>
      </c>
      <c r="AV333" s="533">
        <f t="shared" si="92"/>
        <v>600</v>
      </c>
    </row>
    <row r="334" spans="1:48" ht="18">
      <c r="A334" s="223"/>
      <c r="E334" s="221"/>
      <c r="G334">
        <f t="shared" ref="G334:G392" si="105">F334*$G$658</f>
        <v>0</v>
      </c>
      <c r="S334" s="73"/>
      <c r="T334" s="74"/>
      <c r="U334" s="74"/>
      <c r="V334" s="74"/>
      <c r="W334" s="74"/>
      <c r="X334" s="74"/>
      <c r="Y334" s="37"/>
      <c r="Z334" s="38"/>
      <c r="AA334" s="4">
        <f t="shared" si="94"/>
        <v>0</v>
      </c>
      <c r="AB334" s="111"/>
      <c r="AC334" s="26"/>
      <c r="AE334" t="s">
        <v>315</v>
      </c>
      <c r="AH334" t="s">
        <v>446</v>
      </c>
      <c r="AI334" s="191"/>
      <c r="AJ334" s="1">
        <v>70</v>
      </c>
      <c r="AK334" t="s">
        <v>447</v>
      </c>
      <c r="AL334" s="1"/>
      <c r="AM334" s="1"/>
      <c r="AN334" s="532">
        <f t="shared" si="102"/>
        <v>0</v>
      </c>
      <c r="AO334" s="532">
        <f t="shared" si="103"/>
        <v>0</v>
      </c>
      <c r="AP334" s="532">
        <f t="shared" si="104"/>
        <v>0</v>
      </c>
      <c r="AQ334" s="4">
        <f t="shared" si="95"/>
        <v>0</v>
      </c>
      <c r="AR334" s="4">
        <f t="shared" si="96"/>
        <v>0</v>
      </c>
      <c r="AS334" s="4">
        <f t="shared" si="97"/>
        <v>0</v>
      </c>
      <c r="AT334" s="4">
        <f t="shared" si="98"/>
        <v>0</v>
      </c>
      <c r="AU334" s="4">
        <f t="shared" si="99"/>
        <v>0</v>
      </c>
      <c r="AV334" s="533">
        <f t="shared" si="92"/>
        <v>0</v>
      </c>
    </row>
    <row r="335" spans="1:48" ht="18">
      <c r="A335" s="223"/>
      <c r="B335" s="224" t="s">
        <v>592</v>
      </c>
      <c r="C335" s="224" t="s">
        <v>756</v>
      </c>
      <c r="D335" s="218" t="s">
        <v>762</v>
      </c>
      <c r="E335" s="221">
        <v>1</v>
      </c>
      <c r="F335">
        <v>660</v>
      </c>
      <c r="G335">
        <f t="shared" ref="G335:G336" si="106">F335*$G$658</f>
        <v>1320</v>
      </c>
      <c r="H335">
        <v>80</v>
      </c>
      <c r="I335">
        <v>2000</v>
      </c>
      <c r="J335">
        <v>10500</v>
      </c>
      <c r="K335">
        <v>5200</v>
      </c>
      <c r="M335">
        <v>1500</v>
      </c>
      <c r="N335">
        <v>330</v>
      </c>
      <c r="O335">
        <v>30</v>
      </c>
      <c r="P335">
        <v>200</v>
      </c>
      <c r="Q335">
        <v>45</v>
      </c>
      <c r="R335">
        <v>100</v>
      </c>
      <c r="S335" s="73">
        <v>20</v>
      </c>
      <c r="T335" s="74">
        <v>20</v>
      </c>
      <c r="U335" s="74"/>
      <c r="V335" s="74"/>
      <c r="W335" s="74"/>
      <c r="X335" s="74"/>
      <c r="Y335" s="37"/>
      <c r="Z335" s="38"/>
      <c r="AA335" s="4">
        <f t="shared" si="94"/>
        <v>39847.5</v>
      </c>
      <c r="AB335" s="111"/>
      <c r="AC335" s="26"/>
      <c r="AE335" t="s">
        <v>315</v>
      </c>
      <c r="AH335" t="s">
        <v>446</v>
      </c>
      <c r="AI335" s="191" t="s">
        <v>423</v>
      </c>
      <c r="AJ335" s="226">
        <v>70</v>
      </c>
      <c r="AK335" t="s">
        <v>447</v>
      </c>
      <c r="AL335" s="1" t="str">
        <f t="shared" si="100"/>
        <v>Nuovo attrezzo promiscuo modello 312/846 grande</v>
      </c>
      <c r="AM335" s="1">
        <f t="shared" si="101"/>
        <v>1</v>
      </c>
      <c r="AN335" s="532">
        <f t="shared" si="102"/>
        <v>31947.5</v>
      </c>
      <c r="AO335" s="532">
        <f t="shared" si="103"/>
        <v>21447.5</v>
      </c>
      <c r="AP335" s="532">
        <f t="shared" si="104"/>
        <v>10500</v>
      </c>
      <c r="AQ335" s="4">
        <f t="shared" si="95"/>
        <v>21447.5</v>
      </c>
      <c r="AR335" s="4">
        <f t="shared" si="96"/>
        <v>10500</v>
      </c>
      <c r="AS335" s="4">
        <f t="shared" si="97"/>
        <v>6700</v>
      </c>
      <c r="AT335" s="4">
        <f t="shared" si="98"/>
        <v>1200</v>
      </c>
      <c r="AU335" s="4">
        <f t="shared" si="99"/>
        <v>0</v>
      </c>
      <c r="AV335" s="533">
        <f t="shared" si="92"/>
        <v>39847.5</v>
      </c>
    </row>
    <row r="336" spans="1:48" ht="18">
      <c r="A336" s="223"/>
      <c r="B336" s="224"/>
      <c r="C336" s="224"/>
      <c r="G336">
        <f t="shared" si="106"/>
        <v>0</v>
      </c>
      <c r="S336" s="73"/>
      <c r="T336" s="74"/>
      <c r="U336" s="74"/>
      <c r="V336" s="74"/>
      <c r="W336" s="74"/>
      <c r="X336" s="74"/>
      <c r="Y336" s="37"/>
      <c r="Z336" s="38"/>
      <c r="AA336" s="4">
        <f t="shared" si="94"/>
        <v>0</v>
      </c>
      <c r="AB336" s="111"/>
      <c r="AC336" s="26"/>
      <c r="AE336" t="s">
        <v>315</v>
      </c>
      <c r="AH336" t="s">
        <v>446</v>
      </c>
      <c r="AI336" s="191" t="s">
        <v>421</v>
      </c>
      <c r="AJ336" s="1">
        <v>70</v>
      </c>
      <c r="AK336" t="s">
        <v>447</v>
      </c>
      <c r="AL336" s="1">
        <f t="shared" si="100"/>
        <v>0</v>
      </c>
      <c r="AM336" s="1">
        <f t="shared" si="101"/>
        <v>0</v>
      </c>
      <c r="AN336" s="532">
        <f t="shared" si="102"/>
        <v>0</v>
      </c>
      <c r="AO336" s="532">
        <f t="shared" si="103"/>
        <v>0</v>
      </c>
      <c r="AP336" s="532">
        <f t="shared" si="104"/>
        <v>0</v>
      </c>
      <c r="AQ336" s="4">
        <f t="shared" si="95"/>
        <v>0</v>
      </c>
      <c r="AR336" s="4">
        <f t="shared" si="96"/>
        <v>0</v>
      </c>
      <c r="AS336" s="4">
        <f t="shared" si="97"/>
        <v>0</v>
      </c>
      <c r="AT336" s="4">
        <f t="shared" si="98"/>
        <v>0</v>
      </c>
      <c r="AU336" s="4">
        <f t="shared" si="99"/>
        <v>0</v>
      </c>
      <c r="AV336" s="533">
        <f t="shared" si="92"/>
        <v>0</v>
      </c>
    </row>
    <row r="337" spans="1:48" ht="18">
      <c r="A337" s="222" t="s">
        <v>576</v>
      </c>
      <c r="B337" s="224" t="s">
        <v>574</v>
      </c>
      <c r="C337" s="224" t="s">
        <v>739</v>
      </c>
      <c r="D337" s="218" t="s">
        <v>763</v>
      </c>
      <c r="E337" s="221">
        <v>1</v>
      </c>
      <c r="G337">
        <f t="shared" si="105"/>
        <v>0</v>
      </c>
      <c r="S337" s="73"/>
      <c r="T337" s="74"/>
      <c r="U337" s="74"/>
      <c r="V337" s="74"/>
      <c r="W337" s="74"/>
      <c r="X337" s="74"/>
      <c r="Y337" s="37"/>
      <c r="Z337" s="38"/>
      <c r="AA337" s="4">
        <f t="shared" si="94"/>
        <v>0</v>
      </c>
      <c r="AB337" s="111"/>
      <c r="AC337" s="26"/>
      <c r="AE337" t="s">
        <v>314</v>
      </c>
      <c r="AH337" t="s">
        <v>446</v>
      </c>
      <c r="AI337" s="191" t="s">
        <v>423</v>
      </c>
      <c r="AJ337" s="226">
        <v>70</v>
      </c>
      <c r="AK337" t="s">
        <v>447</v>
      </c>
      <c r="AL337" s="1" t="str">
        <f t="shared" si="100"/>
        <v>Robot di manipolazione</v>
      </c>
      <c r="AM337" s="1">
        <f t="shared" si="101"/>
        <v>1</v>
      </c>
      <c r="AN337" s="532">
        <f t="shared" si="102"/>
        <v>0</v>
      </c>
      <c r="AO337" s="532">
        <f t="shared" si="103"/>
        <v>0</v>
      </c>
      <c r="AP337" s="532">
        <f t="shared" si="104"/>
        <v>0</v>
      </c>
      <c r="AQ337" s="4">
        <f t="shared" si="95"/>
        <v>0</v>
      </c>
      <c r="AR337" s="4">
        <f t="shared" si="96"/>
        <v>0</v>
      </c>
      <c r="AS337" s="4">
        <f t="shared" si="97"/>
        <v>0</v>
      </c>
      <c r="AT337" s="4">
        <f t="shared" si="98"/>
        <v>0</v>
      </c>
      <c r="AU337" s="4">
        <f t="shared" si="99"/>
        <v>0</v>
      </c>
      <c r="AV337" s="533">
        <f t="shared" si="92"/>
        <v>0</v>
      </c>
    </row>
    <row r="338" spans="1:48" ht="18">
      <c r="A338" s="223"/>
      <c r="B338" s="224" t="s">
        <v>180</v>
      </c>
      <c r="C338" s="224" t="s">
        <v>757</v>
      </c>
      <c r="D338" s="218" t="s">
        <v>763</v>
      </c>
      <c r="E338" s="221">
        <v>1</v>
      </c>
      <c r="F338" s="546"/>
      <c r="G338">
        <f t="shared" si="105"/>
        <v>0</v>
      </c>
      <c r="S338" s="73">
        <v>10</v>
      </c>
      <c r="T338" s="74">
        <v>10</v>
      </c>
      <c r="U338" s="74"/>
      <c r="V338" s="74"/>
      <c r="W338" s="74"/>
      <c r="X338" s="74"/>
      <c r="Y338" s="37"/>
      <c r="Z338" s="38"/>
      <c r="AA338" s="4">
        <f t="shared" si="94"/>
        <v>600</v>
      </c>
      <c r="AB338" s="111"/>
      <c r="AC338" s="26"/>
      <c r="AE338" t="s">
        <v>314</v>
      </c>
      <c r="AH338" t="s">
        <v>446</v>
      </c>
      <c r="AI338" s="191" t="s">
        <v>423</v>
      </c>
      <c r="AJ338" s="1">
        <v>70</v>
      </c>
      <c r="AK338" t="s">
        <v>447</v>
      </c>
      <c r="AL338" s="1" t="str">
        <f t="shared" si="100"/>
        <v>Smontaggio gripper esistente</v>
      </c>
      <c r="AM338" s="1">
        <f t="shared" si="101"/>
        <v>1</v>
      </c>
      <c r="AN338" s="532">
        <f t="shared" si="102"/>
        <v>0</v>
      </c>
      <c r="AO338" s="532">
        <f t="shared" si="103"/>
        <v>0</v>
      </c>
      <c r="AP338" s="532">
        <f t="shared" si="104"/>
        <v>0</v>
      </c>
      <c r="AQ338" s="4">
        <f t="shared" si="95"/>
        <v>0</v>
      </c>
      <c r="AR338" s="4">
        <f t="shared" si="96"/>
        <v>0</v>
      </c>
      <c r="AS338" s="4">
        <f t="shared" si="97"/>
        <v>0</v>
      </c>
      <c r="AT338" s="4">
        <f t="shared" si="98"/>
        <v>600</v>
      </c>
      <c r="AU338" s="4">
        <f t="shared" si="99"/>
        <v>0</v>
      </c>
      <c r="AV338" s="533">
        <f t="shared" si="92"/>
        <v>600</v>
      </c>
    </row>
    <row r="339" spans="1:48" ht="18">
      <c r="A339" s="223"/>
      <c r="B339" s="224" t="s">
        <v>593</v>
      </c>
      <c r="C339" s="224" t="s">
        <v>758</v>
      </c>
      <c r="D339" s="218" t="s">
        <v>763</v>
      </c>
      <c r="E339" s="221">
        <v>1</v>
      </c>
      <c r="F339" s="546">
        <v>70</v>
      </c>
      <c r="G339">
        <f t="shared" si="105"/>
        <v>140</v>
      </c>
      <c r="H339">
        <v>5</v>
      </c>
      <c r="I339">
        <v>160</v>
      </c>
      <c r="J339">
        <v>10800</v>
      </c>
      <c r="K339">
        <v>2800</v>
      </c>
      <c r="M339">
        <v>100</v>
      </c>
      <c r="N339">
        <v>50</v>
      </c>
      <c r="P339">
        <v>85</v>
      </c>
      <c r="R339">
        <v>50</v>
      </c>
      <c r="S339" s="73">
        <v>20</v>
      </c>
      <c r="T339" s="74">
        <v>20</v>
      </c>
      <c r="U339" s="74"/>
      <c r="V339" s="74"/>
      <c r="W339" s="74"/>
      <c r="X339" s="74"/>
      <c r="Y339" s="37"/>
      <c r="Z339" s="38"/>
      <c r="AA339" s="4">
        <f t="shared" si="94"/>
        <v>19467.5</v>
      </c>
      <c r="AB339" s="111"/>
      <c r="AC339" s="26"/>
      <c r="AE339" t="s">
        <v>314</v>
      </c>
      <c r="AH339" t="s">
        <v>446</v>
      </c>
      <c r="AI339" s="191" t="s">
        <v>423</v>
      </c>
      <c r="AJ339" s="226">
        <v>70</v>
      </c>
      <c r="AK339" t="s">
        <v>447</v>
      </c>
      <c r="AL339" s="1" t="str">
        <f t="shared" si="100"/>
        <v>Nuovo gripper promiscuo 312/846 longherone posteriore tg media</v>
      </c>
      <c r="AM339" s="1">
        <f t="shared" si="101"/>
        <v>1</v>
      </c>
      <c r="AN339" s="532">
        <f t="shared" si="102"/>
        <v>14717.5</v>
      </c>
      <c r="AO339" s="532">
        <f t="shared" si="103"/>
        <v>3917.5</v>
      </c>
      <c r="AP339" s="532">
        <f t="shared" si="104"/>
        <v>10800</v>
      </c>
      <c r="AQ339" s="4">
        <f t="shared" si="95"/>
        <v>3917.5</v>
      </c>
      <c r="AR339" s="4">
        <f t="shared" si="96"/>
        <v>10800</v>
      </c>
      <c r="AS339" s="4">
        <f t="shared" si="97"/>
        <v>3550</v>
      </c>
      <c r="AT339" s="4">
        <f t="shared" si="98"/>
        <v>1200</v>
      </c>
      <c r="AU339" s="4">
        <f t="shared" si="99"/>
        <v>0</v>
      </c>
      <c r="AV339" s="533">
        <f t="shared" si="92"/>
        <v>19467.5</v>
      </c>
    </row>
    <row r="340" spans="1:48" ht="18">
      <c r="A340" s="223"/>
      <c r="B340" s="224"/>
      <c r="C340" s="224"/>
      <c r="F340" s="546"/>
      <c r="G340">
        <f t="shared" si="105"/>
        <v>0</v>
      </c>
      <c r="S340" s="73"/>
      <c r="T340" s="74"/>
      <c r="U340" s="74"/>
      <c r="V340" s="74"/>
      <c r="W340" s="74"/>
      <c r="X340" s="74"/>
      <c r="Y340" s="37"/>
      <c r="Z340" s="38"/>
      <c r="AA340" s="4">
        <f t="shared" si="94"/>
        <v>0</v>
      </c>
      <c r="AB340" s="111"/>
      <c r="AC340" s="26"/>
      <c r="AE340" t="s">
        <v>315</v>
      </c>
      <c r="AH340" t="s">
        <v>446</v>
      </c>
      <c r="AI340" s="191" t="s">
        <v>424</v>
      </c>
      <c r="AJ340" s="1">
        <v>70</v>
      </c>
      <c r="AK340" t="s">
        <v>447</v>
      </c>
      <c r="AL340" s="1">
        <f t="shared" si="100"/>
        <v>0</v>
      </c>
      <c r="AM340" s="1">
        <f t="shared" si="101"/>
        <v>0</v>
      </c>
      <c r="AN340" s="532">
        <f t="shared" si="102"/>
        <v>0</v>
      </c>
      <c r="AO340" s="532">
        <f t="shared" si="103"/>
        <v>0</v>
      </c>
      <c r="AP340" s="532">
        <f t="shared" si="104"/>
        <v>0</v>
      </c>
      <c r="AQ340" s="4">
        <f t="shared" si="95"/>
        <v>0</v>
      </c>
      <c r="AR340" s="4">
        <f t="shared" si="96"/>
        <v>0</v>
      </c>
      <c r="AS340" s="4">
        <f t="shared" si="97"/>
        <v>0</v>
      </c>
      <c r="AT340" s="4">
        <f t="shared" si="98"/>
        <v>0</v>
      </c>
      <c r="AU340" s="4">
        <f t="shared" si="99"/>
        <v>0</v>
      </c>
      <c r="AV340" s="533">
        <f t="shared" si="92"/>
        <v>0</v>
      </c>
    </row>
    <row r="341" spans="1:48" ht="18">
      <c r="A341" s="222" t="s">
        <v>578</v>
      </c>
      <c r="B341" s="224" t="s">
        <v>574</v>
      </c>
      <c r="C341" s="224" t="s">
        <v>739</v>
      </c>
      <c r="D341" s="218" t="s">
        <v>763</v>
      </c>
      <c r="E341" s="221">
        <v>1</v>
      </c>
      <c r="G341">
        <f t="shared" si="105"/>
        <v>0</v>
      </c>
      <c r="S341" s="73"/>
      <c r="T341" s="74"/>
      <c r="U341" s="74"/>
      <c r="V341" s="74"/>
      <c r="W341" s="74"/>
      <c r="X341" s="74"/>
      <c r="Y341" s="37"/>
      <c r="Z341" s="38"/>
      <c r="AA341" s="4">
        <f t="shared" si="94"/>
        <v>0</v>
      </c>
      <c r="AB341" s="111"/>
      <c r="AC341" s="26"/>
      <c r="AE341" t="s">
        <v>315</v>
      </c>
      <c r="AH341" t="s">
        <v>446</v>
      </c>
      <c r="AI341" s="191" t="s">
        <v>426</v>
      </c>
      <c r="AJ341" s="226">
        <v>70</v>
      </c>
      <c r="AK341" t="s">
        <v>447</v>
      </c>
      <c r="AL341" s="1" t="str">
        <f t="shared" si="100"/>
        <v>Robot di manipolazione</v>
      </c>
      <c r="AM341" s="1">
        <f t="shared" si="101"/>
        <v>1</v>
      </c>
      <c r="AN341" s="532">
        <f t="shared" si="102"/>
        <v>0</v>
      </c>
      <c r="AO341" s="532">
        <f t="shared" si="103"/>
        <v>0</v>
      </c>
      <c r="AP341" s="532">
        <f t="shared" si="104"/>
        <v>0</v>
      </c>
      <c r="AQ341" s="4">
        <f t="shared" si="95"/>
        <v>0</v>
      </c>
      <c r="AR341" s="4">
        <f t="shared" si="96"/>
        <v>0</v>
      </c>
      <c r="AS341" s="4">
        <f t="shared" si="97"/>
        <v>0</v>
      </c>
      <c r="AT341" s="4">
        <f t="shared" si="98"/>
        <v>0</v>
      </c>
      <c r="AU341" s="4">
        <f t="shared" si="99"/>
        <v>0</v>
      </c>
      <c r="AV341" s="533">
        <f t="shared" si="92"/>
        <v>0</v>
      </c>
    </row>
    <row r="342" spans="1:48" ht="18">
      <c r="A342" s="223"/>
      <c r="B342" s="224" t="s">
        <v>180</v>
      </c>
      <c r="C342" s="224" t="s">
        <v>757</v>
      </c>
      <c r="D342" s="218" t="s">
        <v>763</v>
      </c>
      <c r="E342" s="221">
        <v>1</v>
      </c>
      <c r="F342" s="546"/>
      <c r="G342">
        <f t="shared" si="105"/>
        <v>0</v>
      </c>
      <c r="S342" s="73">
        <v>10</v>
      </c>
      <c r="T342" s="74">
        <v>10</v>
      </c>
      <c r="U342" s="74"/>
      <c r="V342" s="74"/>
      <c r="W342" s="74"/>
      <c r="X342" s="74"/>
      <c r="Y342" s="37"/>
      <c r="Z342" s="38"/>
      <c r="AA342" s="4">
        <f t="shared" si="94"/>
        <v>600</v>
      </c>
      <c r="AB342" s="111"/>
      <c r="AC342" s="26"/>
      <c r="AE342" t="s">
        <v>315</v>
      </c>
      <c r="AH342" t="s">
        <v>446</v>
      </c>
      <c r="AI342" s="191" t="s">
        <v>424</v>
      </c>
      <c r="AJ342" s="1">
        <v>70</v>
      </c>
      <c r="AK342" t="s">
        <v>447</v>
      </c>
      <c r="AL342" s="1" t="str">
        <f t="shared" si="100"/>
        <v>Smontaggio gripper esistente</v>
      </c>
      <c r="AM342" s="1">
        <f t="shared" si="101"/>
        <v>1</v>
      </c>
      <c r="AN342" s="532">
        <f t="shared" si="102"/>
        <v>0</v>
      </c>
      <c r="AO342" s="532">
        <f t="shared" si="103"/>
        <v>0</v>
      </c>
      <c r="AP342" s="532">
        <f t="shared" si="104"/>
        <v>0</v>
      </c>
      <c r="AQ342" s="4">
        <f t="shared" si="95"/>
        <v>0</v>
      </c>
      <c r="AR342" s="4">
        <f t="shared" si="96"/>
        <v>0</v>
      </c>
      <c r="AS342" s="4">
        <f t="shared" si="97"/>
        <v>0</v>
      </c>
      <c r="AT342" s="4">
        <f t="shared" si="98"/>
        <v>600</v>
      </c>
      <c r="AU342" s="4">
        <f t="shared" si="99"/>
        <v>0</v>
      </c>
      <c r="AV342" s="533">
        <f t="shared" si="92"/>
        <v>600</v>
      </c>
    </row>
    <row r="343" spans="1:48" ht="18">
      <c r="A343" s="223"/>
      <c r="B343" s="224" t="s">
        <v>593</v>
      </c>
      <c r="C343" s="224" t="s">
        <v>758</v>
      </c>
      <c r="D343" s="218" t="s">
        <v>763</v>
      </c>
      <c r="E343" s="221">
        <v>1</v>
      </c>
      <c r="F343" s="546">
        <v>70</v>
      </c>
      <c r="G343">
        <f t="shared" ref="G343" si="107">F343*$G$658</f>
        <v>140</v>
      </c>
      <c r="H343">
        <v>5</v>
      </c>
      <c r="I343">
        <v>160</v>
      </c>
      <c r="J343">
        <v>10800</v>
      </c>
      <c r="K343">
        <v>2800</v>
      </c>
      <c r="M343">
        <v>100</v>
      </c>
      <c r="N343">
        <v>50</v>
      </c>
      <c r="P343">
        <v>85</v>
      </c>
      <c r="R343">
        <v>50</v>
      </c>
      <c r="S343" s="73">
        <v>20</v>
      </c>
      <c r="T343" s="74">
        <v>20</v>
      </c>
      <c r="U343" s="74"/>
      <c r="V343" s="74"/>
      <c r="W343" s="74"/>
      <c r="X343" s="74"/>
      <c r="Y343" s="37"/>
      <c r="Z343" s="38"/>
      <c r="AA343" s="4">
        <f t="shared" si="94"/>
        <v>19467.5</v>
      </c>
      <c r="AB343" s="111"/>
      <c r="AC343" s="26"/>
      <c r="AE343" t="s">
        <v>315</v>
      </c>
      <c r="AH343" t="s">
        <v>446</v>
      </c>
      <c r="AI343" s="191"/>
      <c r="AJ343" s="226">
        <v>70</v>
      </c>
      <c r="AK343" t="s">
        <v>447</v>
      </c>
      <c r="AL343" s="1"/>
      <c r="AM343" s="1"/>
      <c r="AN343" s="532">
        <f t="shared" si="102"/>
        <v>14717.5</v>
      </c>
      <c r="AO343" s="532">
        <f t="shared" si="103"/>
        <v>3917.5</v>
      </c>
      <c r="AP343" s="532">
        <f t="shared" si="104"/>
        <v>10800</v>
      </c>
      <c r="AQ343" s="4">
        <f t="shared" si="95"/>
        <v>3917.5</v>
      </c>
      <c r="AR343" s="4">
        <f t="shared" si="96"/>
        <v>10800</v>
      </c>
      <c r="AS343" s="4">
        <f t="shared" si="97"/>
        <v>3550</v>
      </c>
      <c r="AT343" s="4">
        <f t="shared" si="98"/>
        <v>1200</v>
      </c>
      <c r="AU343" s="4">
        <f t="shared" si="99"/>
        <v>0</v>
      </c>
      <c r="AV343" s="533">
        <f t="shared" si="92"/>
        <v>19467.5</v>
      </c>
    </row>
    <row r="344" spans="1:48" ht="18">
      <c r="A344" s="223"/>
      <c r="B344" s="224"/>
      <c r="C344" s="224"/>
      <c r="F344" s="546"/>
      <c r="G344">
        <f t="shared" si="105"/>
        <v>0</v>
      </c>
      <c r="S344" s="73"/>
      <c r="T344" s="74"/>
      <c r="U344" s="74"/>
      <c r="V344" s="74"/>
      <c r="W344" s="74"/>
      <c r="X344" s="74"/>
      <c r="Y344" s="37"/>
      <c r="Z344" s="38"/>
      <c r="AA344" s="4">
        <f t="shared" si="94"/>
        <v>0</v>
      </c>
      <c r="AB344" s="111"/>
      <c r="AC344" s="26"/>
      <c r="AE344" t="s">
        <v>315</v>
      </c>
      <c r="AH344" t="s">
        <v>446</v>
      </c>
      <c r="AI344" s="191" t="s">
        <v>423</v>
      </c>
      <c r="AJ344" s="226">
        <v>80</v>
      </c>
      <c r="AK344" t="s">
        <v>447</v>
      </c>
      <c r="AL344" s="1">
        <f t="shared" si="100"/>
        <v>0</v>
      </c>
      <c r="AM344" s="1">
        <f t="shared" si="101"/>
        <v>0</v>
      </c>
      <c r="AN344" s="532">
        <f t="shared" si="102"/>
        <v>0</v>
      </c>
      <c r="AO344" s="532">
        <f t="shared" si="103"/>
        <v>0</v>
      </c>
      <c r="AP344" s="532">
        <f t="shared" si="104"/>
        <v>0</v>
      </c>
      <c r="AQ344" s="4">
        <f t="shared" si="95"/>
        <v>0</v>
      </c>
      <c r="AR344" s="4">
        <f t="shared" si="96"/>
        <v>0</v>
      </c>
      <c r="AS344" s="4">
        <f t="shared" si="97"/>
        <v>0</v>
      </c>
      <c r="AT344" s="4">
        <f t="shared" si="98"/>
        <v>0</v>
      </c>
      <c r="AU344" s="4">
        <f t="shared" si="99"/>
        <v>0</v>
      </c>
      <c r="AV344" s="533">
        <f t="shared" si="92"/>
        <v>0</v>
      </c>
    </row>
    <row r="345" spans="1:48" ht="18">
      <c r="A345" s="222" t="s">
        <v>573</v>
      </c>
      <c r="B345" s="224" t="s">
        <v>463</v>
      </c>
      <c r="C345" s="224" t="s">
        <v>759</v>
      </c>
      <c r="D345" s="218" t="s">
        <v>764</v>
      </c>
      <c r="E345" s="221">
        <v>1</v>
      </c>
      <c r="G345">
        <f t="shared" si="105"/>
        <v>0</v>
      </c>
      <c r="S345" s="73"/>
      <c r="T345" s="74"/>
      <c r="U345" s="74"/>
      <c r="V345" s="74"/>
      <c r="W345" s="74"/>
      <c r="X345" s="74"/>
      <c r="Y345" s="37"/>
      <c r="Z345" s="38"/>
      <c r="AA345" s="4">
        <f t="shared" si="94"/>
        <v>0</v>
      </c>
      <c r="AB345" s="111"/>
      <c r="AC345" s="26"/>
      <c r="AE345" t="s">
        <v>315</v>
      </c>
      <c r="AH345" t="s">
        <v>446</v>
      </c>
      <c r="AI345" s="191" t="s">
        <v>426</v>
      </c>
      <c r="AJ345" s="226">
        <v>80</v>
      </c>
      <c r="AK345" t="s">
        <v>447</v>
      </c>
      <c r="AL345" s="1" t="str">
        <f t="shared" si="100"/>
        <v>Robot di manipolazione e saldatura</v>
      </c>
      <c r="AM345" s="1">
        <f t="shared" si="101"/>
        <v>1</v>
      </c>
      <c r="AN345" s="532">
        <f t="shared" si="102"/>
        <v>0</v>
      </c>
      <c r="AO345" s="532">
        <f t="shared" si="103"/>
        <v>0</v>
      </c>
      <c r="AP345" s="532">
        <f t="shared" si="104"/>
        <v>0</v>
      </c>
      <c r="AQ345" s="4">
        <f t="shared" si="95"/>
        <v>0</v>
      </c>
      <c r="AR345" s="4">
        <f t="shared" si="96"/>
        <v>0</v>
      </c>
      <c r="AS345" s="4">
        <f t="shared" si="97"/>
        <v>0</v>
      </c>
      <c r="AT345" s="4">
        <f t="shared" si="98"/>
        <v>0</v>
      </c>
      <c r="AU345" s="4">
        <f t="shared" si="99"/>
        <v>0</v>
      </c>
      <c r="AV345" s="533">
        <f t="shared" si="92"/>
        <v>0</v>
      </c>
    </row>
    <row r="346" spans="1:48" ht="18">
      <c r="A346" s="223"/>
      <c r="B346" s="224" t="s">
        <v>180</v>
      </c>
      <c r="C346" s="224" t="s">
        <v>757</v>
      </c>
      <c r="D346" s="218" t="s">
        <v>764</v>
      </c>
      <c r="E346" s="221">
        <v>1</v>
      </c>
      <c r="F346" s="546"/>
      <c r="G346">
        <f t="shared" ref="G346" si="108">F346*$G$658</f>
        <v>0</v>
      </c>
      <c r="S346" s="73">
        <v>10</v>
      </c>
      <c r="T346" s="74">
        <v>10</v>
      </c>
      <c r="U346" s="74"/>
      <c r="V346" s="74"/>
      <c r="W346" s="74"/>
      <c r="X346" s="74"/>
      <c r="Y346" s="37"/>
      <c r="Z346" s="38"/>
      <c r="AA346" s="4">
        <f t="shared" si="94"/>
        <v>600</v>
      </c>
      <c r="AB346" s="111"/>
      <c r="AC346" s="26"/>
      <c r="AE346" t="s">
        <v>315</v>
      </c>
      <c r="AH346" t="s">
        <v>446</v>
      </c>
      <c r="AI346" s="191" t="s">
        <v>423</v>
      </c>
      <c r="AJ346" s="226">
        <v>80</v>
      </c>
      <c r="AK346" t="s">
        <v>447</v>
      </c>
      <c r="AL346" s="1" t="str">
        <f t="shared" si="100"/>
        <v>Smontaggio gripper esistente</v>
      </c>
      <c r="AM346" s="1">
        <f t="shared" si="101"/>
        <v>1</v>
      </c>
      <c r="AN346" s="532">
        <f t="shared" si="102"/>
        <v>0</v>
      </c>
      <c r="AO346" s="532">
        <f t="shared" si="103"/>
        <v>0</v>
      </c>
      <c r="AP346" s="532">
        <f t="shared" si="104"/>
        <v>0</v>
      </c>
      <c r="AQ346" s="4">
        <f t="shared" si="95"/>
        <v>0</v>
      </c>
      <c r="AR346" s="4">
        <f t="shared" si="96"/>
        <v>0</v>
      </c>
      <c r="AS346" s="4">
        <f t="shared" si="97"/>
        <v>0</v>
      </c>
      <c r="AT346" s="4">
        <f t="shared" si="98"/>
        <v>600</v>
      </c>
      <c r="AU346" s="4">
        <f t="shared" si="99"/>
        <v>0</v>
      </c>
      <c r="AV346" s="533">
        <f t="shared" si="92"/>
        <v>600</v>
      </c>
    </row>
    <row r="347" spans="1:48" ht="18">
      <c r="A347" s="223"/>
      <c r="B347" s="224" t="s">
        <v>594</v>
      </c>
      <c r="C347" s="224" t="s">
        <v>758</v>
      </c>
      <c r="D347" s="218" t="s">
        <v>764</v>
      </c>
      <c r="E347" s="221">
        <v>1</v>
      </c>
      <c r="F347" s="546">
        <v>70</v>
      </c>
      <c r="G347">
        <f t="shared" si="105"/>
        <v>140</v>
      </c>
      <c r="H347">
        <v>5</v>
      </c>
      <c r="I347">
        <v>152</v>
      </c>
      <c r="J347">
        <v>3800</v>
      </c>
      <c r="K347">
        <v>1600</v>
      </c>
      <c r="M347">
        <v>90</v>
      </c>
      <c r="N347">
        <v>40</v>
      </c>
      <c r="P347">
        <v>40</v>
      </c>
      <c r="R347">
        <v>20</v>
      </c>
      <c r="S347" s="73">
        <v>20</v>
      </c>
      <c r="T347" s="74">
        <v>20</v>
      </c>
      <c r="U347" s="74"/>
      <c r="V347" s="74"/>
      <c r="W347" s="74"/>
      <c r="X347" s="74"/>
      <c r="Y347" s="37"/>
      <c r="Z347" s="38"/>
      <c r="AA347" s="4">
        <f t="shared" si="94"/>
        <v>9397</v>
      </c>
      <c r="AB347" s="111"/>
      <c r="AC347" s="26"/>
      <c r="AE347" t="s">
        <v>314</v>
      </c>
      <c r="AH347" t="s">
        <v>446</v>
      </c>
      <c r="AI347" s="191" t="s">
        <v>425</v>
      </c>
      <c r="AJ347" s="226">
        <v>80</v>
      </c>
      <c r="AK347" t="s">
        <v>447</v>
      </c>
      <c r="AL347" s="1" t="str">
        <f t="shared" si="100"/>
        <v>Nuovo gripper promiscuo 312/846 traversa tg piccola</v>
      </c>
      <c r="AM347" s="1">
        <f t="shared" si="101"/>
        <v>1</v>
      </c>
      <c r="AN347" s="532">
        <f t="shared" si="102"/>
        <v>6297</v>
      </c>
      <c r="AO347" s="532">
        <f t="shared" si="103"/>
        <v>2497</v>
      </c>
      <c r="AP347" s="532">
        <f t="shared" si="104"/>
        <v>3800</v>
      </c>
      <c r="AQ347" s="4">
        <f t="shared" si="95"/>
        <v>2497</v>
      </c>
      <c r="AR347" s="4">
        <f t="shared" si="96"/>
        <v>3800</v>
      </c>
      <c r="AS347" s="4">
        <f t="shared" si="97"/>
        <v>1900</v>
      </c>
      <c r="AT347" s="4">
        <f t="shared" si="98"/>
        <v>1200</v>
      </c>
      <c r="AU347" s="4">
        <f t="shared" si="99"/>
        <v>0</v>
      </c>
      <c r="AV347" s="533">
        <f t="shared" si="92"/>
        <v>9397</v>
      </c>
    </row>
    <row r="348" spans="1:48" ht="18">
      <c r="A348" s="223"/>
      <c r="B348" s="224" t="s">
        <v>485</v>
      </c>
      <c r="C348" s="224" t="s">
        <v>635</v>
      </c>
      <c r="D348" s="218" t="s">
        <v>764</v>
      </c>
      <c r="E348" s="221">
        <v>1</v>
      </c>
      <c r="F348" s="546"/>
      <c r="G348">
        <f t="shared" si="105"/>
        <v>0</v>
      </c>
      <c r="S348" s="73"/>
      <c r="T348" s="74"/>
      <c r="U348" s="74">
        <v>60</v>
      </c>
      <c r="V348" s="74"/>
      <c r="W348" s="74"/>
      <c r="X348" s="74"/>
      <c r="Y348" s="37"/>
      <c r="Z348" s="38"/>
      <c r="AA348" s="4">
        <f t="shared" si="94"/>
        <v>3000</v>
      </c>
      <c r="AB348" s="111"/>
      <c r="AC348" s="26"/>
      <c r="AE348" t="s">
        <v>314</v>
      </c>
      <c r="AH348" t="s">
        <v>446</v>
      </c>
      <c r="AI348" t="s">
        <v>425</v>
      </c>
      <c r="AJ348" s="226">
        <v>80</v>
      </c>
      <c r="AK348" t="s">
        <v>447</v>
      </c>
      <c r="AL348" s="1" t="str">
        <f t="shared" si="100"/>
        <v>Programmazione per modello 846 (qt punti 5)</v>
      </c>
      <c r="AM348" s="1">
        <f t="shared" si="101"/>
        <v>1</v>
      </c>
      <c r="AN348" s="532">
        <f t="shared" si="102"/>
        <v>0</v>
      </c>
      <c r="AO348" s="532">
        <f t="shared" si="103"/>
        <v>0</v>
      </c>
      <c r="AP348" s="532">
        <f t="shared" si="104"/>
        <v>0</v>
      </c>
      <c r="AQ348" s="4">
        <f t="shared" si="95"/>
        <v>0</v>
      </c>
      <c r="AR348" s="4">
        <f t="shared" si="96"/>
        <v>0</v>
      </c>
      <c r="AS348" s="4">
        <f t="shared" si="97"/>
        <v>0</v>
      </c>
      <c r="AT348" s="4">
        <f t="shared" si="98"/>
        <v>3000</v>
      </c>
      <c r="AU348" s="4">
        <f t="shared" si="99"/>
        <v>0</v>
      </c>
      <c r="AV348" s="533">
        <f t="shared" si="92"/>
        <v>3000</v>
      </c>
    </row>
    <row r="349" spans="1:48" ht="18">
      <c r="A349" s="223"/>
      <c r="B349" s="224" t="s">
        <v>486</v>
      </c>
      <c r="C349" s="224" t="s">
        <v>636</v>
      </c>
      <c r="D349" s="218" t="s">
        <v>764</v>
      </c>
      <c r="E349" s="221">
        <v>1</v>
      </c>
      <c r="F349" s="546"/>
      <c r="G349">
        <f t="shared" si="105"/>
        <v>0</v>
      </c>
      <c r="S349" s="73"/>
      <c r="T349" s="74"/>
      <c r="U349" s="74">
        <v>30</v>
      </c>
      <c r="V349" s="74"/>
      <c r="W349" s="74"/>
      <c r="X349" s="74"/>
      <c r="Y349" s="37"/>
      <c r="Z349" s="38"/>
      <c r="AA349" s="4">
        <f t="shared" si="94"/>
        <v>1500</v>
      </c>
      <c r="AB349" s="111"/>
      <c r="AC349" s="26"/>
      <c r="AE349" t="s">
        <v>315</v>
      </c>
      <c r="AH349" t="s">
        <v>446</v>
      </c>
      <c r="AI349" s="191"/>
      <c r="AJ349" s="226">
        <v>80</v>
      </c>
      <c r="AK349" t="s">
        <v>447</v>
      </c>
      <c r="AL349" s="1"/>
      <c r="AM349" s="1"/>
      <c r="AN349" s="532">
        <f t="shared" si="102"/>
        <v>0</v>
      </c>
      <c r="AO349" s="532">
        <f t="shared" si="103"/>
        <v>0</v>
      </c>
      <c r="AP349" s="532">
        <f t="shared" si="104"/>
        <v>0</v>
      </c>
      <c r="AQ349" s="4">
        <f t="shared" si="95"/>
        <v>0</v>
      </c>
      <c r="AR349" s="4">
        <f t="shared" si="96"/>
        <v>0</v>
      </c>
      <c r="AS349" s="4">
        <f t="shared" si="97"/>
        <v>0</v>
      </c>
      <c r="AT349" s="4">
        <f t="shared" si="98"/>
        <v>1500</v>
      </c>
      <c r="AU349" s="4">
        <f t="shared" si="99"/>
        <v>0</v>
      </c>
      <c r="AV349" s="533">
        <f t="shared" si="92"/>
        <v>1500</v>
      </c>
    </row>
    <row r="350" spans="1:48" ht="18">
      <c r="A350" s="223"/>
      <c r="B350" s="224"/>
      <c r="C350" s="224"/>
      <c r="F350" s="546"/>
      <c r="G350">
        <f t="shared" si="105"/>
        <v>0</v>
      </c>
      <c r="S350" s="73"/>
      <c r="T350" s="74"/>
      <c r="U350" s="74"/>
      <c r="V350" s="74"/>
      <c r="W350" s="74"/>
      <c r="X350" s="74"/>
      <c r="Y350" s="37"/>
      <c r="Z350" s="38"/>
      <c r="AA350" s="4">
        <f t="shared" si="94"/>
        <v>0</v>
      </c>
      <c r="AB350" s="111"/>
      <c r="AC350" s="26"/>
      <c r="AE350" t="s">
        <v>315</v>
      </c>
      <c r="AH350" t="s">
        <v>446</v>
      </c>
      <c r="AI350" s="191" t="s">
        <v>423</v>
      </c>
      <c r="AJ350" s="226">
        <v>80</v>
      </c>
      <c r="AK350" t="s">
        <v>447</v>
      </c>
      <c r="AL350" s="1">
        <f t="shared" si="100"/>
        <v>0</v>
      </c>
      <c r="AM350" s="1">
        <f t="shared" si="101"/>
        <v>0</v>
      </c>
      <c r="AN350" s="532">
        <f t="shared" si="102"/>
        <v>0</v>
      </c>
      <c r="AO350" s="532">
        <f t="shared" si="103"/>
        <v>0</v>
      </c>
      <c r="AP350" s="532">
        <f t="shared" si="104"/>
        <v>0</v>
      </c>
      <c r="AQ350" s="4">
        <f t="shared" si="95"/>
        <v>0</v>
      </c>
      <c r="AR350" s="4">
        <f t="shared" si="96"/>
        <v>0</v>
      </c>
      <c r="AS350" s="4">
        <f t="shared" si="97"/>
        <v>0</v>
      </c>
      <c r="AT350" s="4">
        <f t="shared" si="98"/>
        <v>0</v>
      </c>
      <c r="AU350" s="4">
        <f t="shared" si="99"/>
        <v>0</v>
      </c>
      <c r="AV350" s="533">
        <f t="shared" si="92"/>
        <v>0</v>
      </c>
    </row>
    <row r="351" spans="1:48" ht="18">
      <c r="A351" s="222" t="s">
        <v>461</v>
      </c>
      <c r="B351" s="224" t="s">
        <v>463</v>
      </c>
      <c r="C351" s="224" t="s">
        <v>759</v>
      </c>
      <c r="D351" s="218" t="s">
        <v>765</v>
      </c>
      <c r="E351" s="221">
        <v>1</v>
      </c>
      <c r="G351">
        <f t="shared" si="105"/>
        <v>0</v>
      </c>
      <c r="S351" s="73"/>
      <c r="T351" s="74"/>
      <c r="U351" s="74"/>
      <c r="V351" s="74"/>
      <c r="W351" s="74"/>
      <c r="X351" s="74"/>
      <c r="Y351" s="37"/>
      <c r="Z351" s="38"/>
      <c r="AA351" s="4">
        <f t="shared" si="94"/>
        <v>0</v>
      </c>
      <c r="AB351" s="111"/>
      <c r="AC351" s="26"/>
      <c r="AE351" t="s">
        <v>315</v>
      </c>
      <c r="AH351" t="s">
        <v>446</v>
      </c>
      <c r="AI351" s="191" t="s">
        <v>424</v>
      </c>
      <c r="AJ351" s="226">
        <v>80</v>
      </c>
      <c r="AK351" t="s">
        <v>447</v>
      </c>
      <c r="AL351" s="1" t="str">
        <f t="shared" si="100"/>
        <v>Robot di manipolazione e saldatura</v>
      </c>
      <c r="AM351" s="1">
        <f t="shared" si="101"/>
        <v>1</v>
      </c>
      <c r="AN351" s="532">
        <f t="shared" si="102"/>
        <v>0</v>
      </c>
      <c r="AO351" s="532">
        <f t="shared" si="103"/>
        <v>0</v>
      </c>
      <c r="AP351" s="532">
        <f t="shared" si="104"/>
        <v>0</v>
      </c>
      <c r="AQ351" s="4">
        <f t="shared" si="95"/>
        <v>0</v>
      </c>
      <c r="AR351" s="4">
        <f t="shared" si="96"/>
        <v>0</v>
      </c>
      <c r="AS351" s="4">
        <f t="shared" si="97"/>
        <v>0</v>
      </c>
      <c r="AT351" s="4">
        <f t="shared" si="98"/>
        <v>0</v>
      </c>
      <c r="AU351" s="4">
        <f t="shared" si="99"/>
        <v>0</v>
      </c>
      <c r="AV351" s="533">
        <f t="shared" si="92"/>
        <v>0</v>
      </c>
    </row>
    <row r="352" spans="1:48" ht="18">
      <c r="A352" s="223"/>
      <c r="B352" s="224" t="s">
        <v>180</v>
      </c>
      <c r="C352" s="224" t="s">
        <v>757</v>
      </c>
      <c r="D352" s="218" t="s">
        <v>765</v>
      </c>
      <c r="E352" s="221">
        <v>1</v>
      </c>
      <c r="F352" s="546"/>
      <c r="G352">
        <f t="shared" si="105"/>
        <v>0</v>
      </c>
      <c r="S352" s="73">
        <v>10</v>
      </c>
      <c r="T352" s="74">
        <v>10</v>
      </c>
      <c r="U352" s="74"/>
      <c r="V352" s="74"/>
      <c r="W352" s="74"/>
      <c r="X352" s="74"/>
      <c r="Y352" s="37"/>
      <c r="Z352" s="38"/>
      <c r="AA352" s="4">
        <f t="shared" si="94"/>
        <v>600</v>
      </c>
      <c r="AB352" s="111"/>
      <c r="AC352" s="26"/>
      <c r="AE352" t="s">
        <v>314</v>
      </c>
      <c r="AH352" t="s">
        <v>446</v>
      </c>
      <c r="AI352" s="191" t="s">
        <v>423</v>
      </c>
      <c r="AJ352" s="226">
        <v>80</v>
      </c>
      <c r="AK352" t="s">
        <v>447</v>
      </c>
      <c r="AL352" s="1" t="str">
        <f t="shared" si="100"/>
        <v>Smontaggio gripper esistente</v>
      </c>
      <c r="AM352" s="1">
        <f t="shared" si="101"/>
        <v>1</v>
      </c>
      <c r="AN352" s="532">
        <f t="shared" si="102"/>
        <v>0</v>
      </c>
      <c r="AO352" s="532">
        <f t="shared" si="103"/>
        <v>0</v>
      </c>
      <c r="AP352" s="532">
        <f t="shared" si="104"/>
        <v>0</v>
      </c>
      <c r="AQ352" s="4">
        <f t="shared" si="95"/>
        <v>0</v>
      </c>
      <c r="AR352" s="4">
        <f t="shared" si="96"/>
        <v>0</v>
      </c>
      <c r="AS352" s="4">
        <f t="shared" si="97"/>
        <v>0</v>
      </c>
      <c r="AT352" s="4">
        <f t="shared" si="98"/>
        <v>600</v>
      </c>
      <c r="AU352" s="4">
        <f t="shared" si="99"/>
        <v>0</v>
      </c>
      <c r="AV352" s="533">
        <f t="shared" si="92"/>
        <v>600</v>
      </c>
    </row>
    <row r="353" spans="1:48" ht="18">
      <c r="A353" s="223"/>
      <c r="B353" s="224" t="s">
        <v>595</v>
      </c>
      <c r="C353" s="224" t="s">
        <v>758</v>
      </c>
      <c r="D353" s="218" t="s">
        <v>765</v>
      </c>
      <c r="E353" s="221">
        <v>1</v>
      </c>
      <c r="F353" s="546">
        <v>70</v>
      </c>
      <c r="G353">
        <f t="shared" ref="G353" si="109">F353*$G$658</f>
        <v>140</v>
      </c>
      <c r="H353">
        <v>5</v>
      </c>
      <c r="I353">
        <v>152</v>
      </c>
      <c r="J353">
        <v>3800</v>
      </c>
      <c r="K353">
        <v>1600</v>
      </c>
      <c r="M353">
        <v>90</v>
      </c>
      <c r="N353">
        <v>40</v>
      </c>
      <c r="P353">
        <v>40</v>
      </c>
      <c r="R353">
        <v>20</v>
      </c>
      <c r="S353" s="73">
        <v>20</v>
      </c>
      <c r="T353" s="74">
        <v>20</v>
      </c>
      <c r="U353" s="74"/>
      <c r="V353" s="74"/>
      <c r="W353" s="74"/>
      <c r="X353" s="74"/>
      <c r="Y353" s="37"/>
      <c r="Z353" s="38"/>
      <c r="AA353" s="4">
        <f t="shared" si="94"/>
        <v>9397</v>
      </c>
      <c r="AB353" s="111"/>
      <c r="AC353" s="26"/>
      <c r="AE353" t="s">
        <v>314</v>
      </c>
      <c r="AH353" t="s">
        <v>446</v>
      </c>
      <c r="AI353" s="191" t="s">
        <v>423</v>
      </c>
      <c r="AJ353" s="226">
        <v>80</v>
      </c>
      <c r="AK353" t="s">
        <v>447</v>
      </c>
      <c r="AL353" s="1" t="str">
        <f t="shared" si="100"/>
        <v>Nuovo gripper promiscuo 312/846 traversa post tg piccola</v>
      </c>
      <c r="AM353" s="1">
        <f t="shared" si="101"/>
        <v>1</v>
      </c>
      <c r="AN353" s="532">
        <f t="shared" si="102"/>
        <v>6297</v>
      </c>
      <c r="AO353" s="532">
        <f t="shared" si="103"/>
        <v>2497</v>
      </c>
      <c r="AP353" s="532">
        <f t="shared" si="104"/>
        <v>3800</v>
      </c>
      <c r="AQ353" s="4">
        <f t="shared" si="95"/>
        <v>2497</v>
      </c>
      <c r="AR353" s="4">
        <f t="shared" si="96"/>
        <v>3800</v>
      </c>
      <c r="AS353" s="4">
        <f t="shared" si="97"/>
        <v>1900</v>
      </c>
      <c r="AT353" s="4">
        <f t="shared" si="98"/>
        <v>1200</v>
      </c>
      <c r="AU353" s="4">
        <f t="shared" si="99"/>
        <v>0</v>
      </c>
      <c r="AV353" s="533">
        <f t="shared" si="92"/>
        <v>9397</v>
      </c>
    </row>
    <row r="354" spans="1:48" ht="18">
      <c r="A354" s="223"/>
      <c r="B354" s="224" t="s">
        <v>596</v>
      </c>
      <c r="C354" s="224" t="s">
        <v>760</v>
      </c>
      <c r="D354" s="218" t="s">
        <v>765</v>
      </c>
      <c r="E354" s="221">
        <v>1</v>
      </c>
      <c r="F354" s="546"/>
      <c r="G354">
        <f t="shared" si="105"/>
        <v>0</v>
      </c>
      <c r="S354" s="73"/>
      <c r="T354" s="74"/>
      <c r="U354" s="74">
        <v>60</v>
      </c>
      <c r="V354" s="74"/>
      <c r="W354" s="74"/>
      <c r="X354" s="74"/>
      <c r="Y354" s="37"/>
      <c r="Z354" s="38"/>
      <c r="AA354" s="4">
        <f t="shared" si="94"/>
        <v>3000</v>
      </c>
      <c r="AB354" s="111"/>
      <c r="AC354" s="26"/>
      <c r="AE354" t="s">
        <v>315</v>
      </c>
      <c r="AH354" t="s">
        <v>446</v>
      </c>
      <c r="AI354" s="191" t="s">
        <v>423</v>
      </c>
      <c r="AJ354" s="226">
        <v>80</v>
      </c>
      <c r="AK354" t="s">
        <v>447</v>
      </c>
      <c r="AL354" s="1" t="str">
        <f t="shared" si="100"/>
        <v>Programmazione per modello 846 (qt punti 6)</v>
      </c>
      <c r="AM354" s="1">
        <f t="shared" si="101"/>
        <v>1</v>
      </c>
      <c r="AN354" s="532">
        <f t="shared" si="102"/>
        <v>0</v>
      </c>
      <c r="AO354" s="532">
        <f t="shared" si="103"/>
        <v>0</v>
      </c>
      <c r="AP354" s="532">
        <f t="shared" si="104"/>
        <v>0</v>
      </c>
      <c r="AQ354" s="4">
        <f t="shared" si="95"/>
        <v>0</v>
      </c>
      <c r="AR354" s="4">
        <f t="shared" si="96"/>
        <v>0</v>
      </c>
      <c r="AS354" s="4">
        <f t="shared" si="97"/>
        <v>0</v>
      </c>
      <c r="AT354" s="4">
        <f t="shared" si="98"/>
        <v>3000</v>
      </c>
      <c r="AU354" s="4">
        <f t="shared" si="99"/>
        <v>0</v>
      </c>
      <c r="AV354" s="533">
        <f t="shared" si="92"/>
        <v>3000</v>
      </c>
    </row>
    <row r="355" spans="1:48" ht="18">
      <c r="A355" s="223"/>
      <c r="B355" s="224" t="s">
        <v>597</v>
      </c>
      <c r="C355" s="224" t="s">
        <v>761</v>
      </c>
      <c r="D355" s="218" t="s">
        <v>765</v>
      </c>
      <c r="E355" s="221">
        <v>1</v>
      </c>
      <c r="F355" s="546"/>
      <c r="G355">
        <f t="shared" si="105"/>
        <v>0</v>
      </c>
      <c r="S355" s="73"/>
      <c r="T355" s="74"/>
      <c r="U355" s="74">
        <v>30</v>
      </c>
      <c r="V355" s="74"/>
      <c r="W355" s="74"/>
      <c r="X355" s="74"/>
      <c r="Y355" s="37"/>
      <c r="Z355" s="38"/>
      <c r="AA355" s="4">
        <f t="shared" si="94"/>
        <v>1500</v>
      </c>
      <c r="AB355" s="111"/>
      <c r="AC355" s="26"/>
      <c r="AE355" t="s">
        <v>315</v>
      </c>
      <c r="AH355" t="s">
        <v>446</v>
      </c>
      <c r="AJ355" s="226">
        <v>80</v>
      </c>
      <c r="AK355" t="s">
        <v>447</v>
      </c>
      <c r="AL355" s="1"/>
      <c r="AM355" s="1"/>
      <c r="AN355" s="532">
        <f t="shared" si="102"/>
        <v>0</v>
      </c>
      <c r="AO355" s="532">
        <f t="shared" si="103"/>
        <v>0</v>
      </c>
      <c r="AP355" s="532">
        <f t="shared" si="104"/>
        <v>0</v>
      </c>
      <c r="AQ355" s="4">
        <f t="shared" si="95"/>
        <v>0</v>
      </c>
      <c r="AR355" s="4">
        <f t="shared" si="96"/>
        <v>0</v>
      </c>
      <c r="AS355" s="4">
        <f t="shared" si="97"/>
        <v>0</v>
      </c>
      <c r="AT355" s="4">
        <f t="shared" si="98"/>
        <v>1500</v>
      </c>
      <c r="AU355" s="4">
        <f t="shared" si="99"/>
        <v>0</v>
      </c>
      <c r="AV355" s="533">
        <f t="shared" si="92"/>
        <v>1500</v>
      </c>
    </row>
    <row r="356" spans="1:48" ht="18">
      <c r="A356" s="223"/>
      <c r="B356" s="224"/>
      <c r="C356" s="224"/>
      <c r="F356" s="546"/>
      <c r="G356">
        <f t="shared" si="105"/>
        <v>0</v>
      </c>
      <c r="S356" s="73"/>
      <c r="T356" s="74"/>
      <c r="U356" s="74"/>
      <c r="V356" s="74"/>
      <c r="W356" s="74"/>
      <c r="X356" s="74"/>
      <c r="Y356" s="37"/>
      <c r="Z356" s="38"/>
      <c r="AA356" s="4">
        <f t="shared" si="94"/>
        <v>0</v>
      </c>
      <c r="AB356" s="111"/>
      <c r="AC356" s="26"/>
      <c r="AE356" t="s">
        <v>315</v>
      </c>
      <c r="AH356" t="s">
        <v>446</v>
      </c>
      <c r="AJ356" s="226">
        <v>80</v>
      </c>
      <c r="AK356" t="s">
        <v>447</v>
      </c>
      <c r="AL356" s="1"/>
      <c r="AM356" s="1"/>
      <c r="AN356" s="532">
        <f t="shared" si="102"/>
        <v>0</v>
      </c>
      <c r="AO356" s="532">
        <f t="shared" si="103"/>
        <v>0</v>
      </c>
      <c r="AP356" s="532">
        <f t="shared" si="104"/>
        <v>0</v>
      </c>
      <c r="AQ356" s="4">
        <f t="shared" si="95"/>
        <v>0</v>
      </c>
      <c r="AR356" s="4">
        <f t="shared" si="96"/>
        <v>0</v>
      </c>
      <c r="AS356" s="4">
        <f t="shared" si="97"/>
        <v>0</v>
      </c>
      <c r="AT356" s="4">
        <f t="shared" si="98"/>
        <v>0</v>
      </c>
      <c r="AU356" s="4">
        <f t="shared" si="99"/>
        <v>0</v>
      </c>
      <c r="AV356" s="533">
        <f t="shared" si="92"/>
        <v>0</v>
      </c>
    </row>
    <row r="357" spans="1:48" ht="18">
      <c r="A357" s="222" t="s">
        <v>458</v>
      </c>
      <c r="B357" s="224" t="s">
        <v>463</v>
      </c>
      <c r="C357" s="224" t="s">
        <v>759</v>
      </c>
      <c r="D357" s="218" t="s">
        <v>766</v>
      </c>
      <c r="E357" s="221">
        <v>1</v>
      </c>
      <c r="G357">
        <f t="shared" si="105"/>
        <v>0</v>
      </c>
      <c r="S357" s="73"/>
      <c r="T357" s="74"/>
      <c r="U357" s="74"/>
      <c r="V357" s="74"/>
      <c r="W357" s="74"/>
      <c r="X357" s="74"/>
      <c r="Y357" s="37"/>
      <c r="Z357" s="38"/>
      <c r="AA357" s="4">
        <f t="shared" si="94"/>
        <v>0</v>
      </c>
      <c r="AB357" s="111"/>
      <c r="AC357" s="26"/>
      <c r="AE357" t="s">
        <v>315</v>
      </c>
      <c r="AH357" t="s">
        <v>446</v>
      </c>
      <c r="AI357" s="191"/>
      <c r="AJ357" s="226">
        <v>80</v>
      </c>
      <c r="AK357" t="s">
        <v>447</v>
      </c>
      <c r="AL357" s="1"/>
      <c r="AM357" s="1"/>
      <c r="AN357" s="532">
        <f t="shared" si="102"/>
        <v>0</v>
      </c>
      <c r="AO357" s="532">
        <f t="shared" si="103"/>
        <v>0</v>
      </c>
      <c r="AP357" s="532">
        <f t="shared" si="104"/>
        <v>0</v>
      </c>
      <c r="AQ357" s="4">
        <f t="shared" si="95"/>
        <v>0</v>
      </c>
      <c r="AR357" s="4">
        <f t="shared" si="96"/>
        <v>0</v>
      </c>
      <c r="AS357" s="4">
        <f t="shared" si="97"/>
        <v>0</v>
      </c>
      <c r="AT357" s="4">
        <f t="shared" si="98"/>
        <v>0</v>
      </c>
      <c r="AU357" s="4">
        <f t="shared" si="99"/>
        <v>0</v>
      </c>
      <c r="AV357" s="533">
        <f t="shared" si="92"/>
        <v>0</v>
      </c>
    </row>
    <row r="358" spans="1:48" ht="18">
      <c r="A358" s="223"/>
      <c r="B358" s="224" t="s">
        <v>598</v>
      </c>
      <c r="C358" s="224" t="s">
        <v>633</v>
      </c>
      <c r="D358" s="218" t="s">
        <v>766</v>
      </c>
      <c r="E358" s="221">
        <v>2</v>
      </c>
      <c r="F358">
        <v>10</v>
      </c>
      <c r="G358">
        <f t="shared" si="105"/>
        <v>20</v>
      </c>
      <c r="I358">
        <v>10</v>
      </c>
      <c r="J358">
        <v>100</v>
      </c>
      <c r="K358">
        <v>150</v>
      </c>
      <c r="M358">
        <v>10</v>
      </c>
      <c r="N358">
        <v>2</v>
      </c>
      <c r="S358" s="73">
        <v>2</v>
      </c>
      <c r="T358" s="74">
        <v>2</v>
      </c>
      <c r="U358" s="74"/>
      <c r="V358" s="74"/>
      <c r="W358" s="74"/>
      <c r="X358" s="74"/>
      <c r="Y358" s="37"/>
      <c r="Z358" s="38"/>
      <c r="AA358" s="4">
        <f t="shared" si="94"/>
        <v>922</v>
      </c>
      <c r="AB358" s="111"/>
      <c r="AC358" s="26"/>
      <c r="AE358" t="s">
        <v>315</v>
      </c>
      <c r="AH358" t="s">
        <v>446</v>
      </c>
      <c r="AI358" s="191" t="s">
        <v>424</v>
      </c>
      <c r="AJ358" s="226">
        <v>80</v>
      </c>
      <c r="AK358" t="s">
        <v>447</v>
      </c>
      <c r="AL358" s="1" t="str">
        <f t="shared" si="100"/>
        <v>Micro PE su gripper</v>
      </c>
      <c r="AM358" s="1">
        <f t="shared" si="101"/>
        <v>2</v>
      </c>
      <c r="AN358" s="532">
        <f t="shared" si="102"/>
        <v>382</v>
      </c>
      <c r="AO358" s="532">
        <f t="shared" si="103"/>
        <v>182</v>
      </c>
      <c r="AP358" s="532">
        <f t="shared" si="104"/>
        <v>200</v>
      </c>
      <c r="AQ358" s="4">
        <f t="shared" si="95"/>
        <v>182</v>
      </c>
      <c r="AR358" s="4">
        <f t="shared" si="96"/>
        <v>200</v>
      </c>
      <c r="AS358" s="4">
        <f t="shared" si="97"/>
        <v>300</v>
      </c>
      <c r="AT358" s="4">
        <f t="shared" si="98"/>
        <v>240</v>
      </c>
      <c r="AU358" s="4">
        <f t="shared" si="99"/>
        <v>0</v>
      </c>
      <c r="AV358" s="533">
        <f t="shared" si="92"/>
        <v>922</v>
      </c>
    </row>
    <row r="359" spans="1:48" ht="18">
      <c r="A359" s="223"/>
      <c r="B359" s="224" t="s">
        <v>596</v>
      </c>
      <c r="C359" s="224" t="s">
        <v>760</v>
      </c>
      <c r="D359" s="218" t="s">
        <v>766</v>
      </c>
      <c r="E359" s="221">
        <v>1</v>
      </c>
      <c r="F359" s="546"/>
      <c r="G359">
        <f t="shared" si="105"/>
        <v>0</v>
      </c>
      <c r="S359" s="73"/>
      <c r="T359" s="74"/>
      <c r="U359" s="74">
        <v>60</v>
      </c>
      <c r="V359" s="74"/>
      <c r="W359" s="74"/>
      <c r="X359" s="74"/>
      <c r="Y359" s="37"/>
      <c r="Z359" s="38"/>
      <c r="AA359" s="4">
        <f t="shared" si="94"/>
        <v>3000</v>
      </c>
      <c r="AB359" s="111"/>
      <c r="AC359" s="26"/>
      <c r="AE359" t="s">
        <v>315</v>
      </c>
      <c r="AH359" t="s">
        <v>446</v>
      </c>
      <c r="AI359" t="s">
        <v>423</v>
      </c>
      <c r="AJ359" s="226">
        <v>80</v>
      </c>
      <c r="AK359" t="s">
        <v>447</v>
      </c>
      <c r="AL359" s="1" t="str">
        <f t="shared" si="100"/>
        <v>Programmazione per modello 846 (qt punti 6)</v>
      </c>
      <c r="AM359" s="1">
        <f t="shared" si="101"/>
        <v>1</v>
      </c>
      <c r="AN359" s="532">
        <f t="shared" si="102"/>
        <v>0</v>
      </c>
      <c r="AO359" s="532">
        <f t="shared" si="103"/>
        <v>0</v>
      </c>
      <c r="AP359" s="532">
        <f t="shared" si="104"/>
        <v>0</v>
      </c>
      <c r="AQ359" s="4">
        <f t="shared" si="95"/>
        <v>0</v>
      </c>
      <c r="AR359" s="4">
        <f t="shared" si="96"/>
        <v>0</v>
      </c>
      <c r="AS359" s="4">
        <f t="shared" si="97"/>
        <v>0</v>
      </c>
      <c r="AT359" s="4">
        <f t="shared" si="98"/>
        <v>3000</v>
      </c>
      <c r="AU359" s="4">
        <f t="shared" si="99"/>
        <v>0</v>
      </c>
      <c r="AV359" s="533">
        <f t="shared" si="92"/>
        <v>3000</v>
      </c>
    </row>
    <row r="360" spans="1:48" ht="18">
      <c r="A360" s="223"/>
      <c r="B360" s="224"/>
      <c r="C360" s="224"/>
      <c r="D360" s="218"/>
      <c r="E360" s="221"/>
      <c r="F360" s="546"/>
      <c r="G360">
        <f t="shared" si="105"/>
        <v>0</v>
      </c>
      <c r="S360" s="73"/>
      <c r="T360" s="74"/>
      <c r="U360" s="74"/>
      <c r="V360" s="74"/>
      <c r="W360" s="74"/>
      <c r="X360" s="74"/>
      <c r="Y360" s="37"/>
      <c r="Z360" s="38"/>
      <c r="AA360" s="4">
        <f t="shared" si="94"/>
        <v>0</v>
      </c>
      <c r="AB360" s="111"/>
      <c r="AC360" s="26"/>
      <c r="AE360" t="s">
        <v>315</v>
      </c>
      <c r="AH360" t="s">
        <v>446</v>
      </c>
      <c r="AI360" s="191" t="s">
        <v>72</v>
      </c>
      <c r="AJ360" s="226">
        <v>80</v>
      </c>
      <c r="AK360" t="s">
        <v>447</v>
      </c>
      <c r="AL360" s="1">
        <f t="shared" si="100"/>
        <v>0</v>
      </c>
      <c r="AM360" s="1">
        <f t="shared" si="101"/>
        <v>0</v>
      </c>
      <c r="AN360" s="532">
        <f t="shared" si="102"/>
        <v>0</v>
      </c>
      <c r="AO360" s="532">
        <f t="shared" si="103"/>
        <v>0</v>
      </c>
      <c r="AP360" s="532">
        <f t="shared" si="104"/>
        <v>0</v>
      </c>
      <c r="AQ360" s="4">
        <f t="shared" si="95"/>
        <v>0</v>
      </c>
      <c r="AR360" s="4">
        <f t="shared" si="96"/>
        <v>0</v>
      </c>
      <c r="AS360" s="4">
        <f t="shared" si="97"/>
        <v>0</v>
      </c>
      <c r="AT360" s="4">
        <f t="shared" si="98"/>
        <v>0</v>
      </c>
      <c r="AU360" s="4">
        <f t="shared" si="99"/>
        <v>0</v>
      </c>
      <c r="AV360" s="533">
        <f t="shared" si="92"/>
        <v>0</v>
      </c>
    </row>
    <row r="361" spans="1:48" ht="26.25">
      <c r="A361" s="541" t="s">
        <v>579</v>
      </c>
      <c r="B361" s="224" t="s">
        <v>599</v>
      </c>
      <c r="C361" s="224" t="s">
        <v>767</v>
      </c>
      <c r="D361" s="218" t="s">
        <v>769</v>
      </c>
      <c r="E361" s="221">
        <v>16</v>
      </c>
      <c r="G361">
        <f t="shared" si="105"/>
        <v>0</v>
      </c>
      <c r="S361" s="73"/>
      <c r="T361" s="74">
        <v>5</v>
      </c>
      <c r="U361" s="74"/>
      <c r="V361" s="74"/>
      <c r="W361" s="74"/>
      <c r="X361" s="74"/>
      <c r="Y361" s="37"/>
      <c r="Z361" s="38"/>
      <c r="AA361" s="4">
        <f t="shared" si="94"/>
        <v>2400</v>
      </c>
      <c r="AB361" s="111"/>
      <c r="AC361" s="26"/>
      <c r="AE361" t="s">
        <v>315</v>
      </c>
      <c r="AH361" t="s">
        <v>446</v>
      </c>
      <c r="AI361" t="s">
        <v>426</v>
      </c>
      <c r="AJ361" s="226">
        <v>80</v>
      </c>
      <c r="AK361" t="s">
        <v>447</v>
      </c>
      <c r="AL361" s="1" t="str">
        <f t="shared" si="100"/>
        <v>Smontaggio ferrinox</v>
      </c>
      <c r="AM361" s="1">
        <f t="shared" si="101"/>
        <v>16</v>
      </c>
      <c r="AN361" s="532">
        <f t="shared" si="102"/>
        <v>0</v>
      </c>
      <c r="AO361" s="532">
        <f t="shared" si="103"/>
        <v>0</v>
      </c>
      <c r="AP361" s="532">
        <f t="shared" si="104"/>
        <v>0</v>
      </c>
      <c r="AQ361" s="4">
        <f t="shared" si="95"/>
        <v>0</v>
      </c>
      <c r="AR361" s="4">
        <f t="shared" si="96"/>
        <v>0</v>
      </c>
      <c r="AS361" s="4">
        <f t="shared" si="97"/>
        <v>0</v>
      </c>
      <c r="AT361" s="4">
        <f t="shared" si="98"/>
        <v>2400</v>
      </c>
      <c r="AU361" s="4">
        <f t="shared" si="99"/>
        <v>0</v>
      </c>
      <c r="AV361" s="533">
        <f t="shared" si="92"/>
        <v>2400</v>
      </c>
    </row>
    <row r="362" spans="1:48" ht="18">
      <c r="A362" s="545"/>
      <c r="B362" s="224" t="s">
        <v>600</v>
      </c>
      <c r="C362" s="224" t="s">
        <v>768</v>
      </c>
      <c r="D362" s="218" t="s">
        <v>769</v>
      </c>
      <c r="E362" s="221">
        <v>16</v>
      </c>
      <c r="F362" s="221">
        <v>60</v>
      </c>
      <c r="G362">
        <f t="shared" si="105"/>
        <v>120</v>
      </c>
      <c r="I362">
        <v>10</v>
      </c>
      <c r="J362">
        <v>100</v>
      </c>
      <c r="K362">
        <v>20</v>
      </c>
      <c r="M362">
        <v>30</v>
      </c>
      <c r="N362">
        <v>18</v>
      </c>
      <c r="P362">
        <v>6</v>
      </c>
      <c r="Q362">
        <v>3</v>
      </c>
      <c r="R362">
        <v>4</v>
      </c>
      <c r="S362" s="73">
        <v>5</v>
      </c>
      <c r="T362" s="74">
        <v>5</v>
      </c>
      <c r="U362" s="74"/>
      <c r="V362" s="74"/>
      <c r="W362" s="74"/>
      <c r="X362" s="74"/>
      <c r="Y362" s="37"/>
      <c r="Z362" s="38"/>
      <c r="AA362" s="4">
        <f t="shared" si="94"/>
        <v>21256</v>
      </c>
      <c r="AB362" s="111"/>
      <c r="AC362" s="26"/>
      <c r="AE362" t="s">
        <v>315</v>
      </c>
      <c r="AH362" t="s">
        <v>446</v>
      </c>
      <c r="AI362" t="s">
        <v>421</v>
      </c>
      <c r="AJ362" s="226">
        <v>80</v>
      </c>
      <c r="AK362" t="s">
        <v>447</v>
      </c>
      <c r="AL362" s="1" t="str">
        <f t="shared" si="100"/>
        <v>Nuovo pallet promiscuo</v>
      </c>
      <c r="AM362" s="1">
        <f t="shared" si="101"/>
        <v>16</v>
      </c>
      <c r="AN362" s="532">
        <f t="shared" si="102"/>
        <v>15176</v>
      </c>
      <c r="AO362" s="532">
        <f t="shared" si="103"/>
        <v>13576</v>
      </c>
      <c r="AP362" s="532">
        <f t="shared" si="104"/>
        <v>1600</v>
      </c>
      <c r="AQ362" s="4">
        <f t="shared" si="95"/>
        <v>13576</v>
      </c>
      <c r="AR362" s="4">
        <f t="shared" si="96"/>
        <v>1600</v>
      </c>
      <c r="AS362" s="4">
        <f t="shared" si="97"/>
        <v>1280</v>
      </c>
      <c r="AT362" s="4">
        <f t="shared" si="98"/>
        <v>4800</v>
      </c>
      <c r="AU362" s="4">
        <f t="shared" si="99"/>
        <v>0</v>
      </c>
      <c r="AV362" s="533">
        <f t="shared" si="92"/>
        <v>21256</v>
      </c>
    </row>
    <row r="363" spans="1:48" ht="18">
      <c r="A363" s="545"/>
      <c r="B363" s="224" t="s">
        <v>563</v>
      </c>
      <c r="C363" s="224" t="s">
        <v>729</v>
      </c>
      <c r="D363" s="218" t="s">
        <v>769</v>
      </c>
      <c r="E363" s="221">
        <v>1</v>
      </c>
      <c r="F363">
        <v>60</v>
      </c>
      <c r="G363">
        <f t="shared" si="105"/>
        <v>120</v>
      </c>
      <c r="I363">
        <v>10</v>
      </c>
      <c r="J363">
        <v>60</v>
      </c>
      <c r="M363">
        <v>25</v>
      </c>
      <c r="N363">
        <v>15</v>
      </c>
      <c r="P363">
        <v>20</v>
      </c>
      <c r="Q363">
        <v>10</v>
      </c>
      <c r="S363" s="73"/>
      <c r="T363" s="74">
        <v>10</v>
      </c>
      <c r="U363" s="74"/>
      <c r="V363" s="74"/>
      <c r="W363" s="74"/>
      <c r="X363" s="74"/>
      <c r="Y363" s="37"/>
      <c r="Z363" s="38"/>
      <c r="AA363" s="4">
        <f t="shared" si="94"/>
        <v>1662.5</v>
      </c>
      <c r="AB363" s="111"/>
      <c r="AC363" s="26"/>
      <c r="AE363" t="s">
        <v>315</v>
      </c>
      <c r="AH363" t="s">
        <v>446</v>
      </c>
      <c r="AI363" t="s">
        <v>421</v>
      </c>
      <c r="AJ363" s="226">
        <v>80</v>
      </c>
      <c r="AK363" t="s">
        <v>447</v>
      </c>
      <c r="AL363" s="1" t="str">
        <f t="shared" si="100"/>
        <v>Calibro</v>
      </c>
      <c r="AM363" s="1">
        <f t="shared" si="101"/>
        <v>1</v>
      </c>
      <c r="AN363" s="532">
        <f t="shared" si="102"/>
        <v>1362.5</v>
      </c>
      <c r="AO363" s="532">
        <f t="shared" si="103"/>
        <v>1302.5</v>
      </c>
      <c r="AP363" s="532">
        <f t="shared" si="104"/>
        <v>60</v>
      </c>
      <c r="AQ363" s="4">
        <f t="shared" si="95"/>
        <v>1302.5</v>
      </c>
      <c r="AR363" s="4">
        <f t="shared" si="96"/>
        <v>60</v>
      </c>
      <c r="AS363" s="4">
        <f t="shared" si="97"/>
        <v>0</v>
      </c>
      <c r="AT363" s="4">
        <f t="shared" si="98"/>
        <v>300</v>
      </c>
      <c r="AU363" s="4">
        <f t="shared" si="99"/>
        <v>0</v>
      </c>
      <c r="AV363" s="533">
        <f t="shared" si="92"/>
        <v>1662.5</v>
      </c>
    </row>
    <row r="364" spans="1:48" ht="18">
      <c r="A364" s="545"/>
      <c r="B364" s="224" t="s">
        <v>564</v>
      </c>
      <c r="C364" s="224" t="s">
        <v>744</v>
      </c>
      <c r="D364" s="218" t="s">
        <v>769</v>
      </c>
      <c r="E364" s="221">
        <v>4</v>
      </c>
      <c r="F364">
        <v>10</v>
      </c>
      <c r="G364">
        <f t="shared" ref="G364" si="110">F364*$G$658</f>
        <v>20</v>
      </c>
      <c r="I364">
        <v>10</v>
      </c>
      <c r="J364">
        <v>100</v>
      </c>
      <c r="K364">
        <v>150</v>
      </c>
      <c r="M364">
        <v>10</v>
      </c>
      <c r="N364">
        <v>2</v>
      </c>
      <c r="S364" s="73">
        <v>2</v>
      </c>
      <c r="T364" s="74">
        <v>2</v>
      </c>
      <c r="U364" s="74"/>
      <c r="V364" s="74"/>
      <c r="W364" s="74"/>
      <c r="X364" s="74"/>
      <c r="Y364" s="37"/>
      <c r="Z364" s="38"/>
      <c r="AA364" s="4">
        <f t="shared" si="94"/>
        <v>1844</v>
      </c>
      <c r="AB364" s="111"/>
      <c r="AC364" s="26"/>
      <c r="AE364" t="s">
        <v>315</v>
      </c>
      <c r="AH364" t="s">
        <v>446</v>
      </c>
      <c r="AJ364" s="226">
        <v>80</v>
      </c>
      <c r="AK364" t="s">
        <v>447</v>
      </c>
      <c r="AL364" s="1"/>
      <c r="AM364" s="1"/>
      <c r="AN364" s="532">
        <f t="shared" si="102"/>
        <v>764</v>
      </c>
      <c r="AO364" s="532">
        <f t="shared" si="103"/>
        <v>364</v>
      </c>
      <c r="AP364" s="532">
        <f t="shared" si="104"/>
        <v>400</v>
      </c>
      <c r="AQ364" s="4">
        <f t="shared" si="95"/>
        <v>364</v>
      </c>
      <c r="AR364" s="4">
        <f t="shared" si="96"/>
        <v>400</v>
      </c>
      <c r="AS364" s="4">
        <f t="shared" si="97"/>
        <v>600</v>
      </c>
      <c r="AT364" s="4">
        <f t="shared" si="98"/>
        <v>480</v>
      </c>
      <c r="AU364" s="4">
        <f t="shared" si="99"/>
        <v>0</v>
      </c>
      <c r="AV364" s="533">
        <f t="shared" si="92"/>
        <v>1844</v>
      </c>
    </row>
    <row r="365" spans="1:48" ht="18">
      <c r="A365" s="223"/>
      <c r="B365" s="224"/>
      <c r="C365" s="224"/>
      <c r="D365" s="218"/>
      <c r="E365" s="221"/>
      <c r="F365" s="546"/>
      <c r="G365">
        <f t="shared" si="105"/>
        <v>0</v>
      </c>
      <c r="S365" s="73"/>
      <c r="T365" s="74"/>
      <c r="U365" s="74"/>
      <c r="V365" s="74"/>
      <c r="W365" s="74"/>
      <c r="X365" s="74"/>
      <c r="Y365" s="37"/>
      <c r="Z365" s="38"/>
      <c r="AA365" s="4">
        <f t="shared" si="94"/>
        <v>0</v>
      </c>
      <c r="AB365" s="111"/>
      <c r="AC365" s="26"/>
      <c r="AE365" t="s">
        <v>315</v>
      </c>
      <c r="AH365" t="s">
        <v>446</v>
      </c>
      <c r="AJ365" s="226">
        <v>80</v>
      </c>
      <c r="AK365" t="s">
        <v>447</v>
      </c>
      <c r="AL365" s="1"/>
      <c r="AM365" s="1"/>
      <c r="AN365" s="532">
        <f t="shared" si="102"/>
        <v>0</v>
      </c>
      <c r="AO365" s="532">
        <f t="shared" si="103"/>
        <v>0</v>
      </c>
      <c r="AP365" s="532">
        <f t="shared" si="104"/>
        <v>0</v>
      </c>
      <c r="AQ365" s="4">
        <f t="shared" si="95"/>
        <v>0</v>
      </c>
      <c r="AR365" s="4">
        <f t="shared" si="96"/>
        <v>0</v>
      </c>
      <c r="AS365" s="4">
        <f t="shared" si="97"/>
        <v>0</v>
      </c>
      <c r="AT365" s="4">
        <f t="shared" si="98"/>
        <v>0</v>
      </c>
      <c r="AU365" s="4">
        <f t="shared" si="99"/>
        <v>0</v>
      </c>
      <c r="AV365" s="533">
        <f t="shared" si="92"/>
        <v>0</v>
      </c>
    </row>
    <row r="366" spans="1:48" ht="26.25">
      <c r="A366" s="541" t="s">
        <v>601</v>
      </c>
      <c r="B366" s="224" t="s">
        <v>599</v>
      </c>
      <c r="C366" s="224" t="s">
        <v>767</v>
      </c>
      <c r="D366" s="218" t="s">
        <v>770</v>
      </c>
      <c r="E366" s="221">
        <v>16</v>
      </c>
      <c r="G366">
        <f t="shared" si="105"/>
        <v>0</v>
      </c>
      <c r="S366" s="73"/>
      <c r="T366" s="74"/>
      <c r="U366" s="74"/>
      <c r="V366" s="74"/>
      <c r="W366" s="74"/>
      <c r="X366" s="74"/>
      <c r="Y366" s="37"/>
      <c r="Z366" s="38"/>
      <c r="AA366" s="4">
        <f t="shared" si="94"/>
        <v>0</v>
      </c>
      <c r="AB366" s="111"/>
      <c r="AC366" s="26"/>
      <c r="AE366" t="s">
        <v>315</v>
      </c>
      <c r="AH366" t="s">
        <v>446</v>
      </c>
      <c r="AI366" s="191"/>
      <c r="AJ366" s="226">
        <v>80</v>
      </c>
      <c r="AK366" t="s">
        <v>447</v>
      </c>
      <c r="AL366" s="1"/>
      <c r="AM366" s="1"/>
      <c r="AN366" s="532">
        <f t="shared" si="102"/>
        <v>0</v>
      </c>
      <c r="AO366" s="532">
        <f t="shared" si="103"/>
        <v>0</v>
      </c>
      <c r="AP366" s="532">
        <f t="shared" si="104"/>
        <v>0</v>
      </c>
      <c r="AQ366" s="4">
        <f t="shared" si="95"/>
        <v>0</v>
      </c>
      <c r="AR366" s="4">
        <f t="shared" si="96"/>
        <v>0</v>
      </c>
      <c r="AS366" s="4">
        <f t="shared" si="97"/>
        <v>0</v>
      </c>
      <c r="AT366" s="4">
        <f t="shared" si="98"/>
        <v>0</v>
      </c>
      <c r="AU366" s="4">
        <f t="shared" si="99"/>
        <v>0</v>
      </c>
      <c r="AV366" s="533">
        <f t="shared" si="92"/>
        <v>0</v>
      </c>
    </row>
    <row r="367" spans="1:48" ht="18">
      <c r="A367" s="223"/>
      <c r="B367" s="224" t="s">
        <v>600</v>
      </c>
      <c r="C367" s="224" t="s">
        <v>768</v>
      </c>
      <c r="D367" s="218" t="s">
        <v>770</v>
      </c>
      <c r="E367" s="221">
        <v>16</v>
      </c>
      <c r="F367" s="221">
        <v>60</v>
      </c>
      <c r="G367">
        <f t="shared" si="105"/>
        <v>120</v>
      </c>
      <c r="I367">
        <v>10</v>
      </c>
      <c r="J367">
        <v>100</v>
      </c>
      <c r="K367">
        <v>20</v>
      </c>
      <c r="M367">
        <v>30</v>
      </c>
      <c r="N367">
        <v>18</v>
      </c>
      <c r="P367">
        <v>6</v>
      </c>
      <c r="Q367">
        <v>3</v>
      </c>
      <c r="R367">
        <v>4</v>
      </c>
      <c r="S367" s="73">
        <v>5</v>
      </c>
      <c r="T367" s="74">
        <v>5</v>
      </c>
      <c r="U367" s="74"/>
      <c r="V367" s="74"/>
      <c r="W367" s="74"/>
      <c r="X367" s="74"/>
      <c r="Y367" s="37"/>
      <c r="Z367" s="38"/>
      <c r="AA367" s="4">
        <f t="shared" si="94"/>
        <v>21256</v>
      </c>
      <c r="AB367" s="111"/>
      <c r="AC367" s="26"/>
      <c r="AE367" t="s">
        <v>315</v>
      </c>
      <c r="AH367" t="s">
        <v>446</v>
      </c>
      <c r="AJ367" s="1" t="s">
        <v>422</v>
      </c>
      <c r="AK367" t="s">
        <v>447</v>
      </c>
      <c r="AL367" s="1"/>
      <c r="AM367" s="1"/>
      <c r="AN367" s="532">
        <f t="shared" si="102"/>
        <v>15176</v>
      </c>
      <c r="AO367" s="532">
        <f t="shared" si="103"/>
        <v>13576</v>
      </c>
      <c r="AP367" s="532">
        <f t="shared" si="104"/>
        <v>1600</v>
      </c>
      <c r="AQ367" s="4">
        <f t="shared" si="95"/>
        <v>13576</v>
      </c>
      <c r="AR367" s="4">
        <f t="shared" si="96"/>
        <v>1600</v>
      </c>
      <c r="AS367" s="4">
        <f t="shared" si="97"/>
        <v>1280</v>
      </c>
      <c r="AT367" s="4">
        <f t="shared" si="98"/>
        <v>4800</v>
      </c>
      <c r="AU367" s="4">
        <f t="shared" si="99"/>
        <v>0</v>
      </c>
      <c r="AV367" s="533">
        <f t="shared" si="92"/>
        <v>21256</v>
      </c>
    </row>
    <row r="368" spans="1:48" ht="18">
      <c r="A368" s="223"/>
      <c r="B368" s="224" t="s">
        <v>563</v>
      </c>
      <c r="C368" s="224" t="s">
        <v>729</v>
      </c>
      <c r="D368" s="218" t="s">
        <v>770</v>
      </c>
      <c r="E368" s="221">
        <v>1</v>
      </c>
      <c r="F368">
        <v>60</v>
      </c>
      <c r="G368">
        <f t="shared" si="105"/>
        <v>120</v>
      </c>
      <c r="I368">
        <v>10</v>
      </c>
      <c r="J368">
        <v>60</v>
      </c>
      <c r="M368">
        <v>25</v>
      </c>
      <c r="N368">
        <v>15</v>
      </c>
      <c r="P368">
        <v>20</v>
      </c>
      <c r="Q368">
        <v>10</v>
      </c>
      <c r="S368" s="73"/>
      <c r="T368" s="74">
        <v>10</v>
      </c>
      <c r="U368" s="74"/>
      <c r="V368" s="74"/>
      <c r="W368" s="74"/>
      <c r="X368" s="74"/>
      <c r="Y368" s="37"/>
      <c r="Z368" s="38"/>
      <c r="AA368" s="4">
        <f t="shared" si="94"/>
        <v>1662.5</v>
      </c>
      <c r="AB368" s="111"/>
      <c r="AC368" s="26"/>
      <c r="AE368" t="s">
        <v>315</v>
      </c>
      <c r="AH368" t="s">
        <v>446</v>
      </c>
      <c r="AJ368" s="1" t="s">
        <v>422</v>
      </c>
      <c r="AK368" t="s">
        <v>447</v>
      </c>
      <c r="AL368" s="1"/>
      <c r="AM368" s="1"/>
      <c r="AN368" s="532">
        <f t="shared" si="102"/>
        <v>1362.5</v>
      </c>
      <c r="AO368" s="532">
        <f t="shared" si="103"/>
        <v>1302.5</v>
      </c>
      <c r="AP368" s="532">
        <f t="shared" si="104"/>
        <v>60</v>
      </c>
      <c r="AQ368" s="4">
        <f t="shared" si="95"/>
        <v>1302.5</v>
      </c>
      <c r="AR368" s="4">
        <f t="shared" si="96"/>
        <v>60</v>
      </c>
      <c r="AS368" s="4">
        <f t="shared" si="97"/>
        <v>0</v>
      </c>
      <c r="AT368" s="4">
        <f t="shared" si="98"/>
        <v>300</v>
      </c>
      <c r="AU368" s="4">
        <f t="shared" si="99"/>
        <v>0</v>
      </c>
      <c r="AV368" s="533">
        <f t="shared" si="92"/>
        <v>1662.5</v>
      </c>
    </row>
    <row r="369" spans="1:48" ht="18">
      <c r="A369" s="223"/>
      <c r="B369" s="224" t="s">
        <v>564</v>
      </c>
      <c r="C369" s="224" t="s">
        <v>744</v>
      </c>
      <c r="D369" s="218" t="s">
        <v>770</v>
      </c>
      <c r="E369" s="221">
        <v>4</v>
      </c>
      <c r="F369">
        <v>10</v>
      </c>
      <c r="G369">
        <f t="shared" ref="G369" si="111">F369*$G$658</f>
        <v>20</v>
      </c>
      <c r="I369">
        <v>10</v>
      </c>
      <c r="J369">
        <v>100</v>
      </c>
      <c r="K369">
        <v>150</v>
      </c>
      <c r="M369">
        <v>10</v>
      </c>
      <c r="N369">
        <v>2</v>
      </c>
      <c r="S369" s="73">
        <v>2</v>
      </c>
      <c r="T369" s="74">
        <v>2</v>
      </c>
      <c r="U369" s="74"/>
      <c r="V369" s="74"/>
      <c r="W369" s="74"/>
      <c r="X369" s="74"/>
      <c r="Y369" s="37"/>
      <c r="Z369" s="38"/>
      <c r="AA369" s="4">
        <f t="shared" si="94"/>
        <v>1844</v>
      </c>
      <c r="AB369" s="111"/>
      <c r="AC369" s="26"/>
      <c r="AE369" t="s">
        <v>315</v>
      </c>
      <c r="AH369" t="s">
        <v>446</v>
      </c>
      <c r="AI369" t="s">
        <v>421</v>
      </c>
      <c r="AJ369" s="1" t="s">
        <v>422</v>
      </c>
      <c r="AK369" t="s">
        <v>447</v>
      </c>
      <c r="AL369" s="1" t="str">
        <f t="shared" si="100"/>
        <v>Fotocellule PE</v>
      </c>
      <c r="AM369" s="1">
        <f t="shared" si="101"/>
        <v>4</v>
      </c>
      <c r="AN369" s="532">
        <f t="shared" si="102"/>
        <v>764</v>
      </c>
      <c r="AO369" s="532">
        <f t="shared" si="103"/>
        <v>364</v>
      </c>
      <c r="AP369" s="532">
        <f t="shared" si="104"/>
        <v>400</v>
      </c>
      <c r="AQ369" s="4">
        <f t="shared" si="95"/>
        <v>364</v>
      </c>
      <c r="AR369" s="4">
        <f t="shared" si="96"/>
        <v>400</v>
      </c>
      <c r="AS369" s="4">
        <f t="shared" si="97"/>
        <v>600</v>
      </c>
      <c r="AT369" s="4">
        <f t="shared" si="98"/>
        <v>480</v>
      </c>
      <c r="AU369" s="4">
        <f t="shared" si="99"/>
        <v>0</v>
      </c>
      <c r="AV369" s="533">
        <f t="shared" si="92"/>
        <v>1844</v>
      </c>
    </row>
    <row r="370" spans="1:48" ht="18">
      <c r="A370" s="223"/>
      <c r="B370" s="224"/>
      <c r="C370" s="224"/>
      <c r="D370" s="218"/>
      <c r="E370" s="221"/>
      <c r="F370" s="546"/>
      <c r="G370">
        <f t="shared" si="105"/>
        <v>0</v>
      </c>
      <c r="S370" s="73"/>
      <c r="T370" s="74"/>
      <c r="U370" s="74"/>
      <c r="V370" s="74"/>
      <c r="W370" s="74"/>
      <c r="X370" s="74"/>
      <c r="Y370" s="37"/>
      <c r="Z370" s="38"/>
      <c r="AA370" s="4">
        <f t="shared" si="94"/>
        <v>0</v>
      </c>
      <c r="AB370" s="111"/>
      <c r="AC370" s="26"/>
      <c r="AE370" t="s">
        <v>315</v>
      </c>
      <c r="AH370" t="s">
        <v>446</v>
      </c>
      <c r="AI370" t="s">
        <v>421</v>
      </c>
      <c r="AJ370" s="1" t="s">
        <v>422</v>
      </c>
      <c r="AK370" t="s">
        <v>447</v>
      </c>
      <c r="AL370" s="1">
        <f t="shared" si="100"/>
        <v>0</v>
      </c>
      <c r="AM370" s="1">
        <f t="shared" si="101"/>
        <v>0</v>
      </c>
      <c r="AN370" s="532">
        <f t="shared" si="102"/>
        <v>0</v>
      </c>
      <c r="AO370" s="532">
        <f t="shared" si="103"/>
        <v>0</v>
      </c>
      <c r="AP370" s="532">
        <f t="shared" si="104"/>
        <v>0</v>
      </c>
      <c r="AQ370" s="4">
        <f t="shared" si="95"/>
        <v>0</v>
      </c>
      <c r="AR370" s="4">
        <f t="shared" si="96"/>
        <v>0</v>
      </c>
      <c r="AS370" s="4">
        <f t="shared" si="97"/>
        <v>0</v>
      </c>
      <c r="AT370" s="4">
        <f t="shared" si="98"/>
        <v>0</v>
      </c>
      <c r="AU370" s="4">
        <f t="shared" si="99"/>
        <v>0</v>
      </c>
      <c r="AV370" s="533">
        <f t="shared" si="92"/>
        <v>0</v>
      </c>
    </row>
    <row r="371" spans="1:48" ht="18">
      <c r="A371" s="545"/>
      <c r="B371" s="540" t="s">
        <v>533</v>
      </c>
      <c r="C371" s="540" t="s">
        <v>666</v>
      </c>
      <c r="D371" s="218" t="s">
        <v>766</v>
      </c>
      <c r="E371" s="221"/>
      <c r="G371">
        <f t="shared" si="105"/>
        <v>0</v>
      </c>
      <c r="S371" s="73"/>
      <c r="T371" s="74"/>
      <c r="U371" s="74"/>
      <c r="V371" s="74"/>
      <c r="W371" s="74"/>
      <c r="X371" s="74"/>
      <c r="Y371" s="37"/>
      <c r="Z371" s="38"/>
      <c r="AA371" s="4">
        <f t="shared" si="94"/>
        <v>0</v>
      </c>
      <c r="AB371" s="111"/>
      <c r="AC371" s="26"/>
      <c r="AE371" t="s">
        <v>314</v>
      </c>
      <c r="AH371" t="s">
        <v>446</v>
      </c>
      <c r="AI371" s="191" t="s">
        <v>423</v>
      </c>
      <c r="AJ371" s="1" t="s">
        <v>422</v>
      </c>
      <c r="AK371" t="s">
        <v>447</v>
      </c>
      <c r="AL371" s="1" t="str">
        <f t="shared" si="100"/>
        <v>Trasportatore di scarico</v>
      </c>
      <c r="AM371" s="1">
        <f t="shared" si="101"/>
        <v>0</v>
      </c>
      <c r="AN371" s="532">
        <f t="shared" si="102"/>
        <v>0</v>
      </c>
      <c r="AO371" s="532">
        <f t="shared" si="103"/>
        <v>0</v>
      </c>
      <c r="AP371" s="532">
        <f t="shared" si="104"/>
        <v>0</v>
      </c>
      <c r="AQ371" s="4">
        <f t="shared" si="95"/>
        <v>0</v>
      </c>
      <c r="AR371" s="4">
        <f t="shared" si="96"/>
        <v>0</v>
      </c>
      <c r="AS371" s="4">
        <f t="shared" si="97"/>
        <v>0</v>
      </c>
      <c r="AT371" s="4">
        <f t="shared" si="98"/>
        <v>0</v>
      </c>
      <c r="AU371" s="4">
        <f t="shared" si="99"/>
        <v>0</v>
      </c>
      <c r="AV371" s="533">
        <f t="shared" si="92"/>
        <v>0</v>
      </c>
    </row>
    <row r="372" spans="1:48" ht="18">
      <c r="A372" s="223"/>
      <c r="B372" s="224"/>
      <c r="C372" s="224"/>
      <c r="D372" s="218"/>
      <c r="E372" s="221"/>
      <c r="G372">
        <f t="shared" si="105"/>
        <v>0</v>
      </c>
      <c r="S372" s="73"/>
      <c r="T372" s="74"/>
      <c r="U372" s="74"/>
      <c r="V372" s="74"/>
      <c r="W372" s="74"/>
      <c r="X372" s="74"/>
      <c r="Y372" s="37"/>
      <c r="Z372" s="38"/>
      <c r="AA372" s="4">
        <f t="shared" si="94"/>
        <v>0</v>
      </c>
      <c r="AB372" s="111"/>
      <c r="AC372" s="26"/>
      <c r="AE372" t="s">
        <v>315</v>
      </c>
      <c r="AH372" t="s">
        <v>446</v>
      </c>
      <c r="AI372" s="191"/>
      <c r="AJ372" s="1" t="s">
        <v>422</v>
      </c>
      <c r="AK372" t="s">
        <v>447</v>
      </c>
      <c r="AL372" s="1"/>
      <c r="AM372" s="1"/>
      <c r="AN372" s="532">
        <f t="shared" si="102"/>
        <v>0</v>
      </c>
      <c r="AO372" s="532">
        <f t="shared" si="103"/>
        <v>0</v>
      </c>
      <c r="AP372" s="532">
        <f t="shared" si="104"/>
        <v>0</v>
      </c>
      <c r="AQ372" s="4">
        <f t="shared" si="95"/>
        <v>0</v>
      </c>
      <c r="AR372" s="4">
        <f t="shared" si="96"/>
        <v>0</v>
      </c>
      <c r="AS372" s="4">
        <f t="shared" si="97"/>
        <v>0</v>
      </c>
      <c r="AT372" s="4">
        <f t="shared" si="98"/>
        <v>0</v>
      </c>
      <c r="AU372" s="4">
        <f t="shared" si="99"/>
        <v>0</v>
      </c>
      <c r="AV372" s="533">
        <f t="shared" si="92"/>
        <v>0</v>
      </c>
    </row>
    <row r="373" spans="1:48" ht="18">
      <c r="A373" s="223"/>
      <c r="B373" s="224" t="s">
        <v>565</v>
      </c>
      <c r="C373" s="224" t="s">
        <v>732</v>
      </c>
      <c r="D373" s="218" t="s">
        <v>766</v>
      </c>
      <c r="E373" s="221">
        <v>2</v>
      </c>
      <c r="G373">
        <f t="shared" si="105"/>
        <v>0</v>
      </c>
      <c r="S373" s="73"/>
      <c r="T373" s="74"/>
      <c r="U373" s="74"/>
      <c r="V373" s="74"/>
      <c r="W373" s="74"/>
      <c r="X373" s="74"/>
      <c r="Y373" s="37"/>
      <c r="Z373" s="38"/>
      <c r="AA373" s="4">
        <f t="shared" si="94"/>
        <v>0</v>
      </c>
      <c r="AB373" s="111"/>
      <c r="AC373" s="26"/>
      <c r="AE373" t="s">
        <v>315</v>
      </c>
      <c r="AH373" t="s">
        <v>446</v>
      </c>
      <c r="AI373" s="191" t="s">
        <v>421</v>
      </c>
      <c r="AJ373" s="1" t="s">
        <v>422</v>
      </c>
      <c r="AK373" t="s">
        <v>447</v>
      </c>
      <c r="AL373" s="1" t="str">
        <f t="shared" si="100"/>
        <v>Nessun intervento</v>
      </c>
      <c r="AM373" s="1">
        <f t="shared" si="101"/>
        <v>2</v>
      </c>
      <c r="AN373" s="532">
        <f t="shared" si="102"/>
        <v>0</v>
      </c>
      <c r="AO373" s="532">
        <f t="shared" si="103"/>
        <v>0</v>
      </c>
      <c r="AP373" s="532">
        <f t="shared" si="104"/>
        <v>0</v>
      </c>
      <c r="AQ373" s="4">
        <f t="shared" si="95"/>
        <v>0</v>
      </c>
      <c r="AR373" s="4">
        <f t="shared" si="96"/>
        <v>0</v>
      </c>
      <c r="AS373" s="4">
        <f t="shared" si="97"/>
        <v>0</v>
      </c>
      <c r="AT373" s="4">
        <f t="shared" si="98"/>
        <v>0</v>
      </c>
      <c r="AU373" s="4">
        <f t="shared" si="99"/>
        <v>0</v>
      </c>
      <c r="AV373" s="533">
        <f t="shared" si="92"/>
        <v>0</v>
      </c>
    </row>
    <row r="374" spans="1:48" ht="18">
      <c r="A374" s="223"/>
      <c r="B374" s="224"/>
      <c r="C374" s="224"/>
      <c r="D374" s="218"/>
      <c r="E374" s="221"/>
      <c r="G374">
        <f t="shared" si="105"/>
        <v>0</v>
      </c>
      <c r="S374" s="73"/>
      <c r="T374" s="74"/>
      <c r="U374" s="74"/>
      <c r="V374" s="74"/>
      <c r="W374" s="74"/>
      <c r="X374" s="74"/>
      <c r="Y374" s="37"/>
      <c r="Z374" s="38"/>
      <c r="AA374" s="4">
        <f t="shared" si="94"/>
        <v>0</v>
      </c>
      <c r="AB374" s="111"/>
      <c r="AC374" s="26"/>
      <c r="AE374" t="s">
        <v>315</v>
      </c>
      <c r="AH374" t="s">
        <v>446</v>
      </c>
      <c r="AI374" s="191" t="s">
        <v>421</v>
      </c>
      <c r="AJ374" s="1" t="s">
        <v>422</v>
      </c>
      <c r="AK374" t="s">
        <v>447</v>
      </c>
      <c r="AL374" s="1">
        <f t="shared" si="100"/>
        <v>0</v>
      </c>
      <c r="AM374" s="1">
        <f t="shared" si="101"/>
        <v>0</v>
      </c>
      <c r="AN374" s="532">
        <f t="shared" si="102"/>
        <v>0</v>
      </c>
      <c r="AO374" s="532">
        <f t="shared" si="103"/>
        <v>0</v>
      </c>
      <c r="AP374" s="532">
        <f t="shared" si="104"/>
        <v>0</v>
      </c>
      <c r="AQ374" s="4">
        <f t="shared" si="95"/>
        <v>0</v>
      </c>
      <c r="AR374" s="4">
        <f t="shared" si="96"/>
        <v>0</v>
      </c>
      <c r="AS374" s="4">
        <f t="shared" si="97"/>
        <v>0</v>
      </c>
      <c r="AT374" s="4">
        <f t="shared" si="98"/>
        <v>0</v>
      </c>
      <c r="AU374" s="4">
        <f t="shared" si="99"/>
        <v>0</v>
      </c>
      <c r="AV374" s="533">
        <f t="shared" si="92"/>
        <v>0</v>
      </c>
    </row>
    <row r="375" spans="1:48" ht="18">
      <c r="A375" s="223"/>
      <c r="B375" s="540" t="s">
        <v>535</v>
      </c>
      <c r="C375" s="540" t="s">
        <v>668</v>
      </c>
      <c r="D375" s="218"/>
      <c r="E375" s="221"/>
      <c r="G375">
        <f t="shared" si="105"/>
        <v>0</v>
      </c>
      <c r="S375" s="73"/>
      <c r="T375" s="74"/>
      <c r="U375" s="74"/>
      <c r="V375" s="74"/>
      <c r="W375" s="74"/>
      <c r="X375" s="74"/>
      <c r="Y375" s="37"/>
      <c r="Z375" s="38"/>
      <c r="AA375" s="4">
        <f t="shared" si="94"/>
        <v>0</v>
      </c>
      <c r="AB375" s="111"/>
      <c r="AC375" s="26"/>
      <c r="AE375" t="s">
        <v>315</v>
      </c>
      <c r="AH375" t="s">
        <v>446</v>
      </c>
      <c r="AI375" s="191" t="s">
        <v>421</v>
      </c>
      <c r="AJ375" s="1" t="s">
        <v>422</v>
      </c>
      <c r="AK375" t="s">
        <v>447</v>
      </c>
      <c r="AL375" s="1" t="str">
        <f t="shared" si="100"/>
        <v>Logistica</v>
      </c>
      <c r="AM375" s="1">
        <f t="shared" si="101"/>
        <v>0</v>
      </c>
      <c r="AN375" s="532">
        <f t="shared" si="102"/>
        <v>0</v>
      </c>
      <c r="AO375" s="532">
        <f t="shared" si="103"/>
        <v>0</v>
      </c>
      <c r="AP375" s="532">
        <f t="shared" si="104"/>
        <v>0</v>
      </c>
      <c r="AQ375" s="4">
        <f t="shared" si="95"/>
        <v>0</v>
      </c>
      <c r="AR375" s="4">
        <f t="shared" si="96"/>
        <v>0</v>
      </c>
      <c r="AS375" s="4">
        <f t="shared" si="97"/>
        <v>0</v>
      </c>
      <c r="AT375" s="4">
        <f t="shared" si="98"/>
        <v>0</v>
      </c>
      <c r="AU375" s="4">
        <f t="shared" si="99"/>
        <v>0</v>
      </c>
      <c r="AV375" s="533">
        <f t="shared" si="92"/>
        <v>0</v>
      </c>
    </row>
    <row r="376" spans="1:48" ht="30">
      <c r="A376" s="223"/>
      <c r="B376" s="224" t="s">
        <v>602</v>
      </c>
      <c r="C376" s="224" t="s">
        <v>771</v>
      </c>
      <c r="D376" s="218"/>
      <c r="E376" s="221">
        <v>1</v>
      </c>
      <c r="F376" s="546">
        <v>220</v>
      </c>
      <c r="G376">
        <f t="shared" si="105"/>
        <v>440</v>
      </c>
      <c r="I376">
        <v>20</v>
      </c>
      <c r="J376">
        <v>400</v>
      </c>
      <c r="M376">
        <v>50</v>
      </c>
      <c r="N376">
        <v>20</v>
      </c>
      <c r="P376">
        <v>10</v>
      </c>
      <c r="S376" s="73"/>
      <c r="T376" s="74">
        <v>5</v>
      </c>
      <c r="U376" s="74"/>
      <c r="V376" s="74"/>
      <c r="W376" s="74"/>
      <c r="X376" s="74"/>
      <c r="Y376" s="37"/>
      <c r="Z376" s="38"/>
      <c r="AA376" s="4">
        <f t="shared" si="94"/>
        <v>1825</v>
      </c>
      <c r="AB376" s="111"/>
      <c r="AC376" s="26"/>
      <c r="AE376" t="s">
        <v>315</v>
      </c>
      <c r="AH376" t="s">
        <v>446</v>
      </c>
      <c r="AI376" s="191"/>
      <c r="AJ376" s="1" t="s">
        <v>422</v>
      </c>
      <c r="AK376" t="s">
        <v>447</v>
      </c>
      <c r="AL376" s="1"/>
      <c r="AM376" s="1"/>
      <c r="AN376" s="532">
        <f t="shared" si="102"/>
        <v>1675</v>
      </c>
      <c r="AO376" s="532">
        <f t="shared" si="103"/>
        <v>1275</v>
      </c>
      <c r="AP376" s="532">
        <f t="shared" si="104"/>
        <v>400</v>
      </c>
      <c r="AQ376" s="4">
        <f t="shared" si="95"/>
        <v>1275</v>
      </c>
      <c r="AR376" s="4">
        <f t="shared" si="96"/>
        <v>400</v>
      </c>
      <c r="AS376" s="4">
        <f t="shared" si="97"/>
        <v>0</v>
      </c>
      <c r="AT376" s="4">
        <f t="shared" si="98"/>
        <v>150</v>
      </c>
      <c r="AU376" s="4">
        <f t="shared" si="99"/>
        <v>0</v>
      </c>
      <c r="AV376" s="533">
        <f t="shared" si="92"/>
        <v>1825</v>
      </c>
    </row>
    <row r="377" spans="1:48" ht="30">
      <c r="A377" s="223"/>
      <c r="B377" s="224" t="s">
        <v>603</v>
      </c>
      <c r="C377" s="224" t="s">
        <v>772</v>
      </c>
      <c r="D377" s="218"/>
      <c r="E377" s="221">
        <v>1</v>
      </c>
      <c r="F377" s="546">
        <v>220</v>
      </c>
      <c r="G377">
        <f t="shared" si="105"/>
        <v>440</v>
      </c>
      <c r="I377">
        <v>20</v>
      </c>
      <c r="J377">
        <v>400</v>
      </c>
      <c r="M377">
        <v>50</v>
      </c>
      <c r="N377">
        <v>20</v>
      </c>
      <c r="P377">
        <v>10</v>
      </c>
      <c r="S377" s="73"/>
      <c r="T377" s="74">
        <v>5</v>
      </c>
      <c r="U377" s="74"/>
      <c r="V377" s="74"/>
      <c r="W377" s="74"/>
      <c r="X377" s="74"/>
      <c r="Y377" s="37"/>
      <c r="Z377" s="38"/>
      <c r="AA377" s="4">
        <f t="shared" si="94"/>
        <v>1825</v>
      </c>
      <c r="AB377" s="111"/>
      <c r="AC377" s="26"/>
      <c r="AE377" t="s">
        <v>315</v>
      </c>
      <c r="AH377" t="s">
        <v>446</v>
      </c>
      <c r="AI377" s="191" t="s">
        <v>421</v>
      </c>
      <c r="AJ377" s="1" t="s">
        <v>422</v>
      </c>
      <c r="AK377" t="s">
        <v>447</v>
      </c>
      <c r="AL377" s="1" t="str">
        <f t="shared" si="100"/>
        <v>Carrello con ruote per rivestimento posteriore modello 846 CNG (1500x1000 )</v>
      </c>
      <c r="AM377" s="1">
        <f t="shared" si="101"/>
        <v>1</v>
      </c>
      <c r="AN377" s="532">
        <f t="shared" si="102"/>
        <v>1675</v>
      </c>
      <c r="AO377" s="532">
        <f t="shared" si="103"/>
        <v>1275</v>
      </c>
      <c r="AP377" s="532">
        <f t="shared" si="104"/>
        <v>400</v>
      </c>
      <c r="AQ377" s="4">
        <f t="shared" si="95"/>
        <v>1275</v>
      </c>
      <c r="AR377" s="4">
        <f t="shared" si="96"/>
        <v>400</v>
      </c>
      <c r="AS377" s="4">
        <f t="shared" si="97"/>
        <v>0</v>
      </c>
      <c r="AT377" s="4">
        <f t="shared" si="98"/>
        <v>150</v>
      </c>
      <c r="AU377" s="4">
        <f t="shared" si="99"/>
        <v>0</v>
      </c>
      <c r="AV377" s="533">
        <f t="shared" si="92"/>
        <v>1825</v>
      </c>
    </row>
    <row r="378" spans="1:48" ht="18">
      <c r="A378" s="223"/>
      <c r="B378" s="224"/>
      <c r="C378" s="224"/>
      <c r="D378" s="218"/>
      <c r="E378" s="221"/>
      <c r="G378">
        <f t="shared" si="105"/>
        <v>0</v>
      </c>
      <c r="S378" s="73"/>
      <c r="T378" s="74"/>
      <c r="U378" s="74"/>
      <c r="V378" s="74"/>
      <c r="W378" s="74"/>
      <c r="X378" s="74"/>
      <c r="Y378" s="37"/>
      <c r="Z378" s="38"/>
      <c r="AA378" s="4">
        <f t="shared" si="94"/>
        <v>0</v>
      </c>
      <c r="AB378" s="111"/>
      <c r="AC378" s="26"/>
      <c r="AE378" t="s">
        <v>315</v>
      </c>
      <c r="AH378" t="s">
        <v>446</v>
      </c>
      <c r="AI378" s="191"/>
      <c r="AJ378" s="1" t="s">
        <v>422</v>
      </c>
      <c r="AK378" t="s">
        <v>447</v>
      </c>
      <c r="AL378" s="1"/>
      <c r="AM378" s="1"/>
      <c r="AN378" s="532">
        <f t="shared" si="102"/>
        <v>0</v>
      </c>
      <c r="AO378" s="532">
        <f t="shared" si="103"/>
        <v>0</v>
      </c>
      <c r="AP378" s="532">
        <f t="shared" si="104"/>
        <v>0</v>
      </c>
      <c r="AQ378" s="4">
        <f t="shared" si="95"/>
        <v>0</v>
      </c>
      <c r="AR378" s="4">
        <f t="shared" si="96"/>
        <v>0</v>
      </c>
      <c r="AS378" s="4">
        <f t="shared" si="97"/>
        <v>0</v>
      </c>
      <c r="AT378" s="4">
        <f t="shared" si="98"/>
        <v>0</v>
      </c>
      <c r="AU378" s="4">
        <f t="shared" si="99"/>
        <v>0</v>
      </c>
      <c r="AV378" s="533">
        <f t="shared" si="92"/>
        <v>0</v>
      </c>
    </row>
    <row r="379" spans="1:48" ht="18">
      <c r="A379" s="223"/>
      <c r="B379" s="540" t="s">
        <v>540</v>
      </c>
      <c r="C379" s="540" t="s">
        <v>672</v>
      </c>
      <c r="D379" s="218"/>
      <c r="E379" s="221"/>
      <c r="G379">
        <f t="shared" si="105"/>
        <v>0</v>
      </c>
      <c r="S379" s="73"/>
      <c r="T379" s="74"/>
      <c r="U379" s="74"/>
      <c r="V379" s="74"/>
      <c r="W379" s="74"/>
      <c r="X379" s="74"/>
      <c r="Y379" s="37"/>
      <c r="Z379" s="38"/>
      <c r="AA379" s="4">
        <f t="shared" si="94"/>
        <v>0</v>
      </c>
      <c r="AB379" s="111"/>
      <c r="AC379" s="26"/>
      <c r="AE379" t="s">
        <v>315</v>
      </c>
      <c r="AH379" t="s">
        <v>446</v>
      </c>
      <c r="AI379" s="191" t="s">
        <v>423</v>
      </c>
      <c r="AJ379" s="1" t="s">
        <v>422</v>
      </c>
      <c r="AK379" t="s">
        <v>447</v>
      </c>
      <c r="AL379" s="1" t="str">
        <f t="shared" si="100"/>
        <v>Generale</v>
      </c>
      <c r="AM379" s="1">
        <f t="shared" si="101"/>
        <v>0</v>
      </c>
      <c r="AN379" s="532">
        <f t="shared" si="102"/>
        <v>0</v>
      </c>
      <c r="AO379" s="532">
        <f t="shared" si="103"/>
        <v>0</v>
      </c>
      <c r="AP379" s="532">
        <f t="shared" si="104"/>
        <v>0</v>
      </c>
      <c r="AQ379" s="4">
        <f t="shared" si="95"/>
        <v>0</v>
      </c>
      <c r="AR379" s="4">
        <f t="shared" si="96"/>
        <v>0</v>
      </c>
      <c r="AS379" s="4">
        <f t="shared" si="97"/>
        <v>0</v>
      </c>
      <c r="AT379" s="4">
        <f t="shared" si="98"/>
        <v>0</v>
      </c>
      <c r="AU379" s="4">
        <f t="shared" si="99"/>
        <v>0</v>
      </c>
      <c r="AV379" s="533">
        <f t="shared" si="92"/>
        <v>0</v>
      </c>
    </row>
    <row r="380" spans="1:48" ht="18">
      <c r="A380" s="223"/>
      <c r="B380" s="224" t="s">
        <v>605</v>
      </c>
      <c r="C380" s="224"/>
      <c r="D380" s="218"/>
      <c r="E380" s="221">
        <v>1</v>
      </c>
      <c r="G380">
        <f t="shared" si="105"/>
        <v>0</v>
      </c>
      <c r="J380">
        <v>3000</v>
      </c>
      <c r="S380" s="73"/>
      <c r="T380" s="74"/>
      <c r="U380" s="74"/>
      <c r="V380" s="74"/>
      <c r="W380" s="74"/>
      <c r="X380" s="74"/>
      <c r="Y380" s="37"/>
      <c r="Z380" s="38"/>
      <c r="AA380" s="4">
        <f t="shared" si="94"/>
        <v>3000</v>
      </c>
      <c r="AB380" s="111"/>
      <c r="AC380" s="26"/>
      <c r="AE380" t="s">
        <v>315</v>
      </c>
      <c r="AH380" t="s">
        <v>446</v>
      </c>
      <c r="AI380" s="191"/>
      <c r="AJ380" s="1" t="s">
        <v>422</v>
      </c>
      <c r="AK380" t="s">
        <v>447</v>
      </c>
      <c r="AL380" s="1"/>
      <c r="AM380" s="1"/>
      <c r="AN380" s="532">
        <f t="shared" si="102"/>
        <v>3000</v>
      </c>
      <c r="AO380" s="532">
        <f t="shared" si="103"/>
        <v>0</v>
      </c>
      <c r="AP380" s="532">
        <f t="shared" si="104"/>
        <v>3000</v>
      </c>
      <c r="AQ380" s="4">
        <f t="shared" si="95"/>
        <v>0</v>
      </c>
      <c r="AR380" s="4">
        <f t="shared" si="96"/>
        <v>3000</v>
      </c>
      <c r="AS380" s="4">
        <f t="shared" si="97"/>
        <v>0</v>
      </c>
      <c r="AT380" s="4">
        <f t="shared" si="98"/>
        <v>0</v>
      </c>
      <c r="AU380" s="4">
        <f t="shared" si="99"/>
        <v>0</v>
      </c>
      <c r="AV380" s="533">
        <f t="shared" si="92"/>
        <v>3000</v>
      </c>
    </row>
    <row r="381" spans="1:48" ht="18">
      <c r="A381" s="223"/>
      <c r="B381" s="224"/>
      <c r="C381" s="224"/>
      <c r="D381" s="218"/>
      <c r="E381" s="221"/>
      <c r="G381">
        <f t="shared" si="105"/>
        <v>0</v>
      </c>
      <c r="S381" s="73"/>
      <c r="T381" s="74"/>
      <c r="U381" s="74"/>
      <c r="V381" s="74"/>
      <c r="W381" s="74"/>
      <c r="X381" s="74"/>
      <c r="Y381" s="37"/>
      <c r="Z381" s="38"/>
      <c r="AA381" s="4">
        <f t="shared" si="94"/>
        <v>0</v>
      </c>
      <c r="AB381" s="111"/>
      <c r="AC381" s="26"/>
      <c r="AE381" t="s">
        <v>315</v>
      </c>
      <c r="AH381" t="s">
        <v>446</v>
      </c>
      <c r="AI381" s="191"/>
      <c r="AJ381" s="1" t="s">
        <v>422</v>
      </c>
      <c r="AK381" t="s">
        <v>447</v>
      </c>
      <c r="AL381" s="1"/>
      <c r="AM381" s="1"/>
      <c r="AN381" s="532">
        <f t="shared" si="102"/>
        <v>0</v>
      </c>
      <c r="AO381" s="532">
        <f t="shared" si="103"/>
        <v>0</v>
      </c>
      <c r="AP381" s="532">
        <f t="shared" si="104"/>
        <v>0</v>
      </c>
      <c r="AQ381" s="4">
        <f t="shared" si="95"/>
        <v>0</v>
      </c>
      <c r="AR381" s="4">
        <f t="shared" si="96"/>
        <v>0</v>
      </c>
      <c r="AS381" s="4">
        <f t="shared" si="97"/>
        <v>0</v>
      </c>
      <c r="AT381" s="4">
        <f t="shared" si="98"/>
        <v>0</v>
      </c>
      <c r="AU381" s="4">
        <f t="shared" si="99"/>
        <v>0</v>
      </c>
      <c r="AV381" s="533">
        <f t="shared" si="92"/>
        <v>0</v>
      </c>
    </row>
    <row r="382" spans="1:48" ht="18">
      <c r="A382" s="223"/>
      <c r="B382" s="550" t="s">
        <v>773</v>
      </c>
      <c r="C382" s="550" t="s">
        <v>774</v>
      </c>
      <c r="D382" s="551"/>
      <c r="E382" s="552">
        <v>1</v>
      </c>
      <c r="G382">
        <f t="shared" si="105"/>
        <v>0</v>
      </c>
      <c r="J382">
        <v>2500</v>
      </c>
      <c r="S382" s="73"/>
      <c r="T382" s="74">
        <v>10</v>
      </c>
      <c r="U382" s="74"/>
      <c r="V382" s="74"/>
      <c r="W382" s="74"/>
      <c r="X382" s="74"/>
      <c r="Y382" s="37"/>
      <c r="Z382" s="38"/>
      <c r="AA382" s="4">
        <f t="shared" si="94"/>
        <v>2800</v>
      </c>
      <c r="AB382" s="111"/>
      <c r="AC382" s="26"/>
      <c r="AE382" t="s">
        <v>314</v>
      </c>
      <c r="AH382" t="s">
        <v>446</v>
      </c>
      <c r="AI382" s="191" t="s">
        <v>423</v>
      </c>
      <c r="AJ382" s="1" t="s">
        <v>422</v>
      </c>
      <c r="AK382" t="s">
        <v>447</v>
      </c>
      <c r="AL382" s="1" t="str">
        <f t="shared" si="100"/>
        <v>Nuova coppia bracci pinza 10R1</v>
      </c>
      <c r="AM382" s="1">
        <f t="shared" si="101"/>
        <v>1</v>
      </c>
      <c r="AN382" s="532">
        <f t="shared" si="102"/>
        <v>2500</v>
      </c>
      <c r="AO382" s="532">
        <f t="shared" si="103"/>
        <v>0</v>
      </c>
      <c r="AP382" s="532">
        <f t="shared" si="104"/>
        <v>2500</v>
      </c>
      <c r="AQ382" s="4">
        <f t="shared" si="95"/>
        <v>0</v>
      </c>
      <c r="AR382" s="4">
        <f t="shared" si="96"/>
        <v>2500</v>
      </c>
      <c r="AS382" s="4">
        <f t="shared" si="97"/>
        <v>0</v>
      </c>
      <c r="AT382" s="4">
        <f t="shared" si="98"/>
        <v>300</v>
      </c>
      <c r="AU382" s="4">
        <f t="shared" si="99"/>
        <v>0</v>
      </c>
      <c r="AV382" s="533">
        <f t="shared" si="92"/>
        <v>2800</v>
      </c>
    </row>
    <row r="383" spans="1:48" ht="18">
      <c r="A383" s="223"/>
      <c r="B383" s="550" t="s">
        <v>775</v>
      </c>
      <c r="C383" s="550" t="s">
        <v>776</v>
      </c>
      <c r="D383" s="551"/>
      <c r="E383" s="552">
        <v>1</v>
      </c>
      <c r="G383">
        <f t="shared" si="105"/>
        <v>0</v>
      </c>
      <c r="J383">
        <v>2500</v>
      </c>
      <c r="S383" s="73"/>
      <c r="T383" s="74"/>
      <c r="U383" s="74"/>
      <c r="V383" s="74"/>
      <c r="W383" s="74"/>
      <c r="X383" s="74"/>
      <c r="Y383" s="37"/>
      <c r="Z383" s="38"/>
      <c r="AA383" s="4">
        <f t="shared" si="94"/>
        <v>2500</v>
      </c>
      <c r="AB383" s="111"/>
      <c r="AC383" s="26"/>
      <c r="AE383" t="s">
        <v>314</v>
      </c>
      <c r="AH383" t="s">
        <v>446</v>
      </c>
      <c r="AI383" s="191" t="s">
        <v>423</v>
      </c>
      <c r="AJ383" s="1" t="s">
        <v>422</v>
      </c>
      <c r="AK383" t="s">
        <v>447</v>
      </c>
      <c r="AL383" s="1" t="str">
        <f t="shared" si="100"/>
        <v>Ricambi coppia bracci pinza 10R1</v>
      </c>
      <c r="AM383" s="1">
        <f t="shared" si="101"/>
        <v>1</v>
      </c>
      <c r="AN383" s="532">
        <f t="shared" si="102"/>
        <v>2500</v>
      </c>
      <c r="AO383" s="532">
        <f t="shared" si="103"/>
        <v>0</v>
      </c>
      <c r="AP383" s="532">
        <f t="shared" si="104"/>
        <v>2500</v>
      </c>
      <c r="AQ383" s="4">
        <f t="shared" si="95"/>
        <v>0</v>
      </c>
      <c r="AR383" s="4">
        <f t="shared" si="96"/>
        <v>2500</v>
      </c>
      <c r="AS383" s="4">
        <f t="shared" si="97"/>
        <v>0</v>
      </c>
      <c r="AT383" s="4">
        <f t="shared" si="98"/>
        <v>0</v>
      </c>
      <c r="AU383" s="4">
        <f t="shared" si="99"/>
        <v>0</v>
      </c>
      <c r="AV383" s="533">
        <f t="shared" ref="AV383:AV446" si="112">SUM(AQ383:AU383)</f>
        <v>2500</v>
      </c>
    </row>
    <row r="384" spans="1:48" ht="18">
      <c r="A384" s="223"/>
      <c r="B384" s="224"/>
      <c r="C384" s="224"/>
      <c r="D384" s="218"/>
      <c r="E384" s="221"/>
      <c r="G384">
        <f t="shared" si="105"/>
        <v>0</v>
      </c>
      <c r="S384" s="73"/>
      <c r="T384" s="74"/>
      <c r="U384" s="74"/>
      <c r="V384" s="74"/>
      <c r="W384" s="74"/>
      <c r="X384" s="74"/>
      <c r="Y384" s="37"/>
      <c r="Z384" s="38"/>
      <c r="AA384" s="4">
        <f t="shared" si="94"/>
        <v>0</v>
      </c>
      <c r="AB384" s="111"/>
      <c r="AC384" s="26"/>
      <c r="AE384" t="s">
        <v>314</v>
      </c>
      <c r="AH384" t="s">
        <v>446</v>
      </c>
      <c r="AI384" s="191" t="s">
        <v>423</v>
      </c>
      <c r="AJ384" s="1" t="s">
        <v>422</v>
      </c>
      <c r="AK384" t="s">
        <v>447</v>
      </c>
      <c r="AL384" s="1">
        <f t="shared" si="100"/>
        <v>0</v>
      </c>
      <c r="AM384" s="1">
        <f t="shared" si="101"/>
        <v>0</v>
      </c>
      <c r="AN384" s="532">
        <f t="shared" si="102"/>
        <v>0</v>
      </c>
      <c r="AO384" s="532">
        <f t="shared" si="103"/>
        <v>0</v>
      </c>
      <c r="AP384" s="532">
        <f t="shared" si="104"/>
        <v>0</v>
      </c>
      <c r="AQ384" s="4">
        <f t="shared" si="95"/>
        <v>0</v>
      </c>
      <c r="AR384" s="4">
        <f t="shared" si="96"/>
        <v>0</v>
      </c>
      <c r="AS384" s="4">
        <f t="shared" si="97"/>
        <v>0</v>
      </c>
      <c r="AT384" s="4">
        <f t="shared" si="98"/>
        <v>0</v>
      </c>
      <c r="AU384" s="4">
        <f t="shared" si="99"/>
        <v>0</v>
      </c>
      <c r="AV384" s="533">
        <f t="shared" si="112"/>
        <v>0</v>
      </c>
    </row>
    <row r="385" spans="1:48" ht="18">
      <c r="A385" s="223"/>
      <c r="B385" s="550" t="s">
        <v>777</v>
      </c>
      <c r="C385" s="550" t="s">
        <v>778</v>
      </c>
      <c r="D385" s="551"/>
      <c r="E385" s="552">
        <v>1</v>
      </c>
      <c r="G385">
        <f t="shared" si="105"/>
        <v>0</v>
      </c>
      <c r="J385">
        <v>2500</v>
      </c>
      <c r="S385" s="73"/>
      <c r="T385" s="74">
        <v>10</v>
      </c>
      <c r="U385" s="74"/>
      <c r="V385" s="74"/>
      <c r="W385" s="74"/>
      <c r="X385" s="74"/>
      <c r="Y385" s="37"/>
      <c r="Z385" s="38"/>
      <c r="AA385" s="4">
        <f t="shared" si="94"/>
        <v>2800</v>
      </c>
      <c r="AB385" s="111"/>
      <c r="AC385" s="26"/>
      <c r="AE385" t="s">
        <v>314</v>
      </c>
      <c r="AH385" t="s">
        <v>446</v>
      </c>
      <c r="AI385" s="191" t="s">
        <v>423</v>
      </c>
      <c r="AJ385" s="1" t="s">
        <v>422</v>
      </c>
      <c r="AK385" t="s">
        <v>447</v>
      </c>
      <c r="AL385" s="1" t="str">
        <f t="shared" si="100"/>
        <v>Nuova coppia bracci pinza 10R2</v>
      </c>
      <c r="AM385" s="1">
        <f t="shared" si="101"/>
        <v>1</v>
      </c>
      <c r="AN385" s="532">
        <f t="shared" si="102"/>
        <v>2500</v>
      </c>
      <c r="AO385" s="532">
        <f t="shared" si="103"/>
        <v>0</v>
      </c>
      <c r="AP385" s="532">
        <f t="shared" si="104"/>
        <v>2500</v>
      </c>
      <c r="AQ385" s="4">
        <f t="shared" si="95"/>
        <v>0</v>
      </c>
      <c r="AR385" s="4">
        <f t="shared" si="96"/>
        <v>2500</v>
      </c>
      <c r="AS385" s="4">
        <f t="shared" si="97"/>
        <v>0</v>
      </c>
      <c r="AT385" s="4">
        <f t="shared" si="98"/>
        <v>300</v>
      </c>
      <c r="AU385" s="4">
        <f t="shared" si="99"/>
        <v>0</v>
      </c>
      <c r="AV385" s="533">
        <f t="shared" si="112"/>
        <v>2800</v>
      </c>
    </row>
    <row r="386" spans="1:48" ht="18">
      <c r="A386" s="223"/>
      <c r="B386" s="550" t="s">
        <v>779</v>
      </c>
      <c r="C386" s="550" t="s">
        <v>780</v>
      </c>
      <c r="D386" s="551"/>
      <c r="E386" s="552">
        <v>1</v>
      </c>
      <c r="G386">
        <f t="shared" si="105"/>
        <v>0</v>
      </c>
      <c r="J386">
        <v>2500</v>
      </c>
      <c r="S386" s="73"/>
      <c r="T386" s="74"/>
      <c r="U386" s="74"/>
      <c r="V386" s="74"/>
      <c r="W386" s="74"/>
      <c r="X386" s="74"/>
      <c r="Y386" s="37"/>
      <c r="Z386" s="38"/>
      <c r="AA386" s="4">
        <f t="shared" si="94"/>
        <v>2500</v>
      </c>
      <c r="AB386" s="111"/>
      <c r="AC386" s="26"/>
      <c r="AE386" t="s">
        <v>314</v>
      </c>
      <c r="AH386" t="s">
        <v>446</v>
      </c>
      <c r="AI386" s="191" t="s">
        <v>423</v>
      </c>
      <c r="AJ386" s="1" t="s">
        <v>422</v>
      </c>
      <c r="AK386" t="s">
        <v>447</v>
      </c>
      <c r="AL386" s="1" t="str">
        <f t="shared" si="100"/>
        <v>Ricambi coppia bracci pinza 10R2</v>
      </c>
      <c r="AM386" s="1">
        <f t="shared" si="101"/>
        <v>1</v>
      </c>
      <c r="AN386" s="532">
        <f t="shared" si="102"/>
        <v>2500</v>
      </c>
      <c r="AO386" s="532">
        <f t="shared" si="103"/>
        <v>0</v>
      </c>
      <c r="AP386" s="532">
        <f t="shared" si="104"/>
        <v>2500</v>
      </c>
      <c r="AQ386" s="4">
        <f t="shared" si="95"/>
        <v>0</v>
      </c>
      <c r="AR386" s="4">
        <f t="shared" si="96"/>
        <v>2500</v>
      </c>
      <c r="AS386" s="4">
        <f t="shared" si="97"/>
        <v>0</v>
      </c>
      <c r="AT386" s="4">
        <f t="shared" si="98"/>
        <v>0</v>
      </c>
      <c r="AU386" s="4">
        <f t="shared" si="99"/>
        <v>0</v>
      </c>
      <c r="AV386" s="533">
        <f t="shared" si="112"/>
        <v>2500</v>
      </c>
    </row>
    <row r="387" spans="1:48" ht="18">
      <c r="A387" s="223"/>
      <c r="B387" s="224"/>
      <c r="C387" s="224"/>
      <c r="D387" s="218"/>
      <c r="E387" s="221"/>
      <c r="G387">
        <f t="shared" si="105"/>
        <v>0</v>
      </c>
      <c r="S387" s="73"/>
      <c r="T387" s="74"/>
      <c r="U387" s="74"/>
      <c r="V387" s="74"/>
      <c r="W387" s="74"/>
      <c r="X387" s="74"/>
      <c r="Y387" s="37"/>
      <c r="Z387" s="38"/>
      <c r="AA387" s="4">
        <f t="shared" si="94"/>
        <v>0</v>
      </c>
      <c r="AB387" s="111"/>
      <c r="AC387" s="26"/>
      <c r="AE387" t="s">
        <v>314</v>
      </c>
      <c r="AH387" t="s">
        <v>446</v>
      </c>
      <c r="AI387" s="191" t="s">
        <v>423</v>
      </c>
      <c r="AJ387" s="1" t="s">
        <v>422</v>
      </c>
      <c r="AK387" t="s">
        <v>447</v>
      </c>
      <c r="AL387" s="1">
        <f t="shared" si="100"/>
        <v>0</v>
      </c>
      <c r="AM387" s="1">
        <f t="shared" si="101"/>
        <v>0</v>
      </c>
      <c r="AN387" s="532">
        <f t="shared" si="102"/>
        <v>0</v>
      </c>
      <c r="AO387" s="532">
        <f t="shared" si="103"/>
        <v>0</v>
      </c>
      <c r="AP387" s="532">
        <f t="shared" si="104"/>
        <v>0</v>
      </c>
      <c r="AQ387" s="4">
        <f t="shared" si="95"/>
        <v>0</v>
      </c>
      <c r="AR387" s="4">
        <f t="shared" si="96"/>
        <v>0</v>
      </c>
      <c r="AS387" s="4">
        <f t="shared" si="97"/>
        <v>0</v>
      </c>
      <c r="AT387" s="4">
        <f t="shared" si="98"/>
        <v>0</v>
      </c>
      <c r="AU387" s="4">
        <f t="shared" si="99"/>
        <v>0</v>
      </c>
      <c r="AV387" s="533">
        <f t="shared" si="112"/>
        <v>0</v>
      </c>
    </row>
    <row r="388" spans="1:48" ht="18">
      <c r="A388" s="223"/>
      <c r="B388" s="550" t="s">
        <v>781</v>
      </c>
      <c r="C388" s="550" t="s">
        <v>782</v>
      </c>
      <c r="D388" s="551"/>
      <c r="E388" s="552">
        <v>1</v>
      </c>
      <c r="G388">
        <f t="shared" si="105"/>
        <v>0</v>
      </c>
      <c r="J388">
        <v>2500</v>
      </c>
      <c r="S388" s="73"/>
      <c r="T388" s="74">
        <v>10</v>
      </c>
      <c r="U388" s="74"/>
      <c r="V388" s="74"/>
      <c r="W388" s="74"/>
      <c r="X388" s="74"/>
      <c r="Y388" s="37"/>
      <c r="Z388" s="38"/>
      <c r="AA388" s="4">
        <f t="shared" si="94"/>
        <v>2800</v>
      </c>
      <c r="AB388" s="111"/>
      <c r="AC388" s="26"/>
      <c r="AE388" t="s">
        <v>315</v>
      </c>
      <c r="AH388" t="s">
        <v>446</v>
      </c>
      <c r="AI388" s="191"/>
      <c r="AJ388" s="1" t="s">
        <v>422</v>
      </c>
      <c r="AK388" t="s">
        <v>447</v>
      </c>
      <c r="AL388" s="1"/>
      <c r="AM388" s="1"/>
      <c r="AN388" s="532">
        <f t="shared" si="102"/>
        <v>2500</v>
      </c>
      <c r="AO388" s="532">
        <f t="shared" si="103"/>
        <v>0</v>
      </c>
      <c r="AP388" s="532">
        <f t="shared" si="104"/>
        <v>2500</v>
      </c>
      <c r="AQ388" s="4">
        <f t="shared" si="95"/>
        <v>0</v>
      </c>
      <c r="AR388" s="4">
        <f t="shared" si="96"/>
        <v>2500</v>
      </c>
      <c r="AS388" s="4">
        <f t="shared" si="97"/>
        <v>0</v>
      </c>
      <c r="AT388" s="4">
        <f t="shared" si="98"/>
        <v>300</v>
      </c>
      <c r="AU388" s="4">
        <f t="shared" si="99"/>
        <v>0</v>
      </c>
      <c r="AV388" s="533">
        <f t="shared" si="112"/>
        <v>2800</v>
      </c>
    </row>
    <row r="389" spans="1:48" ht="18">
      <c r="A389" s="223"/>
      <c r="B389" s="550" t="s">
        <v>783</v>
      </c>
      <c r="C389" s="550" t="s">
        <v>784</v>
      </c>
      <c r="D389" s="551"/>
      <c r="E389" s="552">
        <v>1</v>
      </c>
      <c r="G389">
        <f t="shared" si="105"/>
        <v>0</v>
      </c>
      <c r="J389">
        <v>2500</v>
      </c>
      <c r="S389" s="73"/>
      <c r="T389" s="74"/>
      <c r="U389" s="74"/>
      <c r="V389" s="74"/>
      <c r="W389" s="74"/>
      <c r="X389" s="74"/>
      <c r="Y389" s="37"/>
      <c r="Z389" s="38"/>
      <c r="AA389" s="4">
        <f t="shared" si="94"/>
        <v>2500</v>
      </c>
      <c r="AB389" s="111"/>
      <c r="AC389" s="26"/>
      <c r="AE389" t="s">
        <v>315</v>
      </c>
      <c r="AH389" t="s">
        <v>446</v>
      </c>
      <c r="AI389" s="191"/>
      <c r="AJ389" s="226">
        <v>5</v>
      </c>
      <c r="AK389" t="s">
        <v>447</v>
      </c>
      <c r="AL389" s="1"/>
      <c r="AM389" s="1"/>
      <c r="AN389" s="532">
        <f t="shared" si="102"/>
        <v>2500</v>
      </c>
      <c r="AO389" s="532">
        <f t="shared" si="103"/>
        <v>0</v>
      </c>
      <c r="AP389" s="532">
        <f t="shared" si="104"/>
        <v>2500</v>
      </c>
      <c r="AQ389" s="4">
        <f t="shared" si="95"/>
        <v>0</v>
      </c>
      <c r="AR389" s="4">
        <f t="shared" si="96"/>
        <v>2500</v>
      </c>
      <c r="AS389" s="4">
        <f t="shared" si="97"/>
        <v>0</v>
      </c>
      <c r="AT389" s="4">
        <f t="shared" si="98"/>
        <v>0</v>
      </c>
      <c r="AU389" s="4">
        <f t="shared" si="99"/>
        <v>0</v>
      </c>
      <c r="AV389" s="533">
        <f t="shared" si="112"/>
        <v>2500</v>
      </c>
    </row>
    <row r="390" spans="1:48" ht="18">
      <c r="A390" s="225"/>
      <c r="B390" s="224"/>
      <c r="C390" s="224"/>
      <c r="D390" s="218"/>
      <c r="E390" s="221"/>
      <c r="G390">
        <f t="shared" si="105"/>
        <v>0</v>
      </c>
      <c r="S390" s="73"/>
      <c r="T390" s="74"/>
      <c r="U390" s="74"/>
      <c r="V390" s="74"/>
      <c r="W390" s="74"/>
      <c r="X390" s="74"/>
      <c r="Y390" s="37"/>
      <c r="Z390" s="38"/>
      <c r="AA390" s="4">
        <f t="shared" si="94"/>
        <v>0</v>
      </c>
      <c r="AB390" s="111"/>
      <c r="AC390" s="26"/>
      <c r="AE390" t="s">
        <v>315</v>
      </c>
      <c r="AH390" t="s">
        <v>446</v>
      </c>
      <c r="AI390" s="191"/>
      <c r="AJ390" s="226">
        <v>5</v>
      </c>
      <c r="AK390" t="s">
        <v>447</v>
      </c>
      <c r="AL390" s="1"/>
      <c r="AM390" s="1"/>
      <c r="AN390" s="532">
        <f t="shared" si="102"/>
        <v>0</v>
      </c>
      <c r="AO390" s="532">
        <f t="shared" si="103"/>
        <v>0</v>
      </c>
      <c r="AP390" s="532">
        <f t="shared" si="104"/>
        <v>0</v>
      </c>
      <c r="AQ390" s="4">
        <f t="shared" si="95"/>
        <v>0</v>
      </c>
      <c r="AR390" s="4">
        <f t="shared" si="96"/>
        <v>0</v>
      </c>
      <c r="AS390" s="4">
        <f t="shared" si="97"/>
        <v>0</v>
      </c>
      <c r="AT390" s="4">
        <f t="shared" si="98"/>
        <v>0</v>
      </c>
      <c r="AU390" s="4">
        <f t="shared" si="99"/>
        <v>0</v>
      </c>
      <c r="AV390" s="533">
        <f t="shared" si="112"/>
        <v>0</v>
      </c>
    </row>
    <row r="391" spans="1:48" ht="18">
      <c r="A391" s="223"/>
      <c r="B391" s="550" t="s">
        <v>785</v>
      </c>
      <c r="C391" s="550" t="s">
        <v>786</v>
      </c>
      <c r="D391" s="551"/>
      <c r="E391" s="552">
        <v>1</v>
      </c>
      <c r="G391">
        <f t="shared" si="105"/>
        <v>0</v>
      </c>
      <c r="J391">
        <v>2500</v>
      </c>
      <c r="S391" s="73"/>
      <c r="T391" s="74">
        <v>10</v>
      </c>
      <c r="U391" s="74"/>
      <c r="V391" s="74"/>
      <c r="W391" s="74"/>
      <c r="X391" s="74"/>
      <c r="Y391" s="37"/>
      <c r="Z391" s="38"/>
      <c r="AA391" s="4">
        <f t="shared" ref="AA391:AA454" si="113">(G391+H391*$H$658+I391*$I$658+J391*$J$658+K391*$K$658+L391*$L$658+M391*$M$658+N391*$N$658+O391*$O$658+P391*$P$658+Q391*$Q$658+R391*$R$658+S391*$S$658+T391*$T$658+U391*$U$658+V391*$V$658+W391*$W$658+X391*$X$658+Y391*$Y$658+Z391*$Z$658)*E391</f>
        <v>2800</v>
      </c>
      <c r="AB391" s="111"/>
      <c r="AC391" s="26"/>
      <c r="AE391" t="s">
        <v>315</v>
      </c>
      <c r="AH391" t="s">
        <v>446</v>
      </c>
      <c r="AI391" s="191" t="s">
        <v>424</v>
      </c>
      <c r="AJ391" s="226">
        <v>5</v>
      </c>
      <c r="AK391" t="s">
        <v>447</v>
      </c>
      <c r="AL391" s="1" t="str">
        <f t="shared" si="100"/>
        <v>Nuova coppia bracci pinza 10R4</v>
      </c>
      <c r="AM391" s="1">
        <f t="shared" si="101"/>
        <v>1</v>
      </c>
      <c r="AN391" s="532">
        <f t="shared" si="102"/>
        <v>2500</v>
      </c>
      <c r="AO391" s="532">
        <f t="shared" si="103"/>
        <v>0</v>
      </c>
      <c r="AP391" s="532">
        <f t="shared" si="104"/>
        <v>2500</v>
      </c>
      <c r="AQ391" s="4">
        <f t="shared" si="95"/>
        <v>0</v>
      </c>
      <c r="AR391" s="4">
        <f t="shared" si="96"/>
        <v>2500</v>
      </c>
      <c r="AS391" s="4">
        <f t="shared" si="97"/>
        <v>0</v>
      </c>
      <c r="AT391" s="4">
        <f t="shared" si="98"/>
        <v>300</v>
      </c>
      <c r="AU391" s="4">
        <f t="shared" si="99"/>
        <v>0</v>
      </c>
      <c r="AV391" s="533">
        <f t="shared" si="112"/>
        <v>2800</v>
      </c>
    </row>
    <row r="392" spans="1:48" ht="18">
      <c r="A392" s="227"/>
      <c r="B392" s="550" t="s">
        <v>787</v>
      </c>
      <c r="C392" s="550" t="s">
        <v>788</v>
      </c>
      <c r="D392" s="551"/>
      <c r="E392" s="552">
        <v>1</v>
      </c>
      <c r="G392">
        <f t="shared" si="105"/>
        <v>0</v>
      </c>
      <c r="J392">
        <v>2500</v>
      </c>
      <c r="S392" s="73"/>
      <c r="T392" s="74"/>
      <c r="U392" s="74"/>
      <c r="V392" s="74"/>
      <c r="W392" s="74"/>
      <c r="X392" s="74"/>
      <c r="Y392" s="37"/>
      <c r="Z392" s="38"/>
      <c r="AA392" s="4">
        <f t="shared" si="113"/>
        <v>2500</v>
      </c>
      <c r="AB392" s="111"/>
      <c r="AC392" s="26"/>
      <c r="AE392" t="s">
        <v>314</v>
      </c>
      <c r="AH392" t="s">
        <v>446</v>
      </c>
      <c r="AI392" s="191" t="s">
        <v>423</v>
      </c>
      <c r="AJ392" s="226">
        <v>5</v>
      </c>
      <c r="AK392" t="s">
        <v>447</v>
      </c>
      <c r="AL392" s="1" t="str">
        <f t="shared" si="100"/>
        <v>Ricambi coppia bracci pinza 10R4</v>
      </c>
      <c r="AM392" s="1">
        <f t="shared" si="101"/>
        <v>1</v>
      </c>
      <c r="AN392" s="532">
        <f t="shared" si="102"/>
        <v>2500</v>
      </c>
      <c r="AO392" s="532">
        <f t="shared" si="103"/>
        <v>0</v>
      </c>
      <c r="AP392" s="532">
        <f t="shared" si="104"/>
        <v>2500</v>
      </c>
      <c r="AQ392" s="4">
        <f t="shared" si="95"/>
        <v>0</v>
      </c>
      <c r="AR392" s="4">
        <f t="shared" si="96"/>
        <v>2500</v>
      </c>
      <c r="AS392" s="4">
        <f t="shared" si="97"/>
        <v>0</v>
      </c>
      <c r="AT392" s="4">
        <f t="shared" si="98"/>
        <v>0</v>
      </c>
      <c r="AU392" s="4">
        <f t="shared" si="99"/>
        <v>0</v>
      </c>
      <c r="AV392" s="533">
        <f t="shared" si="112"/>
        <v>2500</v>
      </c>
    </row>
    <row r="393" spans="1:48" ht="18">
      <c r="A393" s="227"/>
      <c r="B393" s="540" t="s">
        <v>541</v>
      </c>
      <c r="C393" s="540" t="s">
        <v>677</v>
      </c>
      <c r="D393" s="218"/>
      <c r="E393" s="221"/>
      <c r="G393">
        <f t="shared" ref="G393:G446" si="114">F393*$G$658</f>
        <v>0</v>
      </c>
      <c r="S393" s="73"/>
      <c r="T393" s="74"/>
      <c r="U393" s="74"/>
      <c r="V393" s="74"/>
      <c r="W393" s="74"/>
      <c r="X393" s="74"/>
      <c r="Y393" s="37"/>
      <c r="Z393" s="38"/>
      <c r="AA393" s="4">
        <f t="shared" si="113"/>
        <v>0</v>
      </c>
      <c r="AB393" s="111"/>
      <c r="AC393" s="26"/>
      <c r="AE393" t="s">
        <v>314</v>
      </c>
      <c r="AH393" t="s">
        <v>446</v>
      </c>
      <c r="AI393" s="191" t="s">
        <v>423</v>
      </c>
      <c r="AJ393" s="226">
        <v>5</v>
      </c>
      <c r="AK393" t="s">
        <v>447</v>
      </c>
      <c r="AL393" s="1" t="str">
        <f t="shared" si="100"/>
        <v>Esclusioni</v>
      </c>
      <c r="AM393" s="1">
        <f t="shared" si="101"/>
        <v>0</v>
      </c>
      <c r="AN393" s="532">
        <f t="shared" si="102"/>
        <v>0</v>
      </c>
      <c r="AO393" s="532">
        <f t="shared" si="103"/>
        <v>0</v>
      </c>
      <c r="AP393" s="532">
        <f t="shared" si="104"/>
        <v>0</v>
      </c>
      <c r="AQ393" s="4">
        <f t="shared" si="95"/>
        <v>0</v>
      </c>
      <c r="AR393" s="4">
        <f t="shared" si="96"/>
        <v>0</v>
      </c>
      <c r="AS393" s="4">
        <f t="shared" si="97"/>
        <v>0</v>
      </c>
      <c r="AT393" s="4">
        <f t="shared" si="98"/>
        <v>0</v>
      </c>
      <c r="AU393" s="4">
        <f t="shared" si="99"/>
        <v>0</v>
      </c>
      <c r="AV393" s="533">
        <f t="shared" si="112"/>
        <v>0</v>
      </c>
    </row>
    <row r="394" spans="1:48" ht="18">
      <c r="A394" s="223"/>
      <c r="B394" s="224" t="s">
        <v>542</v>
      </c>
      <c r="C394" s="224" t="s">
        <v>542</v>
      </c>
      <c r="D394" s="218"/>
      <c r="E394" s="221"/>
      <c r="G394">
        <f t="shared" si="114"/>
        <v>0</v>
      </c>
      <c r="S394" s="73"/>
      <c r="T394" s="74"/>
      <c r="U394" s="74"/>
      <c r="V394" s="74"/>
      <c r="W394" s="74"/>
      <c r="X394" s="74"/>
      <c r="Y394" s="37"/>
      <c r="Z394" s="38"/>
      <c r="AA394" s="4">
        <f t="shared" si="113"/>
        <v>0</v>
      </c>
      <c r="AB394" s="111"/>
      <c r="AC394" s="26"/>
      <c r="AE394" t="s">
        <v>315</v>
      </c>
      <c r="AH394" t="s">
        <v>446</v>
      </c>
      <c r="AI394" s="191"/>
      <c r="AJ394" s="226">
        <v>5</v>
      </c>
      <c r="AK394" t="s">
        <v>447</v>
      </c>
      <c r="AL394" s="1"/>
      <c r="AM394" s="1"/>
      <c r="AN394" s="532">
        <f t="shared" si="102"/>
        <v>0</v>
      </c>
      <c r="AO394" s="532">
        <f t="shared" si="103"/>
        <v>0</v>
      </c>
      <c r="AP394" s="532">
        <f t="shared" si="104"/>
        <v>0</v>
      </c>
      <c r="AQ394" s="4">
        <f t="shared" si="95"/>
        <v>0</v>
      </c>
      <c r="AR394" s="4">
        <f t="shared" si="96"/>
        <v>0</v>
      </c>
      <c r="AS394" s="4">
        <f t="shared" si="97"/>
        <v>0</v>
      </c>
      <c r="AT394" s="4">
        <f t="shared" si="98"/>
        <v>0</v>
      </c>
      <c r="AU394" s="4">
        <f t="shared" si="99"/>
        <v>0</v>
      </c>
      <c r="AV394" s="533">
        <f t="shared" si="112"/>
        <v>0</v>
      </c>
    </row>
    <row r="395" spans="1:48" ht="18">
      <c r="A395" s="225"/>
      <c r="B395" s="232"/>
      <c r="C395" s="232"/>
      <c r="D395" s="534"/>
      <c r="E395" s="228"/>
      <c r="G395">
        <f t="shared" si="114"/>
        <v>0</v>
      </c>
      <c r="S395" s="73"/>
      <c r="T395" s="74"/>
      <c r="U395" s="74"/>
      <c r="V395" s="74"/>
      <c r="W395" s="74"/>
      <c r="X395" s="74"/>
      <c r="Y395" s="37"/>
      <c r="Z395" s="38"/>
      <c r="AA395" s="4">
        <f t="shared" si="113"/>
        <v>0</v>
      </c>
      <c r="AB395" s="111"/>
      <c r="AC395" s="26"/>
      <c r="AE395" t="s">
        <v>315</v>
      </c>
      <c r="AH395" t="s">
        <v>446</v>
      </c>
      <c r="AI395" s="191"/>
      <c r="AJ395" s="1">
        <v>10</v>
      </c>
      <c r="AK395" t="s">
        <v>447</v>
      </c>
      <c r="AL395" s="1"/>
      <c r="AM395" s="1"/>
      <c r="AN395" s="532">
        <f t="shared" si="102"/>
        <v>0</v>
      </c>
      <c r="AO395" s="532">
        <f t="shared" si="103"/>
        <v>0</v>
      </c>
      <c r="AP395" s="532">
        <f t="shared" si="104"/>
        <v>0</v>
      </c>
      <c r="AQ395" s="4">
        <f t="shared" si="95"/>
        <v>0</v>
      </c>
      <c r="AR395" s="4">
        <f t="shared" si="96"/>
        <v>0</v>
      </c>
      <c r="AS395" s="4">
        <f t="shared" si="97"/>
        <v>0</v>
      </c>
      <c r="AT395" s="4">
        <f t="shared" si="98"/>
        <v>0</v>
      </c>
      <c r="AU395" s="4">
        <f t="shared" si="99"/>
        <v>0</v>
      </c>
      <c r="AV395" s="533">
        <f t="shared" si="112"/>
        <v>0</v>
      </c>
    </row>
    <row r="396" spans="1:48" ht="18">
      <c r="A396" s="225"/>
      <c r="B396" s="535"/>
      <c r="C396" s="535"/>
      <c r="D396" s="221"/>
      <c r="E396" s="228"/>
      <c r="G396">
        <f t="shared" si="114"/>
        <v>0</v>
      </c>
      <c r="S396" s="73"/>
      <c r="T396" s="74"/>
      <c r="U396" s="74"/>
      <c r="V396" s="74"/>
      <c r="W396" s="74"/>
      <c r="X396" s="74"/>
      <c r="Y396" s="37"/>
      <c r="Z396" s="38"/>
      <c r="AA396" s="4">
        <f t="shared" si="113"/>
        <v>0</v>
      </c>
      <c r="AB396" s="111"/>
      <c r="AC396" s="26"/>
      <c r="AE396" t="s">
        <v>315</v>
      </c>
      <c r="AH396" t="s">
        <v>446</v>
      </c>
      <c r="AI396" s="191" t="s">
        <v>424</v>
      </c>
      <c r="AJ396" s="1">
        <v>10</v>
      </c>
      <c r="AK396" t="s">
        <v>447</v>
      </c>
      <c r="AL396" s="1">
        <f t="shared" si="100"/>
        <v>0</v>
      </c>
      <c r="AM396" s="1">
        <f t="shared" si="101"/>
        <v>0</v>
      </c>
      <c r="AN396" s="532">
        <f t="shared" si="102"/>
        <v>0</v>
      </c>
      <c r="AO396" s="532">
        <f t="shared" si="103"/>
        <v>0</v>
      </c>
      <c r="AP396" s="532">
        <f t="shared" si="104"/>
        <v>0</v>
      </c>
      <c r="AQ396" s="4">
        <f t="shared" ref="AQ396:AQ459" si="115">($G396+$H396*$H$658+$I396*$I$658+$L396*$L$658+$M396*$M$658+$N396*$N$658+$O396*$O$658+$P396*$P$658+$Q396*$Q$658)*$E396</f>
        <v>0</v>
      </c>
      <c r="AR396" s="4">
        <f t="shared" ref="AR396:AR459" si="116">($J396*$J$658)*$E396</f>
        <v>0</v>
      </c>
      <c r="AS396" s="4">
        <f t="shared" ref="AS396:AS459" si="117">($K396*$K$658+$R396*$R$658)*$E396</f>
        <v>0</v>
      </c>
      <c r="AT396" s="4">
        <f t="shared" ref="AT396:AT459" si="118">($S396*$S$658+$T396*$T$658+$U396*$U$658+$V396*$V$658+$W396*$W$658+$X396*$X$658)*$E396</f>
        <v>0</v>
      </c>
      <c r="AU396" s="4">
        <f t="shared" ref="AU396:AU459" si="119">($Y396*$Y$658+$Z396*$Z$658)*$E396</f>
        <v>0</v>
      </c>
      <c r="AV396" s="533">
        <f t="shared" si="112"/>
        <v>0</v>
      </c>
    </row>
    <row r="397" spans="1:48" ht="18">
      <c r="A397" s="225"/>
      <c r="B397" s="224"/>
      <c r="C397" s="224"/>
      <c r="D397" s="221"/>
      <c r="E397" s="228"/>
      <c r="G397">
        <f t="shared" si="114"/>
        <v>0</v>
      </c>
      <c r="S397" s="73"/>
      <c r="T397" s="74"/>
      <c r="U397" s="74"/>
      <c r="V397" s="74"/>
      <c r="W397" s="74"/>
      <c r="X397" s="74"/>
      <c r="Y397" s="37"/>
      <c r="Z397" s="38"/>
      <c r="AA397" s="4">
        <f t="shared" si="113"/>
        <v>0</v>
      </c>
      <c r="AB397" s="111"/>
      <c r="AC397" s="26"/>
      <c r="AE397" t="s">
        <v>315</v>
      </c>
      <c r="AH397" t="s">
        <v>446</v>
      </c>
      <c r="AI397" s="191" t="s">
        <v>424</v>
      </c>
      <c r="AJ397" s="1">
        <v>10</v>
      </c>
      <c r="AK397" t="s">
        <v>447</v>
      </c>
      <c r="AL397" s="1">
        <f t="shared" ref="AL397:AL460" si="120">B397</f>
        <v>0</v>
      </c>
      <c r="AM397" s="1">
        <f t="shared" ref="AM397:AM460" si="121">E397</f>
        <v>0</v>
      </c>
      <c r="AN397" s="532">
        <f t="shared" ref="AN397:AN460" si="122">AO397+AP397</f>
        <v>0</v>
      </c>
      <c r="AO397" s="532">
        <f t="shared" ref="AO397:AO460" si="123">AQ397</f>
        <v>0</v>
      </c>
      <c r="AP397" s="532">
        <f t="shared" ref="AP397:AP460" si="124">AR397</f>
        <v>0</v>
      </c>
      <c r="AQ397" s="4">
        <f t="shared" si="115"/>
        <v>0</v>
      </c>
      <c r="AR397" s="4">
        <f t="shared" si="116"/>
        <v>0</v>
      </c>
      <c r="AS397" s="4">
        <f t="shared" si="117"/>
        <v>0</v>
      </c>
      <c r="AT397" s="4">
        <f t="shared" si="118"/>
        <v>0</v>
      </c>
      <c r="AU397" s="4">
        <f t="shared" si="119"/>
        <v>0</v>
      </c>
      <c r="AV397" s="533">
        <f t="shared" si="112"/>
        <v>0</v>
      </c>
    </row>
    <row r="398" spans="1:48" ht="18">
      <c r="A398" s="225"/>
      <c r="B398" s="217"/>
      <c r="C398" s="217"/>
      <c r="D398" s="218"/>
      <c r="E398" s="230"/>
      <c r="G398">
        <f t="shared" si="114"/>
        <v>0</v>
      </c>
      <c r="S398" s="73"/>
      <c r="T398" s="74"/>
      <c r="U398" s="74"/>
      <c r="V398" s="74"/>
      <c r="W398" s="74"/>
      <c r="X398" s="74"/>
      <c r="Y398" s="37"/>
      <c r="Z398" s="38"/>
      <c r="AA398" s="4">
        <f t="shared" si="113"/>
        <v>0</v>
      </c>
      <c r="AB398" s="111"/>
      <c r="AC398" s="26"/>
      <c r="AE398" t="s">
        <v>315</v>
      </c>
      <c r="AH398" t="s">
        <v>446</v>
      </c>
      <c r="AI398" s="191" t="s">
        <v>424</v>
      </c>
      <c r="AJ398" s="1">
        <v>10</v>
      </c>
      <c r="AK398" t="s">
        <v>447</v>
      </c>
      <c r="AL398" s="1">
        <f t="shared" si="120"/>
        <v>0</v>
      </c>
      <c r="AM398" s="1">
        <f t="shared" si="121"/>
        <v>0</v>
      </c>
      <c r="AN398" s="532">
        <f t="shared" si="122"/>
        <v>0</v>
      </c>
      <c r="AO398" s="532">
        <f t="shared" si="123"/>
        <v>0</v>
      </c>
      <c r="AP398" s="532">
        <f t="shared" si="124"/>
        <v>0</v>
      </c>
      <c r="AQ398" s="4">
        <f t="shared" si="115"/>
        <v>0</v>
      </c>
      <c r="AR398" s="4">
        <f t="shared" si="116"/>
        <v>0</v>
      </c>
      <c r="AS398" s="4">
        <f t="shared" si="117"/>
        <v>0</v>
      </c>
      <c r="AT398" s="4">
        <f t="shared" si="118"/>
        <v>0</v>
      </c>
      <c r="AU398" s="4">
        <f t="shared" si="119"/>
        <v>0</v>
      </c>
      <c r="AV398" s="533">
        <f t="shared" si="112"/>
        <v>0</v>
      </c>
    </row>
    <row r="399" spans="1:48" ht="18">
      <c r="A399" s="225"/>
      <c r="B399" s="217"/>
      <c r="C399" s="217"/>
      <c r="D399" s="218"/>
      <c r="E399" s="237"/>
      <c r="G399">
        <f t="shared" si="114"/>
        <v>0</v>
      </c>
      <c r="S399" s="73"/>
      <c r="T399" s="74"/>
      <c r="U399" s="74"/>
      <c r="V399" s="74"/>
      <c r="W399" s="74"/>
      <c r="X399" s="74"/>
      <c r="Y399" s="37"/>
      <c r="Z399" s="38"/>
      <c r="AA399" s="4">
        <f t="shared" si="113"/>
        <v>0</v>
      </c>
      <c r="AB399" s="111"/>
      <c r="AC399" s="26"/>
      <c r="AE399" t="s">
        <v>315</v>
      </c>
      <c r="AH399" t="s">
        <v>446</v>
      </c>
      <c r="AI399" s="191"/>
      <c r="AJ399" s="1">
        <v>10</v>
      </c>
      <c r="AK399" t="s">
        <v>447</v>
      </c>
      <c r="AL399" s="1"/>
      <c r="AM399" s="1"/>
      <c r="AN399" s="532">
        <f t="shared" si="122"/>
        <v>0</v>
      </c>
      <c r="AO399" s="532">
        <f t="shared" si="123"/>
        <v>0</v>
      </c>
      <c r="AP399" s="532">
        <f t="shared" si="124"/>
        <v>0</v>
      </c>
      <c r="AQ399" s="4">
        <f t="shared" si="115"/>
        <v>0</v>
      </c>
      <c r="AR399" s="4">
        <f t="shared" si="116"/>
        <v>0</v>
      </c>
      <c r="AS399" s="4">
        <f t="shared" si="117"/>
        <v>0</v>
      </c>
      <c r="AT399" s="4">
        <f t="shared" si="118"/>
        <v>0</v>
      </c>
      <c r="AU399" s="4">
        <f t="shared" si="119"/>
        <v>0</v>
      </c>
      <c r="AV399" s="533">
        <f t="shared" si="112"/>
        <v>0</v>
      </c>
    </row>
    <row r="400" spans="1:48" ht="18">
      <c r="A400" s="225"/>
      <c r="B400" s="217"/>
      <c r="C400" s="217"/>
      <c r="D400" s="218"/>
      <c r="E400" s="237"/>
      <c r="F400" s="191"/>
      <c r="G400">
        <f t="shared" si="114"/>
        <v>0</v>
      </c>
      <c r="I400" s="1"/>
      <c r="S400" s="73"/>
      <c r="T400" s="74"/>
      <c r="U400" s="74"/>
      <c r="V400" s="74"/>
      <c r="W400" s="74"/>
      <c r="X400" s="74"/>
      <c r="Y400" s="37"/>
      <c r="Z400" s="38"/>
      <c r="AA400" s="4">
        <f t="shared" si="113"/>
        <v>0</v>
      </c>
      <c r="AB400" s="111"/>
      <c r="AC400" s="26"/>
      <c r="AE400" t="s">
        <v>314</v>
      </c>
      <c r="AH400" t="s">
        <v>446</v>
      </c>
      <c r="AI400" s="191" t="s">
        <v>423</v>
      </c>
      <c r="AJ400" s="1">
        <v>10</v>
      </c>
      <c r="AK400" t="s">
        <v>447</v>
      </c>
      <c r="AL400" s="1">
        <f t="shared" si="120"/>
        <v>0</v>
      </c>
      <c r="AM400" s="1">
        <f t="shared" si="121"/>
        <v>0</v>
      </c>
      <c r="AN400" s="532">
        <f t="shared" si="122"/>
        <v>0</v>
      </c>
      <c r="AO400" s="532">
        <f t="shared" si="123"/>
        <v>0</v>
      </c>
      <c r="AP400" s="532">
        <f t="shared" si="124"/>
        <v>0</v>
      </c>
      <c r="AQ400" s="4">
        <f t="shared" si="115"/>
        <v>0</v>
      </c>
      <c r="AR400" s="4">
        <f t="shared" si="116"/>
        <v>0</v>
      </c>
      <c r="AS400" s="4">
        <f t="shared" si="117"/>
        <v>0</v>
      </c>
      <c r="AT400" s="4">
        <f t="shared" si="118"/>
        <v>0</v>
      </c>
      <c r="AU400" s="4">
        <f t="shared" si="119"/>
        <v>0</v>
      </c>
      <c r="AV400" s="533">
        <f t="shared" si="112"/>
        <v>0</v>
      </c>
    </row>
    <row r="401" spans="1:48" ht="18">
      <c r="A401" s="225"/>
      <c r="B401" s="224"/>
      <c r="C401" s="224"/>
      <c r="D401" s="221"/>
      <c r="E401" s="228"/>
      <c r="F401" s="191"/>
      <c r="G401">
        <f t="shared" si="114"/>
        <v>0</v>
      </c>
      <c r="S401" s="73"/>
      <c r="T401" s="74"/>
      <c r="U401" s="74"/>
      <c r="V401" s="74"/>
      <c r="W401" s="74"/>
      <c r="X401" s="74"/>
      <c r="Y401" s="37"/>
      <c r="Z401" s="38"/>
      <c r="AA401" s="4">
        <f t="shared" si="113"/>
        <v>0</v>
      </c>
      <c r="AB401" s="111"/>
      <c r="AC401" s="26"/>
      <c r="AE401" t="s">
        <v>315</v>
      </c>
      <c r="AH401" t="s">
        <v>446</v>
      </c>
      <c r="AI401" s="191"/>
      <c r="AJ401" s="1">
        <v>10</v>
      </c>
      <c r="AK401" t="s">
        <v>447</v>
      </c>
      <c r="AL401" s="1"/>
      <c r="AM401" s="1"/>
      <c r="AN401" s="532">
        <f t="shared" si="122"/>
        <v>0</v>
      </c>
      <c r="AO401" s="532">
        <f t="shared" si="123"/>
        <v>0</v>
      </c>
      <c r="AP401" s="532">
        <f t="shared" si="124"/>
        <v>0</v>
      </c>
      <c r="AQ401" s="4">
        <f t="shared" si="115"/>
        <v>0</v>
      </c>
      <c r="AR401" s="4">
        <f t="shared" si="116"/>
        <v>0</v>
      </c>
      <c r="AS401" s="4">
        <f t="shared" si="117"/>
        <v>0</v>
      </c>
      <c r="AT401" s="4">
        <f t="shared" si="118"/>
        <v>0</v>
      </c>
      <c r="AU401" s="4">
        <f t="shared" si="119"/>
        <v>0</v>
      </c>
      <c r="AV401" s="533">
        <f t="shared" si="112"/>
        <v>0</v>
      </c>
    </row>
    <row r="402" spans="1:48" ht="18">
      <c r="A402" s="225"/>
      <c r="B402" s="224"/>
      <c r="C402" s="224"/>
      <c r="D402" s="221"/>
      <c r="E402" s="228"/>
      <c r="G402">
        <f t="shared" si="114"/>
        <v>0</v>
      </c>
      <c r="S402" s="73"/>
      <c r="T402" s="74"/>
      <c r="U402" s="74"/>
      <c r="V402" s="74"/>
      <c r="W402" s="74"/>
      <c r="X402" s="74"/>
      <c r="Y402" s="37"/>
      <c r="Z402" s="38"/>
      <c r="AA402" s="4">
        <f t="shared" si="113"/>
        <v>0</v>
      </c>
      <c r="AB402" s="111"/>
      <c r="AC402" s="26"/>
      <c r="AE402" t="s">
        <v>315</v>
      </c>
      <c r="AH402" t="s">
        <v>446</v>
      </c>
      <c r="AI402" s="191"/>
      <c r="AJ402" s="1">
        <v>10</v>
      </c>
      <c r="AK402" t="s">
        <v>447</v>
      </c>
      <c r="AL402" s="1"/>
      <c r="AM402" s="1"/>
      <c r="AN402" s="532">
        <f t="shared" si="122"/>
        <v>0</v>
      </c>
      <c r="AO402" s="532">
        <f t="shared" si="123"/>
        <v>0</v>
      </c>
      <c r="AP402" s="532">
        <f t="shared" si="124"/>
        <v>0</v>
      </c>
      <c r="AQ402" s="4">
        <f t="shared" si="115"/>
        <v>0</v>
      </c>
      <c r="AR402" s="4">
        <f t="shared" si="116"/>
        <v>0</v>
      </c>
      <c r="AS402" s="4">
        <f t="shared" si="117"/>
        <v>0</v>
      </c>
      <c r="AT402" s="4">
        <f t="shared" si="118"/>
        <v>0</v>
      </c>
      <c r="AU402" s="4">
        <f t="shared" si="119"/>
        <v>0</v>
      </c>
      <c r="AV402" s="533">
        <f t="shared" si="112"/>
        <v>0</v>
      </c>
    </row>
    <row r="403" spans="1:48" ht="18">
      <c r="A403" s="225"/>
      <c r="B403" s="224"/>
      <c r="C403" s="224"/>
      <c r="D403" s="221"/>
      <c r="E403" s="228"/>
      <c r="G403">
        <f t="shared" si="114"/>
        <v>0</v>
      </c>
      <c r="S403" s="73"/>
      <c r="T403" s="74"/>
      <c r="U403" s="74"/>
      <c r="V403" s="74"/>
      <c r="W403" s="74"/>
      <c r="X403" s="74"/>
      <c r="Y403" s="37"/>
      <c r="Z403" s="38"/>
      <c r="AA403" s="4">
        <f t="shared" si="113"/>
        <v>0</v>
      </c>
      <c r="AB403" s="111"/>
      <c r="AC403" s="26"/>
      <c r="AE403" t="s">
        <v>315</v>
      </c>
      <c r="AH403" t="s">
        <v>446</v>
      </c>
      <c r="AI403" s="191"/>
      <c r="AJ403" s="1">
        <v>10</v>
      </c>
      <c r="AK403" t="s">
        <v>447</v>
      </c>
      <c r="AL403" s="1"/>
      <c r="AM403" s="1"/>
      <c r="AN403" s="532">
        <f t="shared" si="122"/>
        <v>0</v>
      </c>
      <c r="AO403" s="532">
        <f t="shared" si="123"/>
        <v>0</v>
      </c>
      <c r="AP403" s="532">
        <f t="shared" si="124"/>
        <v>0</v>
      </c>
      <c r="AQ403" s="4">
        <f t="shared" si="115"/>
        <v>0</v>
      </c>
      <c r="AR403" s="4">
        <f t="shared" si="116"/>
        <v>0</v>
      </c>
      <c r="AS403" s="4">
        <f t="shared" si="117"/>
        <v>0</v>
      </c>
      <c r="AT403" s="4">
        <f t="shared" si="118"/>
        <v>0</v>
      </c>
      <c r="AU403" s="4">
        <f t="shared" si="119"/>
        <v>0</v>
      </c>
      <c r="AV403" s="533">
        <f t="shared" si="112"/>
        <v>0</v>
      </c>
    </row>
    <row r="404" spans="1:48" ht="18">
      <c r="A404" s="225"/>
      <c r="B404" s="217"/>
      <c r="C404" s="217"/>
      <c r="D404" s="244"/>
      <c r="E404" s="228"/>
      <c r="G404">
        <f t="shared" si="114"/>
        <v>0</v>
      </c>
      <c r="S404" s="73"/>
      <c r="T404" s="74"/>
      <c r="U404" s="74"/>
      <c r="V404" s="74"/>
      <c r="W404" s="74"/>
      <c r="X404" s="74"/>
      <c r="Y404" s="37"/>
      <c r="Z404" s="38"/>
      <c r="AA404" s="4">
        <f t="shared" si="113"/>
        <v>0</v>
      </c>
      <c r="AB404" s="111"/>
      <c r="AC404" s="26"/>
      <c r="AE404" t="s">
        <v>315</v>
      </c>
      <c r="AH404" t="s">
        <v>446</v>
      </c>
      <c r="AI404" s="191" t="s">
        <v>423</v>
      </c>
      <c r="AJ404" s="1">
        <v>5</v>
      </c>
      <c r="AK404" t="s">
        <v>447</v>
      </c>
      <c r="AL404" s="1">
        <f t="shared" si="120"/>
        <v>0</v>
      </c>
      <c r="AM404" s="1">
        <f t="shared" si="121"/>
        <v>0</v>
      </c>
      <c r="AN404" s="532">
        <f t="shared" si="122"/>
        <v>0</v>
      </c>
      <c r="AO404" s="532">
        <f t="shared" si="123"/>
        <v>0</v>
      </c>
      <c r="AP404" s="532">
        <f t="shared" si="124"/>
        <v>0</v>
      </c>
      <c r="AQ404" s="4">
        <f t="shared" si="115"/>
        <v>0</v>
      </c>
      <c r="AR404" s="4">
        <f t="shared" si="116"/>
        <v>0</v>
      </c>
      <c r="AS404" s="4">
        <f t="shared" si="117"/>
        <v>0</v>
      </c>
      <c r="AT404" s="4">
        <f t="shared" si="118"/>
        <v>0</v>
      </c>
      <c r="AU404" s="4">
        <f t="shared" si="119"/>
        <v>0</v>
      </c>
      <c r="AV404" s="533">
        <f t="shared" si="112"/>
        <v>0</v>
      </c>
    </row>
    <row r="405" spans="1:48" ht="18">
      <c r="A405" s="225"/>
      <c r="B405" s="217"/>
      <c r="C405" s="217"/>
      <c r="D405" s="218"/>
      <c r="E405" s="228"/>
      <c r="G405">
        <f t="shared" si="114"/>
        <v>0</v>
      </c>
      <c r="S405" s="73"/>
      <c r="T405" s="74"/>
      <c r="U405" s="74"/>
      <c r="V405" s="74"/>
      <c r="W405" s="74"/>
      <c r="X405" s="74"/>
      <c r="Y405" s="37"/>
      <c r="Z405" s="38"/>
      <c r="AA405" s="4">
        <f t="shared" si="113"/>
        <v>0</v>
      </c>
      <c r="AB405" s="111"/>
      <c r="AC405" s="26"/>
      <c r="AE405" t="s">
        <v>314</v>
      </c>
      <c r="AH405" t="s">
        <v>446</v>
      </c>
      <c r="AI405" s="191" t="s">
        <v>423</v>
      </c>
      <c r="AJ405" s="1">
        <v>5</v>
      </c>
      <c r="AK405" t="s">
        <v>447</v>
      </c>
      <c r="AL405" s="1">
        <f t="shared" si="120"/>
        <v>0</v>
      </c>
      <c r="AM405" s="1">
        <f t="shared" si="121"/>
        <v>0</v>
      </c>
      <c r="AN405" s="532">
        <f t="shared" si="122"/>
        <v>0</v>
      </c>
      <c r="AO405" s="532">
        <f t="shared" si="123"/>
        <v>0</v>
      </c>
      <c r="AP405" s="532">
        <f t="shared" si="124"/>
        <v>0</v>
      </c>
      <c r="AQ405" s="4">
        <f t="shared" si="115"/>
        <v>0</v>
      </c>
      <c r="AR405" s="4">
        <f t="shared" si="116"/>
        <v>0</v>
      </c>
      <c r="AS405" s="4">
        <f t="shared" si="117"/>
        <v>0</v>
      </c>
      <c r="AT405" s="4">
        <f t="shared" si="118"/>
        <v>0</v>
      </c>
      <c r="AU405" s="4">
        <f t="shared" si="119"/>
        <v>0</v>
      </c>
      <c r="AV405" s="533">
        <f t="shared" si="112"/>
        <v>0</v>
      </c>
    </row>
    <row r="406" spans="1:48" ht="18">
      <c r="A406" s="225"/>
      <c r="B406" s="217"/>
      <c r="C406" s="217"/>
      <c r="D406" s="218"/>
      <c r="E406" s="237"/>
      <c r="F406" s="239"/>
      <c r="G406">
        <f t="shared" si="114"/>
        <v>0</v>
      </c>
      <c r="S406" s="73"/>
      <c r="T406" s="74"/>
      <c r="U406" s="74"/>
      <c r="V406" s="74"/>
      <c r="W406" s="74"/>
      <c r="X406" s="74"/>
      <c r="Y406" s="37"/>
      <c r="Z406" s="38"/>
      <c r="AA406" s="4">
        <f t="shared" si="113"/>
        <v>0</v>
      </c>
      <c r="AB406" s="111"/>
      <c r="AC406" s="26"/>
      <c r="AE406" t="s">
        <v>315</v>
      </c>
      <c r="AH406" t="s">
        <v>446</v>
      </c>
      <c r="AI406" s="191" t="s">
        <v>424</v>
      </c>
      <c r="AJ406" s="1">
        <v>5</v>
      </c>
      <c r="AK406" t="s">
        <v>447</v>
      </c>
      <c r="AL406" s="1">
        <f t="shared" si="120"/>
        <v>0</v>
      </c>
      <c r="AM406" s="1">
        <f t="shared" si="121"/>
        <v>0</v>
      </c>
      <c r="AN406" s="532">
        <f t="shared" si="122"/>
        <v>0</v>
      </c>
      <c r="AO406" s="532">
        <f t="shared" si="123"/>
        <v>0</v>
      </c>
      <c r="AP406" s="532">
        <f t="shared" si="124"/>
        <v>0</v>
      </c>
      <c r="AQ406" s="4">
        <f t="shared" si="115"/>
        <v>0</v>
      </c>
      <c r="AR406" s="4">
        <f t="shared" si="116"/>
        <v>0</v>
      </c>
      <c r="AS406" s="4">
        <f t="shared" si="117"/>
        <v>0</v>
      </c>
      <c r="AT406" s="4">
        <f t="shared" si="118"/>
        <v>0</v>
      </c>
      <c r="AU406" s="4">
        <f t="shared" si="119"/>
        <v>0</v>
      </c>
      <c r="AV406" s="533">
        <f t="shared" si="112"/>
        <v>0</v>
      </c>
    </row>
    <row r="407" spans="1:48" ht="18">
      <c r="A407" s="225"/>
      <c r="B407" s="224"/>
      <c r="C407" s="224"/>
      <c r="D407" s="218"/>
      <c r="E407" s="228"/>
      <c r="G407">
        <f t="shared" ref="G407:G408" si="125">F407*$G$658</f>
        <v>0</v>
      </c>
      <c r="S407" s="73"/>
      <c r="T407" s="74"/>
      <c r="U407" s="74"/>
      <c r="V407" s="74"/>
      <c r="W407" s="74"/>
      <c r="X407" s="74"/>
      <c r="Y407" s="37"/>
      <c r="Z407" s="38"/>
      <c r="AA407" s="4">
        <f t="shared" si="113"/>
        <v>0</v>
      </c>
      <c r="AB407" s="111"/>
      <c r="AC407" s="26"/>
      <c r="AE407" t="s">
        <v>315</v>
      </c>
      <c r="AH407" t="s">
        <v>446</v>
      </c>
      <c r="AI407" s="191" t="s">
        <v>424</v>
      </c>
      <c r="AJ407" s="1">
        <v>5</v>
      </c>
      <c r="AK407" t="s">
        <v>447</v>
      </c>
      <c r="AL407" s="1">
        <f t="shared" si="120"/>
        <v>0</v>
      </c>
      <c r="AM407" s="1">
        <f t="shared" si="121"/>
        <v>0</v>
      </c>
      <c r="AN407" s="532">
        <f t="shared" si="122"/>
        <v>0</v>
      </c>
      <c r="AO407" s="532">
        <f t="shared" si="123"/>
        <v>0</v>
      </c>
      <c r="AP407" s="532">
        <f t="shared" si="124"/>
        <v>0</v>
      </c>
      <c r="AQ407" s="4">
        <f t="shared" si="115"/>
        <v>0</v>
      </c>
      <c r="AR407" s="4">
        <f t="shared" si="116"/>
        <v>0</v>
      </c>
      <c r="AS407" s="4">
        <f t="shared" si="117"/>
        <v>0</v>
      </c>
      <c r="AT407" s="4">
        <f t="shared" si="118"/>
        <v>0</v>
      </c>
      <c r="AU407" s="4">
        <f t="shared" si="119"/>
        <v>0</v>
      </c>
      <c r="AV407" s="533">
        <f t="shared" si="112"/>
        <v>0</v>
      </c>
    </row>
    <row r="408" spans="1:48" ht="18">
      <c r="A408" s="225"/>
      <c r="B408" s="217"/>
      <c r="C408" s="217"/>
      <c r="D408" s="218"/>
      <c r="E408" s="237"/>
      <c r="G408">
        <f t="shared" si="125"/>
        <v>0</v>
      </c>
      <c r="S408" s="73"/>
      <c r="T408" s="74"/>
      <c r="U408" s="74"/>
      <c r="V408" s="74"/>
      <c r="W408" s="74"/>
      <c r="X408" s="74"/>
      <c r="Y408" s="37"/>
      <c r="Z408" s="38"/>
      <c r="AA408" s="4">
        <f t="shared" si="113"/>
        <v>0</v>
      </c>
      <c r="AB408" s="111"/>
      <c r="AC408" s="26"/>
      <c r="AE408" t="s">
        <v>315</v>
      </c>
      <c r="AH408" t="s">
        <v>446</v>
      </c>
      <c r="AI408" s="191" t="s">
        <v>426</v>
      </c>
      <c r="AJ408" s="1">
        <v>5</v>
      </c>
      <c r="AK408" t="s">
        <v>447</v>
      </c>
      <c r="AL408" s="1">
        <f t="shared" si="120"/>
        <v>0</v>
      </c>
      <c r="AM408" s="1">
        <f t="shared" si="121"/>
        <v>0</v>
      </c>
      <c r="AN408" s="532">
        <f t="shared" si="122"/>
        <v>0</v>
      </c>
      <c r="AO408" s="532">
        <f t="shared" si="123"/>
        <v>0</v>
      </c>
      <c r="AP408" s="532">
        <f t="shared" si="124"/>
        <v>0</v>
      </c>
      <c r="AQ408" s="4">
        <f t="shared" si="115"/>
        <v>0</v>
      </c>
      <c r="AR408" s="4">
        <f t="shared" si="116"/>
        <v>0</v>
      </c>
      <c r="AS408" s="4">
        <f t="shared" si="117"/>
        <v>0</v>
      </c>
      <c r="AT408" s="4">
        <f t="shared" si="118"/>
        <v>0</v>
      </c>
      <c r="AU408" s="4">
        <f t="shared" si="119"/>
        <v>0</v>
      </c>
      <c r="AV408" s="533">
        <f t="shared" si="112"/>
        <v>0</v>
      </c>
    </row>
    <row r="409" spans="1:48" ht="18">
      <c r="A409" s="225"/>
      <c r="B409" s="224"/>
      <c r="C409" s="224"/>
      <c r="D409" s="218"/>
      <c r="E409" s="228"/>
      <c r="G409">
        <f t="shared" si="114"/>
        <v>0</v>
      </c>
      <c r="S409" s="73"/>
      <c r="T409" s="74"/>
      <c r="U409" s="74"/>
      <c r="V409" s="74"/>
      <c r="W409" s="74"/>
      <c r="X409" s="74"/>
      <c r="Y409" s="37"/>
      <c r="Z409" s="38"/>
      <c r="AA409" s="4">
        <f t="shared" si="113"/>
        <v>0</v>
      </c>
      <c r="AB409" s="111"/>
      <c r="AC409" s="26"/>
      <c r="AE409" t="s">
        <v>315</v>
      </c>
      <c r="AH409" t="s">
        <v>446</v>
      </c>
      <c r="AI409" s="191"/>
      <c r="AJ409" s="1">
        <v>5</v>
      </c>
      <c r="AK409" t="s">
        <v>447</v>
      </c>
      <c r="AL409" s="1"/>
      <c r="AM409" s="1"/>
      <c r="AN409" s="532">
        <f t="shared" si="122"/>
        <v>0</v>
      </c>
      <c r="AO409" s="532">
        <f t="shared" si="123"/>
        <v>0</v>
      </c>
      <c r="AP409" s="532">
        <f t="shared" si="124"/>
        <v>0</v>
      </c>
      <c r="AQ409" s="4">
        <f t="shared" si="115"/>
        <v>0</v>
      </c>
      <c r="AR409" s="4">
        <f t="shared" si="116"/>
        <v>0</v>
      </c>
      <c r="AS409" s="4">
        <f t="shared" si="117"/>
        <v>0</v>
      </c>
      <c r="AT409" s="4">
        <f t="shared" si="118"/>
        <v>0</v>
      </c>
      <c r="AU409" s="4">
        <f t="shared" si="119"/>
        <v>0</v>
      </c>
      <c r="AV409" s="533">
        <f t="shared" si="112"/>
        <v>0</v>
      </c>
    </row>
    <row r="410" spans="1:48" ht="18">
      <c r="A410" s="225"/>
      <c r="B410" s="224"/>
      <c r="C410" s="224"/>
      <c r="E410" s="228"/>
      <c r="G410">
        <f t="shared" ref="G410:G420" si="126">F410*$G$658</f>
        <v>0</v>
      </c>
      <c r="S410" s="73"/>
      <c r="T410" s="74"/>
      <c r="U410" s="74"/>
      <c r="V410" s="74"/>
      <c r="W410" s="74"/>
      <c r="X410" s="74"/>
      <c r="Y410" s="37"/>
      <c r="Z410" s="38"/>
      <c r="AA410" s="4">
        <f t="shared" si="113"/>
        <v>0</v>
      </c>
      <c r="AB410" s="111"/>
      <c r="AC410" s="26"/>
      <c r="AE410" t="s">
        <v>314</v>
      </c>
      <c r="AH410" t="s">
        <v>446</v>
      </c>
      <c r="AI410" s="191" t="s">
        <v>423</v>
      </c>
      <c r="AJ410" s="1">
        <v>5</v>
      </c>
      <c r="AK410" t="s">
        <v>447</v>
      </c>
      <c r="AL410" s="1">
        <f t="shared" si="120"/>
        <v>0</v>
      </c>
      <c r="AM410" s="1">
        <f t="shared" si="121"/>
        <v>0</v>
      </c>
      <c r="AN410" s="532">
        <f t="shared" si="122"/>
        <v>0</v>
      </c>
      <c r="AO410" s="532">
        <f t="shared" si="123"/>
        <v>0</v>
      </c>
      <c r="AP410" s="532">
        <f t="shared" si="124"/>
        <v>0</v>
      </c>
      <c r="AQ410" s="4">
        <f t="shared" si="115"/>
        <v>0</v>
      </c>
      <c r="AR410" s="4">
        <f t="shared" si="116"/>
        <v>0</v>
      </c>
      <c r="AS410" s="4">
        <f t="shared" si="117"/>
        <v>0</v>
      </c>
      <c r="AT410" s="4">
        <f t="shared" si="118"/>
        <v>0</v>
      </c>
      <c r="AU410" s="4">
        <f t="shared" si="119"/>
        <v>0</v>
      </c>
      <c r="AV410" s="533">
        <f t="shared" si="112"/>
        <v>0</v>
      </c>
    </row>
    <row r="411" spans="1:48" ht="18">
      <c r="A411" s="225"/>
      <c r="B411" s="224"/>
      <c r="C411" s="224"/>
      <c r="D411" s="534"/>
      <c r="E411" s="228"/>
      <c r="G411">
        <f t="shared" si="126"/>
        <v>0</v>
      </c>
      <c r="S411" s="73"/>
      <c r="T411" s="74"/>
      <c r="U411" s="74"/>
      <c r="V411" s="74"/>
      <c r="W411" s="74"/>
      <c r="X411" s="74"/>
      <c r="Y411" s="37"/>
      <c r="Z411" s="38"/>
      <c r="AA411" s="4">
        <f t="shared" si="113"/>
        <v>0</v>
      </c>
      <c r="AB411" s="111"/>
      <c r="AC411" s="26"/>
      <c r="AE411" t="s">
        <v>314</v>
      </c>
      <c r="AH411" t="s">
        <v>446</v>
      </c>
      <c r="AI411" s="191" t="s">
        <v>423</v>
      </c>
      <c r="AJ411" s="1">
        <v>5</v>
      </c>
      <c r="AK411" t="s">
        <v>447</v>
      </c>
      <c r="AL411" s="1">
        <f t="shared" si="120"/>
        <v>0</v>
      </c>
      <c r="AM411" s="1">
        <f t="shared" si="121"/>
        <v>0</v>
      </c>
      <c r="AN411" s="532">
        <f t="shared" si="122"/>
        <v>0</v>
      </c>
      <c r="AO411" s="532">
        <f t="shared" si="123"/>
        <v>0</v>
      </c>
      <c r="AP411" s="532">
        <f t="shared" si="124"/>
        <v>0</v>
      </c>
      <c r="AQ411" s="4">
        <f t="shared" si="115"/>
        <v>0</v>
      </c>
      <c r="AR411" s="4">
        <f t="shared" si="116"/>
        <v>0</v>
      </c>
      <c r="AS411" s="4">
        <f t="shared" si="117"/>
        <v>0</v>
      </c>
      <c r="AT411" s="4">
        <f t="shared" si="118"/>
        <v>0</v>
      </c>
      <c r="AU411" s="4">
        <f t="shared" si="119"/>
        <v>0</v>
      </c>
      <c r="AV411" s="533">
        <f t="shared" si="112"/>
        <v>0</v>
      </c>
    </row>
    <row r="412" spans="1:48" ht="18">
      <c r="A412" s="225"/>
      <c r="B412" s="224"/>
      <c r="C412" s="224"/>
      <c r="D412" s="534"/>
      <c r="E412" s="228"/>
      <c r="G412">
        <f t="shared" si="126"/>
        <v>0</v>
      </c>
      <c r="S412" s="73"/>
      <c r="T412" s="74"/>
      <c r="U412" s="74"/>
      <c r="V412" s="74"/>
      <c r="W412" s="74"/>
      <c r="X412" s="74"/>
      <c r="Y412" s="37"/>
      <c r="Z412" s="38"/>
      <c r="AA412" s="4">
        <f t="shared" si="113"/>
        <v>0</v>
      </c>
      <c r="AB412" s="111"/>
      <c r="AC412" s="26"/>
      <c r="AE412" t="s">
        <v>315</v>
      </c>
      <c r="AH412" t="s">
        <v>446</v>
      </c>
      <c r="AI412" s="191" t="s">
        <v>421</v>
      </c>
      <c r="AJ412" s="1">
        <v>5</v>
      </c>
      <c r="AK412" t="s">
        <v>447</v>
      </c>
      <c r="AL412" s="1">
        <f t="shared" si="120"/>
        <v>0</v>
      </c>
      <c r="AM412" s="1">
        <f t="shared" si="121"/>
        <v>0</v>
      </c>
      <c r="AN412" s="532">
        <f t="shared" si="122"/>
        <v>0</v>
      </c>
      <c r="AO412" s="532">
        <f t="shared" si="123"/>
        <v>0</v>
      </c>
      <c r="AP412" s="532">
        <f t="shared" si="124"/>
        <v>0</v>
      </c>
      <c r="AQ412" s="4">
        <f t="shared" si="115"/>
        <v>0</v>
      </c>
      <c r="AR412" s="4">
        <f t="shared" si="116"/>
        <v>0</v>
      </c>
      <c r="AS412" s="4">
        <f t="shared" si="117"/>
        <v>0</v>
      </c>
      <c r="AT412" s="4">
        <f t="shared" si="118"/>
        <v>0</v>
      </c>
      <c r="AU412" s="4">
        <f t="shared" si="119"/>
        <v>0</v>
      </c>
      <c r="AV412" s="533">
        <f t="shared" si="112"/>
        <v>0</v>
      </c>
    </row>
    <row r="413" spans="1:48" ht="18">
      <c r="A413" s="225"/>
      <c r="B413" s="224"/>
      <c r="C413" s="224"/>
      <c r="E413" s="228"/>
      <c r="G413">
        <f t="shared" si="126"/>
        <v>0</v>
      </c>
      <c r="S413" s="73"/>
      <c r="T413" s="74"/>
      <c r="U413" s="74"/>
      <c r="V413" s="74"/>
      <c r="W413" s="74"/>
      <c r="X413" s="74"/>
      <c r="Y413" s="37"/>
      <c r="Z413" s="38"/>
      <c r="AA413" s="4">
        <f t="shared" si="113"/>
        <v>0</v>
      </c>
      <c r="AB413" s="111"/>
      <c r="AC413" s="26"/>
      <c r="AE413" t="s">
        <v>315</v>
      </c>
      <c r="AH413" t="s">
        <v>446</v>
      </c>
      <c r="AI413" s="191" t="s">
        <v>421</v>
      </c>
      <c r="AJ413" s="1">
        <v>5</v>
      </c>
      <c r="AK413" t="s">
        <v>447</v>
      </c>
      <c r="AL413" s="1">
        <f t="shared" si="120"/>
        <v>0</v>
      </c>
      <c r="AM413" s="1">
        <f t="shared" si="121"/>
        <v>0</v>
      </c>
      <c r="AN413" s="532">
        <f t="shared" si="122"/>
        <v>0</v>
      </c>
      <c r="AO413" s="532">
        <f t="shared" si="123"/>
        <v>0</v>
      </c>
      <c r="AP413" s="532">
        <f t="shared" si="124"/>
        <v>0</v>
      </c>
      <c r="AQ413" s="4">
        <f t="shared" si="115"/>
        <v>0</v>
      </c>
      <c r="AR413" s="4">
        <f t="shared" si="116"/>
        <v>0</v>
      </c>
      <c r="AS413" s="4">
        <f t="shared" si="117"/>
        <v>0</v>
      </c>
      <c r="AT413" s="4">
        <f t="shared" si="118"/>
        <v>0</v>
      </c>
      <c r="AU413" s="4">
        <f t="shared" si="119"/>
        <v>0</v>
      </c>
      <c r="AV413" s="533">
        <f t="shared" si="112"/>
        <v>0</v>
      </c>
    </row>
    <row r="414" spans="1:48" ht="18">
      <c r="A414" s="225"/>
      <c r="B414" s="224"/>
      <c r="C414" s="224"/>
      <c r="E414" s="228"/>
      <c r="G414">
        <f t="shared" si="126"/>
        <v>0</v>
      </c>
      <c r="S414" s="73"/>
      <c r="T414" s="74"/>
      <c r="U414" s="74"/>
      <c r="V414" s="74"/>
      <c r="W414" s="74"/>
      <c r="X414" s="74"/>
      <c r="Y414" s="37"/>
      <c r="Z414" s="38"/>
      <c r="AA414" s="4">
        <f t="shared" si="113"/>
        <v>0</v>
      </c>
      <c r="AB414" s="111"/>
      <c r="AC414" s="26"/>
      <c r="AE414" t="s">
        <v>315</v>
      </c>
      <c r="AH414" t="s">
        <v>446</v>
      </c>
      <c r="AI414" s="191" t="s">
        <v>423</v>
      </c>
      <c r="AJ414" s="1">
        <v>5</v>
      </c>
      <c r="AK414" t="s">
        <v>447</v>
      </c>
      <c r="AL414" s="1">
        <f t="shared" si="120"/>
        <v>0</v>
      </c>
      <c r="AM414" s="1">
        <f t="shared" si="121"/>
        <v>0</v>
      </c>
      <c r="AN414" s="532">
        <f t="shared" si="122"/>
        <v>0</v>
      </c>
      <c r="AO414" s="532">
        <f t="shared" si="123"/>
        <v>0</v>
      </c>
      <c r="AP414" s="532">
        <f t="shared" si="124"/>
        <v>0</v>
      </c>
      <c r="AQ414" s="4">
        <f t="shared" si="115"/>
        <v>0</v>
      </c>
      <c r="AR414" s="4">
        <f t="shared" si="116"/>
        <v>0</v>
      </c>
      <c r="AS414" s="4">
        <f t="shared" si="117"/>
        <v>0</v>
      </c>
      <c r="AT414" s="4">
        <f t="shared" si="118"/>
        <v>0</v>
      </c>
      <c r="AU414" s="4">
        <f t="shared" si="119"/>
        <v>0</v>
      </c>
      <c r="AV414" s="533">
        <f t="shared" si="112"/>
        <v>0</v>
      </c>
    </row>
    <row r="415" spans="1:48" ht="18">
      <c r="A415" s="223"/>
      <c r="B415" s="227"/>
      <c r="C415" s="227"/>
      <c r="D415" s="218"/>
      <c r="E415" s="228"/>
      <c r="G415">
        <f t="shared" si="126"/>
        <v>0</v>
      </c>
      <c r="S415" s="73"/>
      <c r="T415" s="74"/>
      <c r="U415" s="74"/>
      <c r="V415" s="74"/>
      <c r="W415" s="74"/>
      <c r="X415" s="74"/>
      <c r="Y415" s="37"/>
      <c r="Z415" s="38"/>
      <c r="AA415" s="4">
        <f t="shared" si="113"/>
        <v>0</v>
      </c>
      <c r="AB415" s="111"/>
      <c r="AC415" s="26"/>
      <c r="AE415" t="s">
        <v>314</v>
      </c>
      <c r="AH415" t="s">
        <v>446</v>
      </c>
      <c r="AI415" s="191" t="s">
        <v>423</v>
      </c>
      <c r="AJ415" s="1">
        <v>5</v>
      </c>
      <c r="AK415" t="s">
        <v>447</v>
      </c>
      <c r="AL415" s="1">
        <f t="shared" si="120"/>
        <v>0</v>
      </c>
      <c r="AM415" s="1">
        <f t="shared" si="121"/>
        <v>0</v>
      </c>
      <c r="AN415" s="532">
        <f t="shared" si="122"/>
        <v>0</v>
      </c>
      <c r="AO415" s="532">
        <f t="shared" si="123"/>
        <v>0</v>
      </c>
      <c r="AP415" s="532">
        <f t="shared" si="124"/>
        <v>0</v>
      </c>
      <c r="AQ415" s="4">
        <f t="shared" si="115"/>
        <v>0</v>
      </c>
      <c r="AR415" s="4">
        <f t="shared" si="116"/>
        <v>0</v>
      </c>
      <c r="AS415" s="4">
        <f t="shared" si="117"/>
        <v>0</v>
      </c>
      <c r="AT415" s="4">
        <f t="shared" si="118"/>
        <v>0</v>
      </c>
      <c r="AU415" s="4">
        <f t="shared" si="119"/>
        <v>0</v>
      </c>
      <c r="AV415" s="533">
        <f t="shared" si="112"/>
        <v>0</v>
      </c>
    </row>
    <row r="416" spans="1:48" ht="18">
      <c r="A416" s="223"/>
      <c r="B416" s="227"/>
      <c r="C416" s="227"/>
      <c r="D416" s="218"/>
      <c r="E416" s="228"/>
      <c r="G416">
        <f t="shared" si="126"/>
        <v>0</v>
      </c>
      <c r="S416" s="73"/>
      <c r="T416" s="74"/>
      <c r="U416" s="74"/>
      <c r="V416" s="74"/>
      <c r="W416" s="74"/>
      <c r="X416" s="74"/>
      <c r="Y416" s="37"/>
      <c r="Z416" s="38"/>
      <c r="AA416" s="4">
        <f t="shared" si="113"/>
        <v>0</v>
      </c>
      <c r="AB416" s="111"/>
      <c r="AC416" s="26"/>
      <c r="AE416" t="s">
        <v>315</v>
      </c>
      <c r="AH416" t="s">
        <v>446</v>
      </c>
      <c r="AI416" s="191" t="s">
        <v>424</v>
      </c>
      <c r="AJ416" s="1">
        <v>5</v>
      </c>
      <c r="AK416" t="s">
        <v>447</v>
      </c>
      <c r="AL416" s="1">
        <f t="shared" si="120"/>
        <v>0</v>
      </c>
      <c r="AM416" s="1">
        <f t="shared" si="121"/>
        <v>0</v>
      </c>
      <c r="AN416" s="532">
        <f t="shared" si="122"/>
        <v>0</v>
      </c>
      <c r="AO416" s="532">
        <f t="shared" si="123"/>
        <v>0</v>
      </c>
      <c r="AP416" s="532">
        <f t="shared" si="124"/>
        <v>0</v>
      </c>
      <c r="AQ416" s="4">
        <f t="shared" si="115"/>
        <v>0</v>
      </c>
      <c r="AR416" s="4">
        <f t="shared" si="116"/>
        <v>0</v>
      </c>
      <c r="AS416" s="4">
        <f t="shared" si="117"/>
        <v>0</v>
      </c>
      <c r="AT416" s="4">
        <f t="shared" si="118"/>
        <v>0</v>
      </c>
      <c r="AU416" s="4">
        <f t="shared" si="119"/>
        <v>0</v>
      </c>
      <c r="AV416" s="533">
        <f t="shared" si="112"/>
        <v>0</v>
      </c>
    </row>
    <row r="417" spans="1:48" ht="18">
      <c r="A417" s="223"/>
      <c r="B417" s="227"/>
      <c r="C417" s="227"/>
      <c r="D417" s="218"/>
      <c r="E417" s="228"/>
      <c r="G417">
        <f t="shared" si="126"/>
        <v>0</v>
      </c>
      <c r="S417" s="73"/>
      <c r="T417" s="74"/>
      <c r="U417" s="74"/>
      <c r="V417" s="74"/>
      <c r="W417" s="74"/>
      <c r="X417" s="74"/>
      <c r="Y417" s="37"/>
      <c r="Z417" s="38"/>
      <c r="AA417" s="4">
        <f t="shared" si="113"/>
        <v>0</v>
      </c>
      <c r="AB417" s="111"/>
      <c r="AC417" s="26"/>
      <c r="AE417" t="s">
        <v>315</v>
      </c>
      <c r="AH417" t="s">
        <v>446</v>
      </c>
      <c r="AI417" s="191" t="s">
        <v>424</v>
      </c>
      <c r="AJ417" s="1">
        <v>5</v>
      </c>
      <c r="AK417" t="s">
        <v>447</v>
      </c>
      <c r="AL417" s="1">
        <f t="shared" si="120"/>
        <v>0</v>
      </c>
      <c r="AM417" s="1">
        <f t="shared" si="121"/>
        <v>0</v>
      </c>
      <c r="AN417" s="532">
        <f t="shared" si="122"/>
        <v>0</v>
      </c>
      <c r="AO417" s="532">
        <f t="shared" si="123"/>
        <v>0</v>
      </c>
      <c r="AP417" s="532">
        <f t="shared" si="124"/>
        <v>0</v>
      </c>
      <c r="AQ417" s="4">
        <f t="shared" si="115"/>
        <v>0</v>
      </c>
      <c r="AR417" s="4">
        <f t="shared" si="116"/>
        <v>0</v>
      </c>
      <c r="AS417" s="4">
        <f t="shared" si="117"/>
        <v>0</v>
      </c>
      <c r="AT417" s="4">
        <f t="shared" si="118"/>
        <v>0</v>
      </c>
      <c r="AU417" s="4">
        <f t="shared" si="119"/>
        <v>0</v>
      </c>
      <c r="AV417" s="533">
        <f t="shared" si="112"/>
        <v>0</v>
      </c>
    </row>
    <row r="418" spans="1:48" ht="18">
      <c r="A418" s="223"/>
      <c r="B418" s="227"/>
      <c r="C418" s="227"/>
      <c r="D418" s="218"/>
      <c r="E418" s="228"/>
      <c r="G418">
        <f t="shared" si="126"/>
        <v>0</v>
      </c>
      <c r="S418" s="73"/>
      <c r="T418" s="74"/>
      <c r="U418" s="74"/>
      <c r="V418" s="74"/>
      <c r="W418" s="74"/>
      <c r="X418" s="74"/>
      <c r="Y418" s="37"/>
      <c r="Z418" s="38"/>
      <c r="AA418" s="4">
        <f t="shared" si="113"/>
        <v>0</v>
      </c>
      <c r="AB418" s="111"/>
      <c r="AC418" s="26"/>
      <c r="AE418" t="s">
        <v>315</v>
      </c>
      <c r="AH418" t="s">
        <v>446</v>
      </c>
      <c r="AI418" s="191" t="s">
        <v>423</v>
      </c>
      <c r="AJ418" s="1">
        <v>5</v>
      </c>
      <c r="AK418" t="s">
        <v>447</v>
      </c>
      <c r="AL418" s="1">
        <f t="shared" si="120"/>
        <v>0</v>
      </c>
      <c r="AM418" s="1">
        <f t="shared" si="121"/>
        <v>0</v>
      </c>
      <c r="AN418" s="532">
        <f t="shared" si="122"/>
        <v>0</v>
      </c>
      <c r="AO418" s="532">
        <f t="shared" si="123"/>
        <v>0</v>
      </c>
      <c r="AP418" s="532">
        <f t="shared" si="124"/>
        <v>0</v>
      </c>
      <c r="AQ418" s="4">
        <f t="shared" si="115"/>
        <v>0</v>
      </c>
      <c r="AR418" s="4">
        <f t="shared" si="116"/>
        <v>0</v>
      </c>
      <c r="AS418" s="4">
        <f t="shared" si="117"/>
        <v>0</v>
      </c>
      <c r="AT418" s="4">
        <f t="shared" si="118"/>
        <v>0</v>
      </c>
      <c r="AU418" s="4">
        <f t="shared" si="119"/>
        <v>0</v>
      </c>
      <c r="AV418" s="533">
        <f t="shared" si="112"/>
        <v>0</v>
      </c>
    </row>
    <row r="419" spans="1:48" ht="18">
      <c r="A419" s="223"/>
      <c r="B419" s="227"/>
      <c r="C419" s="227"/>
      <c r="D419" s="218"/>
      <c r="E419" s="228"/>
      <c r="G419">
        <f t="shared" si="126"/>
        <v>0</v>
      </c>
      <c r="S419" s="73"/>
      <c r="T419" s="74"/>
      <c r="U419" s="74"/>
      <c r="V419" s="74"/>
      <c r="W419" s="74"/>
      <c r="X419" s="74"/>
      <c r="Y419" s="37"/>
      <c r="Z419" s="38"/>
      <c r="AA419" s="4">
        <f t="shared" si="113"/>
        <v>0</v>
      </c>
      <c r="AB419" s="111"/>
      <c r="AC419" s="26"/>
      <c r="AE419" t="s">
        <v>315</v>
      </c>
      <c r="AH419" t="s">
        <v>446</v>
      </c>
      <c r="AI419" s="191" t="s">
        <v>423</v>
      </c>
      <c r="AJ419" s="1">
        <v>5</v>
      </c>
      <c r="AK419" t="s">
        <v>447</v>
      </c>
      <c r="AL419" s="1">
        <f t="shared" si="120"/>
        <v>0</v>
      </c>
      <c r="AM419" s="1">
        <f t="shared" si="121"/>
        <v>0</v>
      </c>
      <c r="AN419" s="532">
        <f t="shared" si="122"/>
        <v>0</v>
      </c>
      <c r="AO419" s="532">
        <f t="shared" si="123"/>
        <v>0</v>
      </c>
      <c r="AP419" s="532">
        <f t="shared" si="124"/>
        <v>0</v>
      </c>
      <c r="AQ419" s="4">
        <f t="shared" si="115"/>
        <v>0</v>
      </c>
      <c r="AR419" s="4">
        <f t="shared" si="116"/>
        <v>0</v>
      </c>
      <c r="AS419" s="4">
        <f t="shared" si="117"/>
        <v>0</v>
      </c>
      <c r="AT419" s="4">
        <f t="shared" si="118"/>
        <v>0</v>
      </c>
      <c r="AU419" s="4">
        <f t="shared" si="119"/>
        <v>0</v>
      </c>
      <c r="AV419" s="533">
        <f t="shared" si="112"/>
        <v>0</v>
      </c>
    </row>
    <row r="420" spans="1:48" ht="18">
      <c r="A420" s="223"/>
      <c r="B420" s="227"/>
      <c r="C420" s="227"/>
      <c r="D420" s="218"/>
      <c r="E420" s="228"/>
      <c r="G420">
        <f t="shared" si="126"/>
        <v>0</v>
      </c>
      <c r="S420" s="73"/>
      <c r="T420" s="74"/>
      <c r="U420" s="74"/>
      <c r="V420" s="74"/>
      <c r="W420" s="74"/>
      <c r="X420" s="74"/>
      <c r="Y420" s="37"/>
      <c r="Z420" s="38"/>
      <c r="AA420" s="4">
        <f t="shared" si="113"/>
        <v>0</v>
      </c>
      <c r="AB420" s="111"/>
      <c r="AC420" s="26"/>
      <c r="AE420" t="s">
        <v>315</v>
      </c>
      <c r="AH420" t="s">
        <v>446</v>
      </c>
      <c r="AI420" s="191" t="s">
        <v>423</v>
      </c>
      <c r="AJ420" s="1">
        <v>5</v>
      </c>
      <c r="AK420" t="s">
        <v>447</v>
      </c>
      <c r="AL420" s="1">
        <f t="shared" si="120"/>
        <v>0</v>
      </c>
      <c r="AM420" s="1">
        <f t="shared" si="121"/>
        <v>0</v>
      </c>
      <c r="AN420" s="532">
        <f t="shared" si="122"/>
        <v>0</v>
      </c>
      <c r="AO420" s="532">
        <f t="shared" si="123"/>
        <v>0</v>
      </c>
      <c r="AP420" s="532">
        <f t="shared" si="124"/>
        <v>0</v>
      </c>
      <c r="AQ420" s="4">
        <f t="shared" si="115"/>
        <v>0</v>
      </c>
      <c r="AR420" s="4">
        <f t="shared" si="116"/>
        <v>0</v>
      </c>
      <c r="AS420" s="4">
        <f t="shared" si="117"/>
        <v>0</v>
      </c>
      <c r="AT420" s="4">
        <f t="shared" si="118"/>
        <v>0</v>
      </c>
      <c r="AU420" s="4">
        <f t="shared" si="119"/>
        <v>0</v>
      </c>
      <c r="AV420" s="533">
        <f t="shared" si="112"/>
        <v>0</v>
      </c>
    </row>
    <row r="421" spans="1:48" ht="18">
      <c r="A421" s="223"/>
      <c r="B421" s="227"/>
      <c r="C421" s="227"/>
      <c r="D421" s="218"/>
      <c r="E421" s="228"/>
      <c r="G421">
        <f t="shared" si="114"/>
        <v>0</v>
      </c>
      <c r="S421" s="73"/>
      <c r="T421" s="74"/>
      <c r="U421" s="74"/>
      <c r="V421" s="74"/>
      <c r="W421" s="74"/>
      <c r="X421" s="74"/>
      <c r="Y421" s="37"/>
      <c r="Z421" s="38"/>
      <c r="AA421" s="4">
        <f t="shared" si="113"/>
        <v>0</v>
      </c>
      <c r="AB421" s="111"/>
      <c r="AC421" s="26"/>
      <c r="AE421" t="s">
        <v>315</v>
      </c>
      <c r="AH421" t="s">
        <v>446</v>
      </c>
      <c r="AI421" s="191"/>
      <c r="AJ421" s="1">
        <v>5</v>
      </c>
      <c r="AK421" t="s">
        <v>447</v>
      </c>
      <c r="AL421" s="1"/>
      <c r="AM421" s="1"/>
      <c r="AN421" s="532">
        <f t="shared" si="122"/>
        <v>0</v>
      </c>
      <c r="AO421" s="532">
        <f t="shared" si="123"/>
        <v>0</v>
      </c>
      <c r="AP421" s="532">
        <f t="shared" si="124"/>
        <v>0</v>
      </c>
      <c r="AQ421" s="4">
        <f t="shared" si="115"/>
        <v>0</v>
      </c>
      <c r="AR421" s="4">
        <f t="shared" si="116"/>
        <v>0</v>
      </c>
      <c r="AS421" s="4">
        <f t="shared" si="117"/>
        <v>0</v>
      </c>
      <c r="AT421" s="4">
        <f t="shared" si="118"/>
        <v>0</v>
      </c>
      <c r="AU421" s="4">
        <f t="shared" si="119"/>
        <v>0</v>
      </c>
      <c r="AV421" s="533">
        <f t="shared" si="112"/>
        <v>0</v>
      </c>
    </row>
    <row r="422" spans="1:48" ht="18">
      <c r="A422" s="225"/>
      <c r="B422" s="217"/>
      <c r="C422" s="217"/>
      <c r="D422" s="244"/>
      <c r="E422" s="237"/>
      <c r="G422">
        <f t="shared" si="114"/>
        <v>0</v>
      </c>
      <c r="S422" s="73"/>
      <c r="T422" s="74"/>
      <c r="U422" s="74"/>
      <c r="V422" s="74"/>
      <c r="W422" s="74"/>
      <c r="X422" s="74"/>
      <c r="Y422" s="37"/>
      <c r="Z422" s="38"/>
      <c r="AA422" s="4">
        <f t="shared" si="113"/>
        <v>0</v>
      </c>
      <c r="AB422" s="111"/>
      <c r="AC422" s="26"/>
      <c r="AE422" t="s">
        <v>315</v>
      </c>
      <c r="AH422" t="s">
        <v>446</v>
      </c>
      <c r="AI422" s="191" t="s">
        <v>423</v>
      </c>
      <c r="AJ422" s="1">
        <v>10</v>
      </c>
      <c r="AK422" t="s">
        <v>447</v>
      </c>
      <c r="AL422" s="1">
        <f t="shared" si="120"/>
        <v>0</v>
      </c>
      <c r="AM422" s="1">
        <f t="shared" si="121"/>
        <v>0</v>
      </c>
      <c r="AN422" s="532">
        <f t="shared" si="122"/>
        <v>0</v>
      </c>
      <c r="AO422" s="532">
        <f t="shared" si="123"/>
        <v>0</v>
      </c>
      <c r="AP422" s="532">
        <f t="shared" si="124"/>
        <v>0</v>
      </c>
      <c r="AQ422" s="4">
        <f t="shared" si="115"/>
        <v>0</v>
      </c>
      <c r="AR422" s="4">
        <f t="shared" si="116"/>
        <v>0</v>
      </c>
      <c r="AS422" s="4">
        <f t="shared" si="117"/>
        <v>0</v>
      </c>
      <c r="AT422" s="4">
        <f t="shared" si="118"/>
        <v>0</v>
      </c>
      <c r="AU422" s="4">
        <f t="shared" si="119"/>
        <v>0</v>
      </c>
      <c r="AV422" s="533">
        <f t="shared" si="112"/>
        <v>0</v>
      </c>
    </row>
    <row r="423" spans="1:48" ht="18">
      <c r="A423" s="225"/>
      <c r="B423" s="217"/>
      <c r="C423" s="217"/>
      <c r="D423" s="218"/>
      <c r="E423" s="237"/>
      <c r="G423">
        <f t="shared" si="114"/>
        <v>0</v>
      </c>
      <c r="S423" s="73"/>
      <c r="T423" s="74"/>
      <c r="U423" s="74"/>
      <c r="V423" s="74"/>
      <c r="W423" s="74"/>
      <c r="X423" s="74"/>
      <c r="Y423" s="37"/>
      <c r="Z423" s="38"/>
      <c r="AA423" s="4">
        <f t="shared" si="113"/>
        <v>0</v>
      </c>
      <c r="AB423" s="111"/>
      <c r="AC423" s="26"/>
      <c r="AE423" t="s">
        <v>314</v>
      </c>
      <c r="AH423" t="s">
        <v>446</v>
      </c>
      <c r="AI423" s="191" t="s">
        <v>423</v>
      </c>
      <c r="AJ423" s="1">
        <v>10</v>
      </c>
      <c r="AK423" t="s">
        <v>447</v>
      </c>
      <c r="AL423" s="1">
        <f t="shared" si="120"/>
        <v>0</v>
      </c>
      <c r="AM423" s="1">
        <f t="shared" si="121"/>
        <v>0</v>
      </c>
      <c r="AN423" s="532">
        <f t="shared" si="122"/>
        <v>0</v>
      </c>
      <c r="AO423" s="532">
        <f t="shared" si="123"/>
        <v>0</v>
      </c>
      <c r="AP423" s="532">
        <f t="shared" si="124"/>
        <v>0</v>
      </c>
      <c r="AQ423" s="4">
        <f t="shared" si="115"/>
        <v>0</v>
      </c>
      <c r="AR423" s="4">
        <f t="shared" si="116"/>
        <v>0</v>
      </c>
      <c r="AS423" s="4">
        <f t="shared" si="117"/>
        <v>0</v>
      </c>
      <c r="AT423" s="4">
        <f t="shared" si="118"/>
        <v>0</v>
      </c>
      <c r="AU423" s="4">
        <f t="shared" si="119"/>
        <v>0</v>
      </c>
      <c r="AV423" s="533">
        <f t="shared" si="112"/>
        <v>0</v>
      </c>
    </row>
    <row r="424" spans="1:48" ht="18">
      <c r="A424" s="225"/>
      <c r="B424" s="217"/>
      <c r="C424" s="217"/>
      <c r="D424" s="218"/>
      <c r="E424" s="237"/>
      <c r="F424" s="239"/>
      <c r="G424">
        <f t="shared" si="114"/>
        <v>0</v>
      </c>
      <c r="S424" s="73"/>
      <c r="T424" s="74"/>
      <c r="U424" s="74"/>
      <c r="V424" s="74"/>
      <c r="W424" s="74"/>
      <c r="X424" s="74"/>
      <c r="Y424" s="37"/>
      <c r="Z424" s="38"/>
      <c r="AA424" s="4">
        <f t="shared" si="113"/>
        <v>0</v>
      </c>
      <c r="AB424" s="111"/>
      <c r="AC424" s="26"/>
      <c r="AE424" t="s">
        <v>315</v>
      </c>
      <c r="AH424" t="s">
        <v>446</v>
      </c>
      <c r="AI424" s="191" t="s">
        <v>424</v>
      </c>
      <c r="AJ424" s="1">
        <v>10</v>
      </c>
      <c r="AK424" t="s">
        <v>447</v>
      </c>
      <c r="AL424" s="1">
        <f t="shared" si="120"/>
        <v>0</v>
      </c>
      <c r="AM424" s="1">
        <f t="shared" si="121"/>
        <v>0</v>
      </c>
      <c r="AN424" s="532">
        <f t="shared" si="122"/>
        <v>0</v>
      </c>
      <c r="AO424" s="532">
        <f t="shared" si="123"/>
        <v>0</v>
      </c>
      <c r="AP424" s="532">
        <f t="shared" si="124"/>
        <v>0</v>
      </c>
      <c r="AQ424" s="4">
        <f t="shared" si="115"/>
        <v>0</v>
      </c>
      <c r="AR424" s="4">
        <f t="shared" si="116"/>
        <v>0</v>
      </c>
      <c r="AS424" s="4">
        <f t="shared" si="117"/>
        <v>0</v>
      </c>
      <c r="AT424" s="4">
        <f t="shared" si="118"/>
        <v>0</v>
      </c>
      <c r="AU424" s="4">
        <f t="shared" si="119"/>
        <v>0</v>
      </c>
      <c r="AV424" s="533">
        <f t="shared" si="112"/>
        <v>0</v>
      </c>
    </row>
    <row r="425" spans="1:48" ht="18">
      <c r="A425" s="225"/>
      <c r="B425" s="217"/>
      <c r="C425" s="217"/>
      <c r="D425" s="218"/>
      <c r="E425" s="230"/>
      <c r="G425">
        <f t="shared" si="114"/>
        <v>0</v>
      </c>
      <c r="S425" s="73"/>
      <c r="T425" s="74"/>
      <c r="U425" s="74"/>
      <c r="V425" s="74"/>
      <c r="W425" s="74"/>
      <c r="X425" s="74"/>
      <c r="Y425" s="37"/>
      <c r="Z425" s="38"/>
      <c r="AA425" s="4">
        <f t="shared" si="113"/>
        <v>0</v>
      </c>
      <c r="AB425" s="111"/>
      <c r="AC425" s="26"/>
      <c r="AE425" t="s">
        <v>315</v>
      </c>
      <c r="AH425" t="s">
        <v>446</v>
      </c>
      <c r="AI425" s="191"/>
      <c r="AJ425" s="1">
        <v>10</v>
      </c>
      <c r="AK425" t="s">
        <v>447</v>
      </c>
      <c r="AL425" s="1"/>
      <c r="AM425" s="1"/>
      <c r="AN425" s="532">
        <f t="shared" si="122"/>
        <v>0</v>
      </c>
      <c r="AO425" s="532">
        <f t="shared" si="123"/>
        <v>0</v>
      </c>
      <c r="AP425" s="532">
        <f t="shared" si="124"/>
        <v>0</v>
      </c>
      <c r="AQ425" s="4">
        <f t="shared" si="115"/>
        <v>0</v>
      </c>
      <c r="AR425" s="4">
        <f t="shared" si="116"/>
        <v>0</v>
      </c>
      <c r="AS425" s="4">
        <f t="shared" si="117"/>
        <v>0</v>
      </c>
      <c r="AT425" s="4">
        <f t="shared" si="118"/>
        <v>0</v>
      </c>
      <c r="AU425" s="4">
        <f t="shared" si="119"/>
        <v>0</v>
      </c>
      <c r="AV425" s="533">
        <f t="shared" si="112"/>
        <v>0</v>
      </c>
    </row>
    <row r="426" spans="1:48" ht="18">
      <c r="A426" s="225"/>
      <c r="B426" s="217"/>
      <c r="C426" s="217"/>
      <c r="D426" s="218"/>
      <c r="E426" s="237"/>
      <c r="G426">
        <f t="shared" si="114"/>
        <v>0</v>
      </c>
      <c r="S426" s="73"/>
      <c r="T426" s="74"/>
      <c r="U426" s="74"/>
      <c r="V426" s="74"/>
      <c r="W426" s="74"/>
      <c r="X426" s="74"/>
      <c r="Y426" s="37"/>
      <c r="Z426" s="38"/>
      <c r="AA426" s="4">
        <f t="shared" si="113"/>
        <v>0</v>
      </c>
      <c r="AB426" s="111"/>
      <c r="AC426" s="26"/>
      <c r="AE426" t="s">
        <v>314</v>
      </c>
      <c r="AH426" t="s">
        <v>446</v>
      </c>
      <c r="AI426" s="191" t="s">
        <v>423</v>
      </c>
      <c r="AJ426" s="1">
        <v>10</v>
      </c>
      <c r="AK426" t="s">
        <v>447</v>
      </c>
      <c r="AL426" s="1">
        <f t="shared" si="120"/>
        <v>0</v>
      </c>
      <c r="AM426" s="1">
        <f t="shared" si="121"/>
        <v>0</v>
      </c>
      <c r="AN426" s="532">
        <f t="shared" si="122"/>
        <v>0</v>
      </c>
      <c r="AO426" s="532">
        <f t="shared" si="123"/>
        <v>0</v>
      </c>
      <c r="AP426" s="532">
        <f t="shared" si="124"/>
        <v>0</v>
      </c>
      <c r="AQ426" s="4">
        <f t="shared" si="115"/>
        <v>0</v>
      </c>
      <c r="AR426" s="4">
        <f t="shared" si="116"/>
        <v>0</v>
      </c>
      <c r="AS426" s="4">
        <f t="shared" si="117"/>
        <v>0</v>
      </c>
      <c r="AT426" s="4">
        <f t="shared" si="118"/>
        <v>0</v>
      </c>
      <c r="AU426" s="4">
        <f t="shared" si="119"/>
        <v>0</v>
      </c>
      <c r="AV426" s="533">
        <f t="shared" si="112"/>
        <v>0</v>
      </c>
    </row>
    <row r="427" spans="1:48" ht="18">
      <c r="A427" s="225"/>
      <c r="B427" s="217"/>
      <c r="C427" s="217"/>
      <c r="D427" s="218"/>
      <c r="E427" s="237"/>
      <c r="G427">
        <f t="shared" si="114"/>
        <v>0</v>
      </c>
      <c r="S427" s="73"/>
      <c r="T427" s="74"/>
      <c r="U427" s="74"/>
      <c r="V427" s="74"/>
      <c r="W427" s="74"/>
      <c r="X427" s="74"/>
      <c r="Y427" s="37"/>
      <c r="Z427" s="38"/>
      <c r="AA427" s="4">
        <f t="shared" si="113"/>
        <v>0</v>
      </c>
      <c r="AB427" s="111"/>
      <c r="AC427" s="26"/>
      <c r="AE427" t="s">
        <v>314</v>
      </c>
      <c r="AH427" t="s">
        <v>446</v>
      </c>
      <c r="AI427" s="191" t="s">
        <v>423</v>
      </c>
      <c r="AJ427" s="1">
        <v>10</v>
      </c>
      <c r="AK427" t="s">
        <v>447</v>
      </c>
      <c r="AL427" s="1">
        <f t="shared" si="120"/>
        <v>0</v>
      </c>
      <c r="AM427" s="1">
        <f t="shared" si="121"/>
        <v>0</v>
      </c>
      <c r="AN427" s="532">
        <f t="shared" si="122"/>
        <v>0</v>
      </c>
      <c r="AO427" s="532">
        <f t="shared" si="123"/>
        <v>0</v>
      </c>
      <c r="AP427" s="532">
        <f t="shared" si="124"/>
        <v>0</v>
      </c>
      <c r="AQ427" s="4">
        <f t="shared" si="115"/>
        <v>0</v>
      </c>
      <c r="AR427" s="4">
        <f t="shared" si="116"/>
        <v>0</v>
      </c>
      <c r="AS427" s="4">
        <f t="shared" si="117"/>
        <v>0</v>
      </c>
      <c r="AT427" s="4">
        <f t="shared" si="118"/>
        <v>0</v>
      </c>
      <c r="AU427" s="4">
        <f t="shared" si="119"/>
        <v>0</v>
      </c>
      <c r="AV427" s="533">
        <f t="shared" si="112"/>
        <v>0</v>
      </c>
    </row>
    <row r="428" spans="1:48" ht="18">
      <c r="A428" s="225"/>
      <c r="B428" s="217"/>
      <c r="C428" s="217"/>
      <c r="D428" s="218"/>
      <c r="E428" s="237"/>
      <c r="G428">
        <f t="shared" si="114"/>
        <v>0</v>
      </c>
      <c r="S428" s="73"/>
      <c r="T428" s="74"/>
      <c r="U428" s="74"/>
      <c r="V428" s="74"/>
      <c r="W428" s="74"/>
      <c r="X428" s="74"/>
      <c r="Y428" s="37"/>
      <c r="Z428" s="38"/>
      <c r="AA428" s="4">
        <f t="shared" si="113"/>
        <v>0</v>
      </c>
      <c r="AB428" s="111"/>
      <c r="AC428" s="26"/>
      <c r="AE428" t="s">
        <v>315</v>
      </c>
      <c r="AH428" t="s">
        <v>446</v>
      </c>
      <c r="AI428" s="191" t="s">
        <v>424</v>
      </c>
      <c r="AJ428" s="1">
        <v>10</v>
      </c>
      <c r="AK428" t="s">
        <v>447</v>
      </c>
      <c r="AL428" s="1">
        <f t="shared" si="120"/>
        <v>0</v>
      </c>
      <c r="AM428" s="1">
        <f t="shared" si="121"/>
        <v>0</v>
      </c>
      <c r="AN428" s="532">
        <f t="shared" si="122"/>
        <v>0</v>
      </c>
      <c r="AO428" s="532">
        <f t="shared" si="123"/>
        <v>0</v>
      </c>
      <c r="AP428" s="532">
        <f t="shared" si="124"/>
        <v>0</v>
      </c>
      <c r="AQ428" s="4">
        <f t="shared" si="115"/>
        <v>0</v>
      </c>
      <c r="AR428" s="4">
        <f t="shared" si="116"/>
        <v>0</v>
      </c>
      <c r="AS428" s="4">
        <f t="shared" si="117"/>
        <v>0</v>
      </c>
      <c r="AT428" s="4">
        <f t="shared" si="118"/>
        <v>0</v>
      </c>
      <c r="AU428" s="4">
        <f t="shared" si="119"/>
        <v>0</v>
      </c>
      <c r="AV428" s="533">
        <f t="shared" si="112"/>
        <v>0</v>
      </c>
    </row>
    <row r="429" spans="1:48" ht="18">
      <c r="A429" s="223"/>
      <c r="B429" s="224"/>
      <c r="C429" s="224"/>
      <c r="D429" s="218"/>
      <c r="E429" s="228"/>
      <c r="F429" s="191"/>
      <c r="G429">
        <f t="shared" si="114"/>
        <v>0</v>
      </c>
      <c r="S429" s="73"/>
      <c r="T429" s="74"/>
      <c r="U429" s="74"/>
      <c r="V429" s="74"/>
      <c r="W429" s="74"/>
      <c r="X429" s="74"/>
      <c r="Y429" s="37"/>
      <c r="Z429" s="38"/>
      <c r="AA429" s="4">
        <f t="shared" si="113"/>
        <v>0</v>
      </c>
      <c r="AB429" s="111"/>
      <c r="AC429" s="26"/>
      <c r="AE429" t="s">
        <v>315</v>
      </c>
      <c r="AH429" t="s">
        <v>446</v>
      </c>
      <c r="AI429" s="191"/>
      <c r="AJ429" s="1">
        <v>10</v>
      </c>
      <c r="AK429" t="s">
        <v>447</v>
      </c>
      <c r="AL429" s="1"/>
      <c r="AM429" s="1"/>
      <c r="AN429" s="532">
        <f t="shared" si="122"/>
        <v>0</v>
      </c>
      <c r="AO429" s="532">
        <f t="shared" si="123"/>
        <v>0</v>
      </c>
      <c r="AP429" s="532">
        <f t="shared" si="124"/>
        <v>0</v>
      </c>
      <c r="AQ429" s="4">
        <f t="shared" si="115"/>
        <v>0</v>
      </c>
      <c r="AR429" s="4">
        <f t="shared" si="116"/>
        <v>0</v>
      </c>
      <c r="AS429" s="4">
        <f t="shared" si="117"/>
        <v>0</v>
      </c>
      <c r="AT429" s="4">
        <f t="shared" si="118"/>
        <v>0</v>
      </c>
      <c r="AU429" s="4">
        <f t="shared" si="119"/>
        <v>0</v>
      </c>
      <c r="AV429" s="533">
        <f t="shared" si="112"/>
        <v>0</v>
      </c>
    </row>
    <row r="430" spans="1:48" ht="18">
      <c r="A430" s="223"/>
      <c r="B430" s="217"/>
      <c r="C430" s="217"/>
      <c r="D430" s="218"/>
      <c r="E430" s="228"/>
      <c r="G430">
        <f t="shared" si="114"/>
        <v>0</v>
      </c>
      <c r="S430" s="73"/>
      <c r="T430" s="74"/>
      <c r="U430" s="74"/>
      <c r="V430" s="74"/>
      <c r="W430" s="74"/>
      <c r="X430" s="74"/>
      <c r="Y430" s="37"/>
      <c r="Z430" s="38"/>
      <c r="AA430" s="4">
        <f t="shared" si="113"/>
        <v>0</v>
      </c>
      <c r="AB430" s="111"/>
      <c r="AC430" s="26"/>
      <c r="AE430" t="s">
        <v>315</v>
      </c>
      <c r="AH430" t="s">
        <v>446</v>
      </c>
      <c r="AI430" s="191"/>
      <c r="AJ430" s="1">
        <v>10</v>
      </c>
      <c r="AK430" t="s">
        <v>447</v>
      </c>
      <c r="AL430" s="1"/>
      <c r="AM430" s="1"/>
      <c r="AN430" s="532">
        <f t="shared" si="122"/>
        <v>0</v>
      </c>
      <c r="AO430" s="532">
        <f t="shared" si="123"/>
        <v>0</v>
      </c>
      <c r="AP430" s="532">
        <f t="shared" si="124"/>
        <v>0</v>
      </c>
      <c r="AQ430" s="4">
        <f t="shared" si="115"/>
        <v>0</v>
      </c>
      <c r="AR430" s="4">
        <f t="shared" si="116"/>
        <v>0</v>
      </c>
      <c r="AS430" s="4">
        <f t="shared" si="117"/>
        <v>0</v>
      </c>
      <c r="AT430" s="4">
        <f t="shared" si="118"/>
        <v>0</v>
      </c>
      <c r="AU430" s="4">
        <f t="shared" si="119"/>
        <v>0</v>
      </c>
      <c r="AV430" s="533">
        <f t="shared" si="112"/>
        <v>0</v>
      </c>
    </row>
    <row r="431" spans="1:48" ht="18">
      <c r="A431" s="225"/>
      <c r="B431" s="217"/>
      <c r="C431" s="217"/>
      <c r="D431" s="244"/>
      <c r="E431" s="237"/>
      <c r="G431">
        <f t="shared" ref="G431:G437" si="127">F431*$G$658</f>
        <v>0</v>
      </c>
      <c r="S431" s="73"/>
      <c r="T431" s="74"/>
      <c r="U431" s="74"/>
      <c r="V431" s="74"/>
      <c r="W431" s="74"/>
      <c r="X431" s="74"/>
      <c r="Y431" s="37"/>
      <c r="Z431" s="38"/>
      <c r="AA431" s="4">
        <f t="shared" si="113"/>
        <v>0</v>
      </c>
      <c r="AB431" s="111"/>
      <c r="AC431" s="26"/>
      <c r="AE431" t="s">
        <v>315</v>
      </c>
      <c r="AH431" t="s">
        <v>446</v>
      </c>
      <c r="AI431" s="191"/>
      <c r="AK431" t="s">
        <v>447</v>
      </c>
      <c r="AL431" s="1"/>
      <c r="AM431" s="1"/>
      <c r="AN431" s="532">
        <f t="shared" si="122"/>
        <v>0</v>
      </c>
      <c r="AO431" s="532">
        <f t="shared" si="123"/>
        <v>0</v>
      </c>
      <c r="AP431" s="532">
        <f t="shared" si="124"/>
        <v>0</v>
      </c>
      <c r="AQ431" s="4">
        <f t="shared" si="115"/>
        <v>0</v>
      </c>
      <c r="AR431" s="4">
        <f t="shared" si="116"/>
        <v>0</v>
      </c>
      <c r="AS431" s="4">
        <f t="shared" si="117"/>
        <v>0</v>
      </c>
      <c r="AT431" s="4">
        <f t="shared" si="118"/>
        <v>0</v>
      </c>
      <c r="AU431" s="4">
        <f t="shared" si="119"/>
        <v>0</v>
      </c>
      <c r="AV431" s="533">
        <f t="shared" si="112"/>
        <v>0</v>
      </c>
    </row>
    <row r="432" spans="1:48" ht="18">
      <c r="A432" s="225"/>
      <c r="B432" s="217"/>
      <c r="C432" s="217"/>
      <c r="D432" s="218"/>
      <c r="E432" s="237"/>
      <c r="G432">
        <f t="shared" si="127"/>
        <v>0</v>
      </c>
      <c r="S432" s="73"/>
      <c r="T432" s="74"/>
      <c r="U432" s="74"/>
      <c r="V432" s="74"/>
      <c r="W432" s="74"/>
      <c r="X432" s="74"/>
      <c r="Y432" s="37"/>
      <c r="Z432" s="38"/>
      <c r="AA432" s="4">
        <f t="shared" si="113"/>
        <v>0</v>
      </c>
      <c r="AB432" s="111"/>
      <c r="AC432" s="26"/>
      <c r="AE432" t="s">
        <v>315</v>
      </c>
      <c r="AH432" t="s">
        <v>446</v>
      </c>
      <c r="AI432" s="191"/>
      <c r="AK432" t="s">
        <v>447</v>
      </c>
      <c r="AL432" s="1"/>
      <c r="AM432" s="1"/>
      <c r="AN432" s="532">
        <f t="shared" si="122"/>
        <v>0</v>
      </c>
      <c r="AO432" s="532">
        <f t="shared" si="123"/>
        <v>0</v>
      </c>
      <c r="AP432" s="532">
        <f t="shared" si="124"/>
        <v>0</v>
      </c>
      <c r="AQ432" s="4">
        <f t="shared" si="115"/>
        <v>0</v>
      </c>
      <c r="AR432" s="4">
        <f t="shared" si="116"/>
        <v>0</v>
      </c>
      <c r="AS432" s="4">
        <f t="shared" si="117"/>
        <v>0</v>
      </c>
      <c r="AT432" s="4">
        <f t="shared" si="118"/>
        <v>0</v>
      </c>
      <c r="AU432" s="4">
        <f t="shared" si="119"/>
        <v>0</v>
      </c>
      <c r="AV432" s="533">
        <f t="shared" si="112"/>
        <v>0</v>
      </c>
    </row>
    <row r="433" spans="1:48" ht="18">
      <c r="A433" s="225"/>
      <c r="B433" s="217"/>
      <c r="C433" s="217"/>
      <c r="D433" s="218"/>
      <c r="E433" s="237"/>
      <c r="F433" s="239"/>
      <c r="G433">
        <f t="shared" si="127"/>
        <v>0</v>
      </c>
      <c r="S433" s="73"/>
      <c r="T433" s="74"/>
      <c r="U433" s="74"/>
      <c r="V433" s="74"/>
      <c r="W433" s="74"/>
      <c r="X433" s="74"/>
      <c r="Y433" s="37"/>
      <c r="Z433" s="38"/>
      <c r="AA433" s="4">
        <f t="shared" si="113"/>
        <v>0</v>
      </c>
      <c r="AB433" s="111"/>
      <c r="AC433" s="26"/>
      <c r="AE433" t="s">
        <v>315</v>
      </c>
      <c r="AH433" t="s">
        <v>446</v>
      </c>
      <c r="AI433" s="191"/>
      <c r="AK433" t="s">
        <v>447</v>
      </c>
      <c r="AL433" s="1"/>
      <c r="AM433" s="1"/>
      <c r="AN433" s="532">
        <f t="shared" si="122"/>
        <v>0</v>
      </c>
      <c r="AO433" s="532">
        <f t="shared" si="123"/>
        <v>0</v>
      </c>
      <c r="AP433" s="532">
        <f t="shared" si="124"/>
        <v>0</v>
      </c>
      <c r="AQ433" s="4">
        <f t="shared" si="115"/>
        <v>0</v>
      </c>
      <c r="AR433" s="4">
        <f t="shared" si="116"/>
        <v>0</v>
      </c>
      <c r="AS433" s="4">
        <f t="shared" si="117"/>
        <v>0</v>
      </c>
      <c r="AT433" s="4">
        <f t="shared" si="118"/>
        <v>0</v>
      </c>
      <c r="AU433" s="4">
        <f t="shared" si="119"/>
        <v>0</v>
      </c>
      <c r="AV433" s="533">
        <f t="shared" si="112"/>
        <v>0</v>
      </c>
    </row>
    <row r="434" spans="1:48" ht="18">
      <c r="A434" s="225"/>
      <c r="B434" s="217"/>
      <c r="C434" s="217"/>
      <c r="D434" s="218"/>
      <c r="E434" s="230"/>
      <c r="G434">
        <f t="shared" si="127"/>
        <v>0</v>
      </c>
      <c r="S434" s="73"/>
      <c r="T434" s="74"/>
      <c r="U434" s="74"/>
      <c r="V434" s="74"/>
      <c r="W434" s="74"/>
      <c r="X434" s="74"/>
      <c r="Y434" s="37"/>
      <c r="Z434" s="38"/>
      <c r="AA434" s="4">
        <f t="shared" si="113"/>
        <v>0</v>
      </c>
      <c r="AB434" s="111"/>
      <c r="AC434" s="26"/>
      <c r="AE434" t="s">
        <v>315</v>
      </c>
      <c r="AH434" t="s">
        <v>446</v>
      </c>
      <c r="AI434" s="191"/>
      <c r="AK434" t="s">
        <v>447</v>
      </c>
      <c r="AL434" s="1"/>
      <c r="AM434" s="1"/>
      <c r="AN434" s="532">
        <f t="shared" si="122"/>
        <v>0</v>
      </c>
      <c r="AO434" s="532">
        <f t="shared" si="123"/>
        <v>0</v>
      </c>
      <c r="AP434" s="532">
        <f t="shared" si="124"/>
        <v>0</v>
      </c>
      <c r="AQ434" s="4">
        <f t="shared" si="115"/>
        <v>0</v>
      </c>
      <c r="AR434" s="4">
        <f t="shared" si="116"/>
        <v>0</v>
      </c>
      <c r="AS434" s="4">
        <f t="shared" si="117"/>
        <v>0</v>
      </c>
      <c r="AT434" s="4">
        <f t="shared" si="118"/>
        <v>0</v>
      </c>
      <c r="AU434" s="4">
        <f t="shared" si="119"/>
        <v>0</v>
      </c>
      <c r="AV434" s="533">
        <f t="shared" si="112"/>
        <v>0</v>
      </c>
    </row>
    <row r="435" spans="1:48" ht="18">
      <c r="A435" s="225"/>
      <c r="B435" s="217"/>
      <c r="C435" s="217"/>
      <c r="D435" s="218"/>
      <c r="E435" s="237"/>
      <c r="G435">
        <f t="shared" si="127"/>
        <v>0</v>
      </c>
      <c r="S435" s="73"/>
      <c r="T435" s="74"/>
      <c r="U435" s="74"/>
      <c r="V435" s="74"/>
      <c r="W435" s="74"/>
      <c r="X435" s="74"/>
      <c r="Y435" s="37"/>
      <c r="Z435" s="38"/>
      <c r="AA435" s="4">
        <f t="shared" si="113"/>
        <v>0</v>
      </c>
      <c r="AB435" s="111"/>
      <c r="AC435" s="26"/>
      <c r="AE435" t="s">
        <v>315</v>
      </c>
      <c r="AH435" t="s">
        <v>446</v>
      </c>
      <c r="AI435" s="191"/>
      <c r="AK435" t="s">
        <v>447</v>
      </c>
      <c r="AL435" s="1"/>
      <c r="AM435" s="1"/>
      <c r="AN435" s="532">
        <f t="shared" si="122"/>
        <v>0</v>
      </c>
      <c r="AO435" s="532">
        <f t="shared" si="123"/>
        <v>0</v>
      </c>
      <c r="AP435" s="532">
        <f t="shared" si="124"/>
        <v>0</v>
      </c>
      <c r="AQ435" s="4">
        <f t="shared" si="115"/>
        <v>0</v>
      </c>
      <c r="AR435" s="4">
        <f t="shared" si="116"/>
        <v>0</v>
      </c>
      <c r="AS435" s="4">
        <f t="shared" si="117"/>
        <v>0</v>
      </c>
      <c r="AT435" s="4">
        <f t="shared" si="118"/>
        <v>0</v>
      </c>
      <c r="AU435" s="4">
        <f t="shared" si="119"/>
        <v>0</v>
      </c>
      <c r="AV435" s="533">
        <f t="shared" si="112"/>
        <v>0</v>
      </c>
    </row>
    <row r="436" spans="1:48" ht="18">
      <c r="A436" s="225"/>
      <c r="B436" s="217"/>
      <c r="C436" s="217"/>
      <c r="D436" s="218"/>
      <c r="E436" s="237"/>
      <c r="G436">
        <f t="shared" si="127"/>
        <v>0</v>
      </c>
      <c r="S436" s="73"/>
      <c r="T436" s="74"/>
      <c r="U436" s="74"/>
      <c r="V436" s="74"/>
      <c r="W436" s="74"/>
      <c r="X436" s="74"/>
      <c r="Y436" s="37"/>
      <c r="Z436" s="38"/>
      <c r="AA436" s="4">
        <f t="shared" si="113"/>
        <v>0</v>
      </c>
      <c r="AB436" s="111"/>
      <c r="AC436" s="26"/>
      <c r="AE436" t="s">
        <v>315</v>
      </c>
      <c r="AH436" t="s">
        <v>446</v>
      </c>
      <c r="AI436" s="191"/>
      <c r="AK436" t="s">
        <v>447</v>
      </c>
      <c r="AL436" s="1"/>
      <c r="AM436" s="1"/>
      <c r="AN436" s="532">
        <f t="shared" si="122"/>
        <v>0</v>
      </c>
      <c r="AO436" s="532">
        <f t="shared" si="123"/>
        <v>0</v>
      </c>
      <c r="AP436" s="532">
        <f t="shared" si="124"/>
        <v>0</v>
      </c>
      <c r="AQ436" s="4">
        <f t="shared" si="115"/>
        <v>0</v>
      </c>
      <c r="AR436" s="4">
        <f t="shared" si="116"/>
        <v>0</v>
      </c>
      <c r="AS436" s="4">
        <f t="shared" si="117"/>
        <v>0</v>
      </c>
      <c r="AT436" s="4">
        <f t="shared" si="118"/>
        <v>0</v>
      </c>
      <c r="AU436" s="4">
        <f t="shared" si="119"/>
        <v>0</v>
      </c>
      <c r="AV436" s="533">
        <f t="shared" si="112"/>
        <v>0</v>
      </c>
    </row>
    <row r="437" spans="1:48" ht="18">
      <c r="A437" s="225"/>
      <c r="B437" s="217"/>
      <c r="C437" s="217"/>
      <c r="D437" s="218"/>
      <c r="E437" s="237"/>
      <c r="G437">
        <f t="shared" si="127"/>
        <v>0</v>
      </c>
      <c r="S437" s="73"/>
      <c r="T437" s="74"/>
      <c r="U437" s="74"/>
      <c r="V437" s="74"/>
      <c r="W437" s="74"/>
      <c r="X437" s="74"/>
      <c r="Y437" s="37"/>
      <c r="Z437" s="38"/>
      <c r="AA437" s="4">
        <f t="shared" si="113"/>
        <v>0</v>
      </c>
      <c r="AB437" s="111"/>
      <c r="AC437" s="26"/>
      <c r="AE437" t="s">
        <v>315</v>
      </c>
      <c r="AH437" t="s">
        <v>446</v>
      </c>
      <c r="AI437" s="191"/>
      <c r="AK437" t="s">
        <v>447</v>
      </c>
      <c r="AL437" s="1"/>
      <c r="AM437" s="1"/>
      <c r="AN437" s="532">
        <f t="shared" si="122"/>
        <v>0</v>
      </c>
      <c r="AO437" s="532">
        <f t="shared" si="123"/>
        <v>0</v>
      </c>
      <c r="AP437" s="532">
        <f t="shared" si="124"/>
        <v>0</v>
      </c>
      <c r="AQ437" s="4">
        <f t="shared" si="115"/>
        <v>0</v>
      </c>
      <c r="AR437" s="4">
        <f t="shared" si="116"/>
        <v>0</v>
      </c>
      <c r="AS437" s="4">
        <f t="shared" si="117"/>
        <v>0</v>
      </c>
      <c r="AT437" s="4">
        <f t="shared" si="118"/>
        <v>0</v>
      </c>
      <c r="AU437" s="4">
        <f t="shared" si="119"/>
        <v>0</v>
      </c>
      <c r="AV437" s="533">
        <f t="shared" si="112"/>
        <v>0</v>
      </c>
    </row>
    <row r="438" spans="1:48" ht="18">
      <c r="A438" s="223"/>
      <c r="B438" s="227"/>
      <c r="C438" s="227"/>
      <c r="D438" s="218"/>
      <c r="E438" s="237"/>
      <c r="F438" s="191"/>
      <c r="G438">
        <f t="shared" si="114"/>
        <v>0</v>
      </c>
      <c r="S438" s="73"/>
      <c r="T438" s="74"/>
      <c r="U438" s="74"/>
      <c r="V438" s="74"/>
      <c r="W438" s="74"/>
      <c r="X438" s="74"/>
      <c r="Y438" s="37"/>
      <c r="Z438" s="38"/>
      <c r="AA438" s="4">
        <f t="shared" si="113"/>
        <v>0</v>
      </c>
      <c r="AB438" s="111"/>
      <c r="AC438" s="26"/>
      <c r="AE438" t="s">
        <v>315</v>
      </c>
      <c r="AH438" t="s">
        <v>446</v>
      </c>
      <c r="AI438" s="191"/>
      <c r="AK438" t="s">
        <v>447</v>
      </c>
      <c r="AL438" s="1"/>
      <c r="AM438" s="1"/>
      <c r="AN438" s="532">
        <f t="shared" si="122"/>
        <v>0</v>
      </c>
      <c r="AO438" s="532">
        <f t="shared" si="123"/>
        <v>0</v>
      </c>
      <c r="AP438" s="532">
        <f t="shared" si="124"/>
        <v>0</v>
      </c>
      <c r="AQ438" s="4">
        <f t="shared" si="115"/>
        <v>0</v>
      </c>
      <c r="AR438" s="4">
        <f t="shared" si="116"/>
        <v>0</v>
      </c>
      <c r="AS438" s="4">
        <f t="shared" si="117"/>
        <v>0</v>
      </c>
      <c r="AT438" s="4">
        <f t="shared" si="118"/>
        <v>0</v>
      </c>
      <c r="AU438" s="4">
        <f t="shared" si="119"/>
        <v>0</v>
      </c>
      <c r="AV438" s="533">
        <f t="shared" si="112"/>
        <v>0</v>
      </c>
    </row>
    <row r="439" spans="1:48" ht="18">
      <c r="A439" s="223"/>
      <c r="B439" s="217"/>
      <c r="C439" s="217"/>
      <c r="D439" s="218"/>
      <c r="E439" s="228"/>
      <c r="F439" s="191"/>
      <c r="G439">
        <f t="shared" si="114"/>
        <v>0</v>
      </c>
      <c r="S439" s="73"/>
      <c r="T439" s="74"/>
      <c r="U439" s="74"/>
      <c r="V439" s="74"/>
      <c r="W439" s="74"/>
      <c r="X439" s="74"/>
      <c r="Y439" s="37"/>
      <c r="Z439" s="38"/>
      <c r="AA439" s="4">
        <f t="shared" si="113"/>
        <v>0</v>
      </c>
      <c r="AB439" s="111"/>
      <c r="AC439" s="26"/>
      <c r="AE439" t="s">
        <v>315</v>
      </c>
      <c r="AH439" t="s">
        <v>446</v>
      </c>
      <c r="AI439" s="191"/>
      <c r="AK439" t="s">
        <v>447</v>
      </c>
      <c r="AL439" s="1"/>
      <c r="AM439" s="1"/>
      <c r="AN439" s="532">
        <f t="shared" si="122"/>
        <v>0</v>
      </c>
      <c r="AO439" s="532">
        <f t="shared" si="123"/>
        <v>0</v>
      </c>
      <c r="AP439" s="532">
        <f t="shared" si="124"/>
        <v>0</v>
      </c>
      <c r="AQ439" s="4">
        <f t="shared" si="115"/>
        <v>0</v>
      </c>
      <c r="AR439" s="4">
        <f t="shared" si="116"/>
        <v>0</v>
      </c>
      <c r="AS439" s="4">
        <f t="shared" si="117"/>
        <v>0</v>
      </c>
      <c r="AT439" s="4">
        <f t="shared" si="118"/>
        <v>0</v>
      </c>
      <c r="AU439" s="4">
        <f t="shared" si="119"/>
        <v>0</v>
      </c>
      <c r="AV439" s="533">
        <f t="shared" si="112"/>
        <v>0</v>
      </c>
    </row>
    <row r="440" spans="1:48" ht="18">
      <c r="A440" s="223"/>
      <c r="B440" s="224"/>
      <c r="C440" s="224"/>
      <c r="D440" s="221"/>
      <c r="E440" s="228"/>
      <c r="F440" s="191"/>
      <c r="G440">
        <f t="shared" si="114"/>
        <v>0</v>
      </c>
      <c r="S440" s="73"/>
      <c r="T440" s="74"/>
      <c r="U440" s="74"/>
      <c r="V440" s="74"/>
      <c r="W440" s="74"/>
      <c r="X440" s="74"/>
      <c r="Y440" s="37"/>
      <c r="Z440" s="38"/>
      <c r="AA440" s="4">
        <f t="shared" si="113"/>
        <v>0</v>
      </c>
      <c r="AB440" s="111"/>
      <c r="AC440" s="26"/>
      <c r="AE440" t="s">
        <v>315</v>
      </c>
      <c r="AH440" t="s">
        <v>446</v>
      </c>
      <c r="AI440" s="191"/>
      <c r="AK440" t="s">
        <v>447</v>
      </c>
      <c r="AL440" s="1"/>
      <c r="AM440" s="1"/>
      <c r="AN440" s="532">
        <f t="shared" si="122"/>
        <v>0</v>
      </c>
      <c r="AO440" s="532">
        <f t="shared" si="123"/>
        <v>0</v>
      </c>
      <c r="AP440" s="532">
        <f t="shared" si="124"/>
        <v>0</v>
      </c>
      <c r="AQ440" s="4">
        <f t="shared" si="115"/>
        <v>0</v>
      </c>
      <c r="AR440" s="4">
        <f t="shared" si="116"/>
        <v>0</v>
      </c>
      <c r="AS440" s="4">
        <f t="shared" si="117"/>
        <v>0</v>
      </c>
      <c r="AT440" s="4">
        <f t="shared" si="118"/>
        <v>0</v>
      </c>
      <c r="AU440" s="4">
        <f t="shared" si="119"/>
        <v>0</v>
      </c>
      <c r="AV440" s="533">
        <f t="shared" si="112"/>
        <v>0</v>
      </c>
    </row>
    <row r="441" spans="1:48" ht="18">
      <c r="A441" s="223"/>
      <c r="B441" s="224"/>
      <c r="C441" s="224"/>
      <c r="D441" s="221"/>
      <c r="E441" s="228"/>
      <c r="G441">
        <f t="shared" si="114"/>
        <v>0</v>
      </c>
      <c r="S441" s="73"/>
      <c r="T441" s="74"/>
      <c r="U441" s="74"/>
      <c r="V441" s="74"/>
      <c r="W441" s="74"/>
      <c r="X441" s="74"/>
      <c r="Y441" s="37"/>
      <c r="Z441" s="38"/>
      <c r="AA441" s="4">
        <f t="shared" si="113"/>
        <v>0</v>
      </c>
      <c r="AB441" s="111"/>
      <c r="AC441" s="26"/>
      <c r="AE441" t="s">
        <v>315</v>
      </c>
      <c r="AH441" t="s">
        <v>446</v>
      </c>
      <c r="AI441" s="191"/>
      <c r="AK441" t="s">
        <v>447</v>
      </c>
      <c r="AL441" s="1"/>
      <c r="AM441" s="1"/>
      <c r="AN441" s="532">
        <f t="shared" si="122"/>
        <v>0</v>
      </c>
      <c r="AO441" s="532">
        <f t="shared" si="123"/>
        <v>0</v>
      </c>
      <c r="AP441" s="532">
        <f t="shared" si="124"/>
        <v>0</v>
      </c>
      <c r="AQ441" s="4">
        <f t="shared" si="115"/>
        <v>0</v>
      </c>
      <c r="AR441" s="4">
        <f t="shared" si="116"/>
        <v>0</v>
      </c>
      <c r="AS441" s="4">
        <f t="shared" si="117"/>
        <v>0</v>
      </c>
      <c r="AT441" s="4">
        <f t="shared" si="118"/>
        <v>0</v>
      </c>
      <c r="AU441" s="4">
        <f t="shared" si="119"/>
        <v>0</v>
      </c>
      <c r="AV441" s="533">
        <f t="shared" si="112"/>
        <v>0</v>
      </c>
    </row>
    <row r="442" spans="1:48" ht="18">
      <c r="A442" s="225"/>
      <c r="B442" s="217"/>
      <c r="C442" s="217"/>
      <c r="D442" s="218"/>
      <c r="E442" s="237"/>
      <c r="G442">
        <f t="shared" si="114"/>
        <v>0</v>
      </c>
      <c r="S442" s="73"/>
      <c r="T442" s="74"/>
      <c r="U442" s="74"/>
      <c r="V442" s="74"/>
      <c r="W442" s="74"/>
      <c r="X442" s="74"/>
      <c r="Y442" s="37"/>
      <c r="Z442" s="38"/>
      <c r="AA442" s="4">
        <f t="shared" si="113"/>
        <v>0</v>
      </c>
      <c r="AB442" s="111"/>
      <c r="AC442" s="26"/>
      <c r="AE442" t="s">
        <v>315</v>
      </c>
      <c r="AH442" t="s">
        <v>446</v>
      </c>
      <c r="AI442" s="191"/>
      <c r="AK442" t="s">
        <v>447</v>
      </c>
      <c r="AL442" s="1"/>
      <c r="AM442" s="1"/>
      <c r="AN442" s="532">
        <f t="shared" si="122"/>
        <v>0</v>
      </c>
      <c r="AO442" s="532">
        <f t="shared" si="123"/>
        <v>0</v>
      </c>
      <c r="AP442" s="532">
        <f t="shared" si="124"/>
        <v>0</v>
      </c>
      <c r="AQ442" s="4">
        <f t="shared" si="115"/>
        <v>0</v>
      </c>
      <c r="AR442" s="4">
        <f t="shared" si="116"/>
        <v>0</v>
      </c>
      <c r="AS442" s="4">
        <f t="shared" si="117"/>
        <v>0</v>
      </c>
      <c r="AT442" s="4">
        <f t="shared" si="118"/>
        <v>0</v>
      </c>
      <c r="AU442" s="4">
        <f t="shared" si="119"/>
        <v>0</v>
      </c>
      <c r="AV442" s="533">
        <f t="shared" si="112"/>
        <v>0</v>
      </c>
    </row>
    <row r="443" spans="1:48" ht="18">
      <c r="A443" s="225"/>
      <c r="B443" s="217"/>
      <c r="C443" s="217"/>
      <c r="D443" s="218"/>
      <c r="E443" s="237"/>
      <c r="G443">
        <f t="shared" ref="G443" si="128">F443*$G$658</f>
        <v>0</v>
      </c>
      <c r="S443" s="73"/>
      <c r="T443" s="74"/>
      <c r="U443" s="74"/>
      <c r="V443" s="74"/>
      <c r="W443" s="74"/>
      <c r="X443" s="74"/>
      <c r="Y443" s="37"/>
      <c r="Z443" s="38"/>
      <c r="AA443" s="4">
        <f t="shared" si="113"/>
        <v>0</v>
      </c>
      <c r="AB443" s="111"/>
      <c r="AC443" s="26"/>
      <c r="AE443" t="s">
        <v>315</v>
      </c>
      <c r="AH443" t="s">
        <v>446</v>
      </c>
      <c r="AI443" s="191"/>
      <c r="AK443" t="s">
        <v>447</v>
      </c>
      <c r="AL443" s="1"/>
      <c r="AM443" s="1"/>
      <c r="AN443" s="532">
        <f t="shared" si="122"/>
        <v>0</v>
      </c>
      <c r="AO443" s="532">
        <f t="shared" si="123"/>
        <v>0</v>
      </c>
      <c r="AP443" s="532">
        <f t="shared" si="124"/>
        <v>0</v>
      </c>
      <c r="AQ443" s="4">
        <f t="shared" si="115"/>
        <v>0</v>
      </c>
      <c r="AR443" s="4">
        <f t="shared" si="116"/>
        <v>0</v>
      </c>
      <c r="AS443" s="4">
        <f t="shared" si="117"/>
        <v>0</v>
      </c>
      <c r="AT443" s="4">
        <f t="shared" si="118"/>
        <v>0</v>
      </c>
      <c r="AU443" s="4">
        <f t="shared" si="119"/>
        <v>0</v>
      </c>
      <c r="AV443" s="533">
        <f t="shared" si="112"/>
        <v>0</v>
      </c>
    </row>
    <row r="444" spans="1:48" ht="18">
      <c r="A444" s="225"/>
      <c r="B444" s="217"/>
      <c r="C444" s="217"/>
      <c r="D444" s="218"/>
      <c r="E444" s="237"/>
      <c r="G444">
        <f t="shared" ref="G444" si="129">F444*$G$658</f>
        <v>0</v>
      </c>
      <c r="S444" s="73"/>
      <c r="T444" s="74"/>
      <c r="U444" s="74"/>
      <c r="V444" s="74"/>
      <c r="W444" s="74"/>
      <c r="X444" s="74"/>
      <c r="Y444" s="37"/>
      <c r="Z444" s="38"/>
      <c r="AA444" s="4">
        <f t="shared" si="113"/>
        <v>0</v>
      </c>
      <c r="AB444" s="111"/>
      <c r="AC444" s="26"/>
      <c r="AE444" t="s">
        <v>315</v>
      </c>
      <c r="AH444" t="s">
        <v>446</v>
      </c>
      <c r="AI444" s="191"/>
      <c r="AK444" t="s">
        <v>447</v>
      </c>
      <c r="AL444" s="1"/>
      <c r="AM444" s="1"/>
      <c r="AN444" s="532">
        <f t="shared" si="122"/>
        <v>0</v>
      </c>
      <c r="AO444" s="532">
        <f t="shared" si="123"/>
        <v>0</v>
      </c>
      <c r="AP444" s="532">
        <f t="shared" si="124"/>
        <v>0</v>
      </c>
      <c r="AQ444" s="4">
        <f t="shared" si="115"/>
        <v>0</v>
      </c>
      <c r="AR444" s="4">
        <f t="shared" si="116"/>
        <v>0</v>
      </c>
      <c r="AS444" s="4">
        <f t="shared" si="117"/>
        <v>0</v>
      </c>
      <c r="AT444" s="4">
        <f t="shared" si="118"/>
        <v>0</v>
      </c>
      <c r="AU444" s="4">
        <f t="shared" si="119"/>
        <v>0</v>
      </c>
      <c r="AV444" s="533">
        <f t="shared" si="112"/>
        <v>0</v>
      </c>
    </row>
    <row r="445" spans="1:48" ht="18">
      <c r="A445" s="225"/>
      <c r="B445" s="224"/>
      <c r="C445" s="224"/>
      <c r="D445" s="221"/>
      <c r="E445" s="238"/>
      <c r="G445">
        <f t="shared" si="114"/>
        <v>0</v>
      </c>
      <c r="S445" s="73"/>
      <c r="T445" s="74"/>
      <c r="U445" s="74"/>
      <c r="V445" s="74"/>
      <c r="W445" s="74"/>
      <c r="X445" s="74"/>
      <c r="Y445" s="37"/>
      <c r="Z445" s="38"/>
      <c r="AA445" s="4">
        <f t="shared" si="113"/>
        <v>0</v>
      </c>
      <c r="AB445" s="111"/>
      <c r="AC445" s="26"/>
      <c r="AE445" t="s">
        <v>315</v>
      </c>
      <c r="AH445" t="s">
        <v>446</v>
      </c>
      <c r="AI445" s="191"/>
      <c r="AK445" t="s">
        <v>447</v>
      </c>
      <c r="AL445" s="1"/>
      <c r="AM445" s="1"/>
      <c r="AN445" s="532">
        <f t="shared" si="122"/>
        <v>0</v>
      </c>
      <c r="AO445" s="532">
        <f t="shared" si="123"/>
        <v>0</v>
      </c>
      <c r="AP445" s="532">
        <f t="shared" si="124"/>
        <v>0</v>
      </c>
      <c r="AQ445" s="4">
        <f t="shared" si="115"/>
        <v>0</v>
      </c>
      <c r="AR445" s="4">
        <f t="shared" si="116"/>
        <v>0</v>
      </c>
      <c r="AS445" s="4">
        <f t="shared" si="117"/>
        <v>0</v>
      </c>
      <c r="AT445" s="4">
        <f t="shared" si="118"/>
        <v>0</v>
      </c>
      <c r="AU445" s="4">
        <f t="shared" si="119"/>
        <v>0</v>
      </c>
      <c r="AV445" s="533">
        <f t="shared" si="112"/>
        <v>0</v>
      </c>
    </row>
    <row r="446" spans="1:48" ht="18">
      <c r="A446" s="225"/>
      <c r="B446" s="224"/>
      <c r="C446" s="224"/>
      <c r="D446" s="221"/>
      <c r="E446" s="228"/>
      <c r="G446">
        <f t="shared" si="114"/>
        <v>0</v>
      </c>
      <c r="S446" s="73"/>
      <c r="T446" s="74"/>
      <c r="U446" s="74"/>
      <c r="V446" s="74"/>
      <c r="W446" s="74"/>
      <c r="X446" s="74"/>
      <c r="Y446" s="37"/>
      <c r="Z446" s="38"/>
      <c r="AA446" s="4">
        <f t="shared" si="113"/>
        <v>0</v>
      </c>
      <c r="AB446" s="111"/>
      <c r="AC446" s="26"/>
      <c r="AE446" t="s">
        <v>315</v>
      </c>
      <c r="AH446" t="s">
        <v>446</v>
      </c>
      <c r="AI446" s="191"/>
      <c r="AK446" t="s">
        <v>447</v>
      </c>
      <c r="AL446" s="1"/>
      <c r="AM446" s="1"/>
      <c r="AN446" s="532">
        <f t="shared" si="122"/>
        <v>0</v>
      </c>
      <c r="AO446" s="532">
        <f t="shared" si="123"/>
        <v>0</v>
      </c>
      <c r="AP446" s="532">
        <f t="shared" si="124"/>
        <v>0</v>
      </c>
      <c r="AQ446" s="4">
        <f t="shared" si="115"/>
        <v>0</v>
      </c>
      <c r="AR446" s="4">
        <f t="shared" si="116"/>
        <v>0</v>
      </c>
      <c r="AS446" s="4">
        <f t="shared" si="117"/>
        <v>0</v>
      </c>
      <c r="AT446" s="4">
        <f t="shared" si="118"/>
        <v>0</v>
      </c>
      <c r="AU446" s="4">
        <f t="shared" si="119"/>
        <v>0</v>
      </c>
      <c r="AV446" s="533">
        <f t="shared" si="112"/>
        <v>0</v>
      </c>
    </row>
    <row r="447" spans="1:48" ht="18">
      <c r="A447" s="225"/>
      <c r="B447" s="224"/>
      <c r="C447" s="224"/>
      <c r="D447" s="244"/>
      <c r="E447" s="228"/>
      <c r="G447">
        <f t="shared" ref="G447:G463" si="130">F447*$G$658</f>
        <v>0</v>
      </c>
      <c r="S447" s="73"/>
      <c r="T447" s="74"/>
      <c r="U447" s="74"/>
      <c r="V447" s="74"/>
      <c r="W447" s="74"/>
      <c r="X447" s="74"/>
      <c r="Y447" s="37"/>
      <c r="Z447" s="38"/>
      <c r="AA447" s="4">
        <f t="shared" si="113"/>
        <v>0</v>
      </c>
      <c r="AB447" s="111"/>
      <c r="AC447" s="26"/>
      <c r="AE447" t="s">
        <v>315</v>
      </c>
      <c r="AH447" t="s">
        <v>446</v>
      </c>
      <c r="AI447" s="191" t="s">
        <v>423</v>
      </c>
      <c r="AJ447" s="1">
        <v>20</v>
      </c>
      <c r="AK447" t="s">
        <v>447</v>
      </c>
      <c r="AL447" s="1">
        <f t="shared" si="120"/>
        <v>0</v>
      </c>
      <c r="AM447" s="1">
        <f t="shared" si="121"/>
        <v>0</v>
      </c>
      <c r="AN447" s="532">
        <f t="shared" si="122"/>
        <v>0</v>
      </c>
      <c r="AO447" s="532">
        <f t="shared" si="123"/>
        <v>0</v>
      </c>
      <c r="AP447" s="532">
        <f t="shared" si="124"/>
        <v>0</v>
      </c>
      <c r="AQ447" s="4">
        <f t="shared" si="115"/>
        <v>0</v>
      </c>
      <c r="AR447" s="4">
        <f t="shared" si="116"/>
        <v>0</v>
      </c>
      <c r="AS447" s="4">
        <f t="shared" si="117"/>
        <v>0</v>
      </c>
      <c r="AT447" s="4">
        <f t="shared" si="118"/>
        <v>0</v>
      </c>
      <c r="AU447" s="4">
        <f t="shared" si="119"/>
        <v>0</v>
      </c>
      <c r="AV447" s="533">
        <f t="shared" ref="AV447:AV472" si="131">SUM(AQ447:AU447)</f>
        <v>0</v>
      </c>
    </row>
    <row r="448" spans="1:48" ht="18">
      <c r="A448" s="223"/>
      <c r="B448" s="217"/>
      <c r="C448" s="217"/>
      <c r="D448" s="218"/>
      <c r="E448" s="228"/>
      <c r="G448">
        <f t="shared" si="130"/>
        <v>0</v>
      </c>
      <c r="S448" s="73"/>
      <c r="T448" s="74"/>
      <c r="U448" s="74"/>
      <c r="V448" s="74"/>
      <c r="W448" s="74"/>
      <c r="X448" s="74"/>
      <c r="Y448" s="37"/>
      <c r="Z448" s="38"/>
      <c r="AA448" s="4">
        <f t="shared" si="113"/>
        <v>0</v>
      </c>
      <c r="AB448" s="111"/>
      <c r="AC448" s="26"/>
      <c r="AE448" t="s">
        <v>314</v>
      </c>
      <c r="AH448" t="s">
        <v>446</v>
      </c>
      <c r="AI448" s="191" t="s">
        <v>423</v>
      </c>
      <c r="AJ448" s="1">
        <v>20</v>
      </c>
      <c r="AK448" t="s">
        <v>447</v>
      </c>
      <c r="AL448" s="1">
        <f t="shared" si="120"/>
        <v>0</v>
      </c>
      <c r="AM448" s="1">
        <f t="shared" si="121"/>
        <v>0</v>
      </c>
      <c r="AN448" s="532">
        <f t="shared" si="122"/>
        <v>0</v>
      </c>
      <c r="AO448" s="532">
        <f t="shared" si="123"/>
        <v>0</v>
      </c>
      <c r="AP448" s="532">
        <f t="shared" si="124"/>
        <v>0</v>
      </c>
      <c r="AQ448" s="4">
        <f t="shared" si="115"/>
        <v>0</v>
      </c>
      <c r="AR448" s="4">
        <f t="shared" si="116"/>
        <v>0</v>
      </c>
      <c r="AS448" s="4">
        <f t="shared" si="117"/>
        <v>0</v>
      </c>
      <c r="AT448" s="4">
        <f t="shared" si="118"/>
        <v>0</v>
      </c>
      <c r="AU448" s="4">
        <f t="shared" si="119"/>
        <v>0</v>
      </c>
      <c r="AV448" s="533">
        <f t="shared" si="131"/>
        <v>0</v>
      </c>
    </row>
    <row r="449" spans="1:48" ht="18">
      <c r="A449" s="223"/>
      <c r="B449" s="217"/>
      <c r="C449" s="217"/>
      <c r="D449" s="218"/>
      <c r="E449" s="228"/>
      <c r="F449" s="191"/>
      <c r="G449">
        <f t="shared" si="130"/>
        <v>0</v>
      </c>
      <c r="S449" s="73"/>
      <c r="T449" s="74"/>
      <c r="U449" s="74"/>
      <c r="V449" s="74"/>
      <c r="W449" s="74"/>
      <c r="X449" s="74"/>
      <c r="Y449" s="37"/>
      <c r="Z449" s="38"/>
      <c r="AA449" s="4">
        <f t="shared" si="113"/>
        <v>0</v>
      </c>
      <c r="AB449" s="111"/>
      <c r="AC449" s="26"/>
      <c r="AE449" t="s">
        <v>315</v>
      </c>
      <c r="AH449" t="s">
        <v>446</v>
      </c>
      <c r="AI449" s="191" t="s">
        <v>424</v>
      </c>
      <c r="AJ449" s="1">
        <v>20</v>
      </c>
      <c r="AK449" t="s">
        <v>447</v>
      </c>
      <c r="AL449" s="1">
        <f t="shared" si="120"/>
        <v>0</v>
      </c>
      <c r="AM449" s="1">
        <f t="shared" si="121"/>
        <v>0</v>
      </c>
      <c r="AN449" s="532">
        <f t="shared" si="122"/>
        <v>0</v>
      </c>
      <c r="AO449" s="532">
        <f t="shared" si="123"/>
        <v>0</v>
      </c>
      <c r="AP449" s="532">
        <f t="shared" si="124"/>
        <v>0</v>
      </c>
      <c r="AQ449" s="4">
        <f t="shared" si="115"/>
        <v>0</v>
      </c>
      <c r="AR449" s="4">
        <f t="shared" si="116"/>
        <v>0</v>
      </c>
      <c r="AS449" s="4">
        <f t="shared" si="117"/>
        <v>0</v>
      </c>
      <c r="AT449" s="4">
        <f t="shared" si="118"/>
        <v>0</v>
      </c>
      <c r="AU449" s="4">
        <f t="shared" si="119"/>
        <v>0</v>
      </c>
      <c r="AV449" s="533">
        <f t="shared" si="131"/>
        <v>0</v>
      </c>
    </row>
    <row r="450" spans="1:48" ht="18">
      <c r="A450" s="223"/>
      <c r="B450" s="224"/>
      <c r="C450" s="224"/>
      <c r="D450" s="218"/>
      <c r="E450" s="228"/>
      <c r="F450" s="191"/>
      <c r="G450">
        <f t="shared" si="130"/>
        <v>0</v>
      </c>
      <c r="S450" s="73"/>
      <c r="T450" s="74"/>
      <c r="U450" s="74"/>
      <c r="V450" s="74"/>
      <c r="W450" s="74"/>
      <c r="X450" s="74"/>
      <c r="Y450" s="37"/>
      <c r="Z450" s="38"/>
      <c r="AA450" s="4">
        <f t="shared" si="113"/>
        <v>0</v>
      </c>
      <c r="AB450" s="111"/>
      <c r="AC450" s="26"/>
      <c r="AE450" t="s">
        <v>315</v>
      </c>
      <c r="AH450" t="s">
        <v>446</v>
      </c>
      <c r="AI450" s="191"/>
      <c r="AJ450" s="1">
        <v>20</v>
      </c>
      <c r="AK450" t="s">
        <v>447</v>
      </c>
      <c r="AL450" s="1"/>
      <c r="AM450" s="1"/>
      <c r="AN450" s="532">
        <f t="shared" si="122"/>
        <v>0</v>
      </c>
      <c r="AO450" s="532">
        <f t="shared" si="123"/>
        <v>0</v>
      </c>
      <c r="AP450" s="532">
        <f t="shared" si="124"/>
        <v>0</v>
      </c>
      <c r="AQ450" s="4">
        <f t="shared" si="115"/>
        <v>0</v>
      </c>
      <c r="AR450" s="4">
        <f t="shared" si="116"/>
        <v>0</v>
      </c>
      <c r="AS450" s="4">
        <f t="shared" si="117"/>
        <v>0</v>
      </c>
      <c r="AT450" s="4">
        <f t="shared" si="118"/>
        <v>0</v>
      </c>
      <c r="AU450" s="4">
        <f t="shared" si="119"/>
        <v>0</v>
      </c>
      <c r="AV450" s="533">
        <f t="shared" si="131"/>
        <v>0</v>
      </c>
    </row>
    <row r="451" spans="1:48" ht="18">
      <c r="A451" s="223"/>
      <c r="B451" s="217"/>
      <c r="C451" s="217"/>
      <c r="D451" s="218"/>
      <c r="E451" s="228"/>
      <c r="G451">
        <f t="shared" si="130"/>
        <v>0</v>
      </c>
      <c r="S451" s="73"/>
      <c r="T451" s="74"/>
      <c r="U451" s="74"/>
      <c r="V451" s="74"/>
      <c r="W451" s="74"/>
      <c r="X451" s="74"/>
      <c r="Y451" s="37"/>
      <c r="Z451" s="38"/>
      <c r="AA451" s="4">
        <f t="shared" si="113"/>
        <v>0</v>
      </c>
      <c r="AB451" s="111"/>
      <c r="AC451" s="26"/>
      <c r="AE451" t="s">
        <v>314</v>
      </c>
      <c r="AH451" t="s">
        <v>446</v>
      </c>
      <c r="AI451" s="191" t="s">
        <v>423</v>
      </c>
      <c r="AJ451" s="1">
        <v>20</v>
      </c>
      <c r="AK451" t="s">
        <v>447</v>
      </c>
      <c r="AL451" s="1">
        <f t="shared" si="120"/>
        <v>0</v>
      </c>
      <c r="AM451" s="1">
        <f t="shared" si="121"/>
        <v>0</v>
      </c>
      <c r="AN451" s="532">
        <f t="shared" si="122"/>
        <v>0</v>
      </c>
      <c r="AO451" s="532">
        <f t="shared" si="123"/>
        <v>0</v>
      </c>
      <c r="AP451" s="532">
        <f t="shared" si="124"/>
        <v>0</v>
      </c>
      <c r="AQ451" s="4">
        <f t="shared" si="115"/>
        <v>0</v>
      </c>
      <c r="AR451" s="4">
        <f t="shared" si="116"/>
        <v>0</v>
      </c>
      <c r="AS451" s="4">
        <f t="shared" si="117"/>
        <v>0</v>
      </c>
      <c r="AT451" s="4">
        <f t="shared" si="118"/>
        <v>0</v>
      </c>
      <c r="AU451" s="4">
        <f t="shared" si="119"/>
        <v>0</v>
      </c>
      <c r="AV451" s="533">
        <f t="shared" si="131"/>
        <v>0</v>
      </c>
    </row>
    <row r="452" spans="1:48" ht="18">
      <c r="A452" s="223"/>
      <c r="B452" s="224"/>
      <c r="C452" s="224"/>
      <c r="D452" s="218"/>
      <c r="E452" s="228"/>
      <c r="G452">
        <f t="shared" si="130"/>
        <v>0</v>
      </c>
      <c r="S452" s="73"/>
      <c r="T452" s="74"/>
      <c r="U452" s="74"/>
      <c r="V452" s="74"/>
      <c r="W452" s="74"/>
      <c r="X452" s="74"/>
      <c r="Y452" s="37"/>
      <c r="Z452" s="38"/>
      <c r="AA452" s="4">
        <f t="shared" si="113"/>
        <v>0</v>
      </c>
      <c r="AB452" s="111"/>
      <c r="AC452" s="26"/>
      <c r="AE452" t="s">
        <v>314</v>
      </c>
      <c r="AH452" t="s">
        <v>446</v>
      </c>
      <c r="AI452" s="191" t="s">
        <v>423</v>
      </c>
      <c r="AJ452" s="1">
        <v>20</v>
      </c>
      <c r="AK452" t="s">
        <v>447</v>
      </c>
      <c r="AL452" s="1">
        <f t="shared" si="120"/>
        <v>0</v>
      </c>
      <c r="AM452" s="1">
        <f t="shared" si="121"/>
        <v>0</v>
      </c>
      <c r="AN452" s="532">
        <f t="shared" si="122"/>
        <v>0</v>
      </c>
      <c r="AO452" s="532">
        <f t="shared" si="123"/>
        <v>0</v>
      </c>
      <c r="AP452" s="532">
        <f t="shared" si="124"/>
        <v>0</v>
      </c>
      <c r="AQ452" s="4">
        <f t="shared" si="115"/>
        <v>0</v>
      </c>
      <c r="AR452" s="4">
        <f t="shared" si="116"/>
        <v>0</v>
      </c>
      <c r="AS452" s="4">
        <f t="shared" si="117"/>
        <v>0</v>
      </c>
      <c r="AT452" s="4">
        <f t="shared" si="118"/>
        <v>0</v>
      </c>
      <c r="AU452" s="4">
        <f t="shared" si="119"/>
        <v>0</v>
      </c>
      <c r="AV452" s="533">
        <f t="shared" si="131"/>
        <v>0</v>
      </c>
    </row>
    <row r="453" spans="1:48" ht="18">
      <c r="A453" s="223"/>
      <c r="B453" s="224"/>
      <c r="C453" s="224"/>
      <c r="D453" s="228"/>
      <c r="E453" s="228"/>
      <c r="G453">
        <f t="shared" si="130"/>
        <v>0</v>
      </c>
      <c r="S453" s="73"/>
      <c r="T453" s="74"/>
      <c r="U453" s="74"/>
      <c r="V453" s="74"/>
      <c r="W453" s="74"/>
      <c r="X453" s="74"/>
      <c r="Y453" s="37"/>
      <c r="Z453" s="38"/>
      <c r="AA453" s="4">
        <f t="shared" si="113"/>
        <v>0</v>
      </c>
      <c r="AB453" s="111"/>
      <c r="AC453" s="26"/>
      <c r="AE453" t="s">
        <v>315</v>
      </c>
      <c r="AH453" t="s">
        <v>446</v>
      </c>
      <c r="AI453" s="191" t="s">
        <v>421</v>
      </c>
      <c r="AJ453" s="1">
        <v>20</v>
      </c>
      <c r="AK453" t="s">
        <v>447</v>
      </c>
      <c r="AL453" s="1">
        <f t="shared" si="120"/>
        <v>0</v>
      </c>
      <c r="AM453" s="1">
        <f t="shared" si="121"/>
        <v>0</v>
      </c>
      <c r="AN453" s="532">
        <f t="shared" si="122"/>
        <v>0</v>
      </c>
      <c r="AO453" s="532">
        <f t="shared" si="123"/>
        <v>0</v>
      </c>
      <c r="AP453" s="532">
        <f t="shared" si="124"/>
        <v>0</v>
      </c>
      <c r="AQ453" s="4">
        <f t="shared" si="115"/>
        <v>0</v>
      </c>
      <c r="AR453" s="4">
        <f t="shared" si="116"/>
        <v>0</v>
      </c>
      <c r="AS453" s="4">
        <f t="shared" si="117"/>
        <v>0</v>
      </c>
      <c r="AT453" s="4">
        <f t="shared" si="118"/>
        <v>0</v>
      </c>
      <c r="AU453" s="4">
        <f t="shared" si="119"/>
        <v>0</v>
      </c>
      <c r="AV453" s="533">
        <f t="shared" si="131"/>
        <v>0</v>
      </c>
    </row>
    <row r="454" spans="1:48" ht="18">
      <c r="A454" s="225"/>
      <c r="B454" s="224"/>
      <c r="C454" s="224"/>
      <c r="D454" s="218"/>
      <c r="E454" s="228"/>
      <c r="G454">
        <f t="shared" si="130"/>
        <v>0</v>
      </c>
      <c r="S454" s="73"/>
      <c r="T454" s="74"/>
      <c r="U454" s="74"/>
      <c r="V454" s="74"/>
      <c r="W454" s="74"/>
      <c r="X454" s="74"/>
      <c r="Y454" s="37"/>
      <c r="Z454" s="38"/>
      <c r="AA454" s="4">
        <f t="shared" si="113"/>
        <v>0</v>
      </c>
      <c r="AB454" s="111"/>
      <c r="AC454" s="26"/>
      <c r="AE454" t="s">
        <v>315</v>
      </c>
      <c r="AH454" t="s">
        <v>446</v>
      </c>
      <c r="AI454" s="191" t="s">
        <v>426</v>
      </c>
      <c r="AJ454" s="1">
        <v>20</v>
      </c>
      <c r="AK454" t="s">
        <v>447</v>
      </c>
      <c r="AL454" s="1">
        <f t="shared" si="120"/>
        <v>0</v>
      </c>
      <c r="AM454" s="1">
        <f t="shared" si="121"/>
        <v>0</v>
      </c>
      <c r="AN454" s="532">
        <f t="shared" si="122"/>
        <v>0</v>
      </c>
      <c r="AO454" s="532">
        <f t="shared" si="123"/>
        <v>0</v>
      </c>
      <c r="AP454" s="532">
        <f t="shared" si="124"/>
        <v>0</v>
      </c>
      <c r="AQ454" s="4">
        <f t="shared" si="115"/>
        <v>0</v>
      </c>
      <c r="AR454" s="4">
        <f t="shared" si="116"/>
        <v>0</v>
      </c>
      <c r="AS454" s="4">
        <f t="shared" si="117"/>
        <v>0</v>
      </c>
      <c r="AT454" s="4">
        <f t="shared" si="118"/>
        <v>0</v>
      </c>
      <c r="AU454" s="4">
        <f t="shared" si="119"/>
        <v>0</v>
      </c>
      <c r="AV454" s="533">
        <f t="shared" si="131"/>
        <v>0</v>
      </c>
    </row>
    <row r="455" spans="1:48" ht="18">
      <c r="A455" s="225"/>
      <c r="B455" s="224"/>
      <c r="C455" s="224"/>
      <c r="D455" s="218"/>
      <c r="E455" s="228"/>
      <c r="G455">
        <f t="shared" si="130"/>
        <v>0</v>
      </c>
      <c r="S455" s="73"/>
      <c r="T455" s="74"/>
      <c r="U455" s="74"/>
      <c r="V455" s="74"/>
      <c r="W455" s="74"/>
      <c r="X455" s="74"/>
      <c r="Y455" s="37"/>
      <c r="Z455" s="38"/>
      <c r="AA455" s="4">
        <f t="shared" ref="AA455:AA518" si="132">(G455+H455*$H$658+I455*$I$658+J455*$J$658+K455*$K$658+L455*$L$658+M455*$M$658+N455*$N$658+O455*$O$658+P455*$P$658+Q455*$Q$658+R455*$R$658+S455*$S$658+T455*$T$658+U455*$U$658+V455*$V$658+W455*$W$658+X455*$X$658+Y455*$Y$658+Z455*$Z$658)*E455</f>
        <v>0</v>
      </c>
      <c r="AB455" s="111"/>
      <c r="AC455" s="26"/>
      <c r="AE455" t="s">
        <v>315</v>
      </c>
      <c r="AH455" t="s">
        <v>446</v>
      </c>
      <c r="AI455" s="191" t="s">
        <v>424</v>
      </c>
      <c r="AJ455" s="1">
        <v>20</v>
      </c>
      <c r="AK455" t="s">
        <v>447</v>
      </c>
      <c r="AL455" s="1">
        <f t="shared" si="120"/>
        <v>0</v>
      </c>
      <c r="AM455" s="1">
        <f t="shared" si="121"/>
        <v>0</v>
      </c>
      <c r="AN455" s="532">
        <f t="shared" si="122"/>
        <v>0</v>
      </c>
      <c r="AO455" s="532">
        <f t="shared" si="123"/>
        <v>0</v>
      </c>
      <c r="AP455" s="532">
        <f t="shared" si="124"/>
        <v>0</v>
      </c>
      <c r="AQ455" s="4">
        <f t="shared" si="115"/>
        <v>0</v>
      </c>
      <c r="AR455" s="4">
        <f t="shared" si="116"/>
        <v>0</v>
      </c>
      <c r="AS455" s="4">
        <f t="shared" si="117"/>
        <v>0</v>
      </c>
      <c r="AT455" s="4">
        <f t="shared" si="118"/>
        <v>0</v>
      </c>
      <c r="AU455" s="4">
        <f t="shared" si="119"/>
        <v>0</v>
      </c>
      <c r="AV455" s="533">
        <f t="shared" si="131"/>
        <v>0</v>
      </c>
    </row>
    <row r="456" spans="1:48" ht="18">
      <c r="A456" s="223"/>
      <c r="B456" s="227"/>
      <c r="C456" s="227"/>
      <c r="D456" s="218"/>
      <c r="E456" s="228"/>
      <c r="G456">
        <f t="shared" si="130"/>
        <v>0</v>
      </c>
      <c r="S456" s="73"/>
      <c r="T456" s="74"/>
      <c r="U456" s="74"/>
      <c r="V456" s="74"/>
      <c r="W456" s="74"/>
      <c r="X456" s="74"/>
      <c r="Y456" s="37"/>
      <c r="Z456" s="38"/>
      <c r="AA456" s="4">
        <f t="shared" si="132"/>
        <v>0</v>
      </c>
      <c r="AB456" s="111"/>
      <c r="AC456" s="26"/>
      <c r="AE456" t="s">
        <v>315</v>
      </c>
      <c r="AH456" t="s">
        <v>446</v>
      </c>
      <c r="AI456" s="191"/>
      <c r="AJ456" s="1">
        <v>20</v>
      </c>
      <c r="AK456" t="s">
        <v>447</v>
      </c>
      <c r="AL456" s="1"/>
      <c r="AM456" s="1"/>
      <c r="AN456" s="532">
        <f t="shared" si="122"/>
        <v>0</v>
      </c>
      <c r="AO456" s="532">
        <f t="shared" si="123"/>
        <v>0</v>
      </c>
      <c r="AP456" s="532">
        <f t="shared" si="124"/>
        <v>0</v>
      </c>
      <c r="AQ456" s="4">
        <f t="shared" si="115"/>
        <v>0</v>
      </c>
      <c r="AR456" s="4">
        <f t="shared" si="116"/>
        <v>0</v>
      </c>
      <c r="AS456" s="4">
        <f t="shared" si="117"/>
        <v>0</v>
      </c>
      <c r="AT456" s="4">
        <f t="shared" si="118"/>
        <v>0</v>
      </c>
      <c r="AU456" s="4">
        <f t="shared" si="119"/>
        <v>0</v>
      </c>
      <c r="AV456" s="533">
        <f t="shared" si="131"/>
        <v>0</v>
      </c>
    </row>
    <row r="457" spans="1:48" ht="18">
      <c r="A457" s="223"/>
      <c r="B457" s="227"/>
      <c r="C457" s="227"/>
      <c r="D457" s="218"/>
      <c r="E457" s="237"/>
      <c r="G457">
        <f t="shared" si="130"/>
        <v>0</v>
      </c>
      <c r="S457" s="73"/>
      <c r="T457" s="74"/>
      <c r="U457" s="74"/>
      <c r="V457" s="74"/>
      <c r="W457" s="74"/>
      <c r="X457" s="74"/>
      <c r="Y457" s="37"/>
      <c r="Z457" s="38"/>
      <c r="AA457" s="4">
        <f t="shared" si="132"/>
        <v>0</v>
      </c>
      <c r="AB457" s="111"/>
      <c r="AC457" s="26"/>
      <c r="AE457" t="s">
        <v>315</v>
      </c>
      <c r="AH457" t="s">
        <v>446</v>
      </c>
      <c r="AI457" s="191"/>
      <c r="AJ457" s="1">
        <v>20</v>
      </c>
      <c r="AK457" t="s">
        <v>447</v>
      </c>
      <c r="AL457" s="1"/>
      <c r="AM457" s="1"/>
      <c r="AN457" s="532">
        <f t="shared" si="122"/>
        <v>0</v>
      </c>
      <c r="AO457" s="532">
        <f t="shared" si="123"/>
        <v>0</v>
      </c>
      <c r="AP457" s="532">
        <f t="shared" si="124"/>
        <v>0</v>
      </c>
      <c r="AQ457" s="4">
        <f t="shared" si="115"/>
        <v>0</v>
      </c>
      <c r="AR457" s="4">
        <f t="shared" si="116"/>
        <v>0</v>
      </c>
      <c r="AS457" s="4">
        <f t="shared" si="117"/>
        <v>0</v>
      </c>
      <c r="AT457" s="4">
        <f t="shared" si="118"/>
        <v>0</v>
      </c>
      <c r="AU457" s="4">
        <f t="shared" si="119"/>
        <v>0</v>
      </c>
      <c r="AV457" s="533">
        <f t="shared" si="131"/>
        <v>0</v>
      </c>
    </row>
    <row r="458" spans="1:48" ht="18">
      <c r="A458" s="223"/>
      <c r="B458" s="227"/>
      <c r="C458" s="227"/>
      <c r="D458" s="218"/>
      <c r="E458" s="237"/>
      <c r="G458">
        <f t="shared" si="130"/>
        <v>0</v>
      </c>
      <c r="S458" s="73"/>
      <c r="T458" s="74"/>
      <c r="U458" s="74"/>
      <c r="V458" s="74"/>
      <c r="W458" s="74"/>
      <c r="X458" s="74"/>
      <c r="Y458" s="37"/>
      <c r="Z458" s="38"/>
      <c r="AA458" s="4">
        <f t="shared" si="132"/>
        <v>0</v>
      </c>
      <c r="AB458" s="111"/>
      <c r="AC458" s="26"/>
      <c r="AE458" t="s">
        <v>315</v>
      </c>
      <c r="AH458" t="s">
        <v>446</v>
      </c>
      <c r="AI458" s="191" t="s">
        <v>424</v>
      </c>
      <c r="AJ458" s="1">
        <v>20</v>
      </c>
      <c r="AK458" t="s">
        <v>447</v>
      </c>
      <c r="AL458" s="1">
        <f t="shared" si="120"/>
        <v>0</v>
      </c>
      <c r="AM458" s="1">
        <f t="shared" si="121"/>
        <v>0</v>
      </c>
      <c r="AN458" s="532">
        <f t="shared" si="122"/>
        <v>0</v>
      </c>
      <c r="AO458" s="532">
        <f t="shared" si="123"/>
        <v>0</v>
      </c>
      <c r="AP458" s="532">
        <f t="shared" si="124"/>
        <v>0</v>
      </c>
      <c r="AQ458" s="4">
        <f t="shared" si="115"/>
        <v>0</v>
      </c>
      <c r="AR458" s="4">
        <f t="shared" si="116"/>
        <v>0</v>
      </c>
      <c r="AS458" s="4">
        <f t="shared" si="117"/>
        <v>0</v>
      </c>
      <c r="AT458" s="4">
        <f t="shared" si="118"/>
        <v>0</v>
      </c>
      <c r="AU458" s="4">
        <f t="shared" si="119"/>
        <v>0</v>
      </c>
      <c r="AV458" s="533">
        <f t="shared" si="131"/>
        <v>0</v>
      </c>
    </row>
    <row r="459" spans="1:48" ht="18">
      <c r="A459" s="223"/>
      <c r="B459" s="224"/>
      <c r="C459" s="224"/>
      <c r="D459" s="218"/>
      <c r="E459" s="221"/>
      <c r="G459">
        <f t="shared" si="130"/>
        <v>0</v>
      </c>
      <c r="S459" s="73"/>
      <c r="T459" s="74"/>
      <c r="U459" s="74"/>
      <c r="V459" s="74"/>
      <c r="W459" s="74"/>
      <c r="X459" s="74"/>
      <c r="Y459" s="37"/>
      <c r="Z459" s="38"/>
      <c r="AA459" s="4">
        <f t="shared" si="132"/>
        <v>0</v>
      </c>
      <c r="AB459" s="111"/>
      <c r="AC459" s="26"/>
      <c r="AE459" t="s">
        <v>314</v>
      </c>
      <c r="AH459" t="s">
        <v>446</v>
      </c>
      <c r="AI459" s="191" t="s">
        <v>423</v>
      </c>
      <c r="AJ459" s="1">
        <v>20</v>
      </c>
      <c r="AK459" t="s">
        <v>447</v>
      </c>
      <c r="AL459" s="1">
        <f t="shared" si="120"/>
        <v>0</v>
      </c>
      <c r="AM459" s="1">
        <f t="shared" si="121"/>
        <v>0</v>
      </c>
      <c r="AN459" s="532">
        <f t="shared" si="122"/>
        <v>0</v>
      </c>
      <c r="AO459" s="532">
        <f t="shared" si="123"/>
        <v>0</v>
      </c>
      <c r="AP459" s="532">
        <f t="shared" si="124"/>
        <v>0</v>
      </c>
      <c r="AQ459" s="4">
        <f t="shared" si="115"/>
        <v>0</v>
      </c>
      <c r="AR459" s="4">
        <f t="shared" si="116"/>
        <v>0</v>
      </c>
      <c r="AS459" s="4">
        <f t="shared" si="117"/>
        <v>0</v>
      </c>
      <c r="AT459" s="4">
        <f t="shared" si="118"/>
        <v>0</v>
      </c>
      <c r="AU459" s="4">
        <f t="shared" si="119"/>
        <v>0</v>
      </c>
      <c r="AV459" s="533">
        <f t="shared" si="131"/>
        <v>0</v>
      </c>
    </row>
    <row r="460" spans="1:48" ht="18">
      <c r="A460" s="223"/>
      <c r="B460" s="217"/>
      <c r="C460" s="217"/>
      <c r="D460" s="218"/>
      <c r="E460" s="228"/>
      <c r="F460" s="191"/>
      <c r="G460">
        <f t="shared" si="130"/>
        <v>0</v>
      </c>
      <c r="S460" s="73"/>
      <c r="T460" s="74"/>
      <c r="U460" s="74"/>
      <c r="V460" s="74"/>
      <c r="W460" s="74"/>
      <c r="X460" s="74"/>
      <c r="Y460" s="37"/>
      <c r="Z460" s="38"/>
      <c r="AA460" s="4">
        <f t="shared" si="132"/>
        <v>0</v>
      </c>
      <c r="AB460" s="111"/>
      <c r="AC460" s="26"/>
      <c r="AE460" t="s">
        <v>314</v>
      </c>
      <c r="AH460" t="s">
        <v>446</v>
      </c>
      <c r="AI460" s="191" t="s">
        <v>423</v>
      </c>
      <c r="AJ460" s="1">
        <v>20</v>
      </c>
      <c r="AK460" t="s">
        <v>447</v>
      </c>
      <c r="AL460" s="1">
        <f t="shared" si="120"/>
        <v>0</v>
      </c>
      <c r="AM460" s="1">
        <f t="shared" si="121"/>
        <v>0</v>
      </c>
      <c r="AN460" s="532">
        <f t="shared" si="122"/>
        <v>0</v>
      </c>
      <c r="AO460" s="532">
        <f t="shared" si="123"/>
        <v>0</v>
      </c>
      <c r="AP460" s="532">
        <f t="shared" si="124"/>
        <v>0</v>
      </c>
      <c r="AQ460" s="4">
        <f t="shared" ref="AQ460:AQ472" si="133">($G460+$H460*$H$658+$I460*$I$658+$L460*$L$658+$M460*$M$658+$N460*$N$658+$O460*$O$658+$P460*$P$658+$Q460*$Q$658)*$E460</f>
        <v>0</v>
      </c>
      <c r="AR460" s="4">
        <f t="shared" ref="AR460:AR472" si="134">($J460*$J$658)*$E460</f>
        <v>0</v>
      </c>
      <c r="AS460" s="4">
        <f t="shared" ref="AS460:AS472" si="135">($K460*$K$658+$R460*$R$658)*$E460</f>
        <v>0</v>
      </c>
      <c r="AT460" s="4">
        <f t="shared" ref="AT460:AT472" si="136">($S460*$S$658+$T460*$T$658+$U460*$U$658+$V460*$V$658+$W460*$W$658+$X460*$X$658)*$E460</f>
        <v>0</v>
      </c>
      <c r="AU460" s="4">
        <f t="shared" ref="AU460:AU472" si="137">($Y460*$Y$658+$Z460*$Z$658)*$E460</f>
        <v>0</v>
      </c>
      <c r="AV460" s="533">
        <f t="shared" si="131"/>
        <v>0</v>
      </c>
    </row>
    <row r="461" spans="1:48" ht="18">
      <c r="A461" s="223"/>
      <c r="B461" s="227"/>
      <c r="C461" s="227"/>
      <c r="D461" s="218"/>
      <c r="E461" s="237"/>
      <c r="F461" s="191"/>
      <c r="G461">
        <f t="shared" si="130"/>
        <v>0</v>
      </c>
      <c r="S461" s="73"/>
      <c r="T461" s="74"/>
      <c r="U461" s="74"/>
      <c r="V461" s="74"/>
      <c r="W461" s="74"/>
      <c r="X461" s="74"/>
      <c r="Y461" s="37"/>
      <c r="Z461" s="38"/>
      <c r="AA461" s="4">
        <f t="shared" si="132"/>
        <v>0</v>
      </c>
      <c r="AB461" s="111"/>
      <c r="AC461" s="26"/>
      <c r="AE461" t="s">
        <v>315</v>
      </c>
      <c r="AH461" t="s">
        <v>446</v>
      </c>
      <c r="AI461" s="191"/>
      <c r="AJ461" s="1">
        <v>20</v>
      </c>
      <c r="AK461" t="s">
        <v>447</v>
      </c>
      <c r="AL461" s="1"/>
      <c r="AM461" s="1"/>
      <c r="AN461" s="532">
        <f t="shared" ref="AN461:AN472" si="138">AO461+AP461</f>
        <v>0</v>
      </c>
      <c r="AO461" s="532">
        <f t="shared" ref="AO461:AO472" si="139">AQ461</f>
        <v>0</v>
      </c>
      <c r="AP461" s="532">
        <f t="shared" ref="AP461:AP472" si="140">AR461</f>
        <v>0</v>
      </c>
      <c r="AQ461" s="4">
        <f t="shared" si="133"/>
        <v>0</v>
      </c>
      <c r="AR461" s="4">
        <f t="shared" si="134"/>
        <v>0</v>
      </c>
      <c r="AS461" s="4">
        <f t="shared" si="135"/>
        <v>0</v>
      </c>
      <c r="AT461" s="4">
        <f t="shared" si="136"/>
        <v>0</v>
      </c>
      <c r="AU461" s="4">
        <f t="shared" si="137"/>
        <v>0</v>
      </c>
      <c r="AV461" s="533">
        <f t="shared" si="131"/>
        <v>0</v>
      </c>
    </row>
    <row r="462" spans="1:48" ht="18">
      <c r="A462" s="223"/>
      <c r="B462" s="224"/>
      <c r="C462" s="224"/>
      <c r="D462" s="221"/>
      <c r="E462" s="228"/>
      <c r="G462">
        <f t="shared" si="130"/>
        <v>0</v>
      </c>
      <c r="S462" s="73"/>
      <c r="T462" s="74"/>
      <c r="U462" s="74"/>
      <c r="V462" s="74"/>
      <c r="W462" s="74"/>
      <c r="X462" s="74"/>
      <c r="Y462" s="37"/>
      <c r="Z462" s="38"/>
      <c r="AA462" s="4">
        <f t="shared" si="132"/>
        <v>0</v>
      </c>
      <c r="AB462" s="111"/>
      <c r="AC462" s="26"/>
      <c r="AE462" t="s">
        <v>315</v>
      </c>
      <c r="AH462" t="s">
        <v>446</v>
      </c>
      <c r="AI462" s="191"/>
      <c r="AJ462" s="1">
        <v>20</v>
      </c>
      <c r="AK462" t="s">
        <v>447</v>
      </c>
      <c r="AL462" s="1"/>
      <c r="AM462" s="1"/>
      <c r="AN462" s="532">
        <f t="shared" si="138"/>
        <v>0</v>
      </c>
      <c r="AO462" s="532">
        <f t="shared" si="139"/>
        <v>0</v>
      </c>
      <c r="AP462" s="532">
        <f t="shared" si="140"/>
        <v>0</v>
      </c>
      <c r="AQ462" s="4">
        <f t="shared" si="133"/>
        <v>0</v>
      </c>
      <c r="AR462" s="4">
        <f t="shared" si="134"/>
        <v>0</v>
      </c>
      <c r="AS462" s="4">
        <f t="shared" si="135"/>
        <v>0</v>
      </c>
      <c r="AT462" s="4">
        <f t="shared" si="136"/>
        <v>0</v>
      </c>
      <c r="AU462" s="4">
        <f t="shared" si="137"/>
        <v>0</v>
      </c>
      <c r="AV462" s="533">
        <f t="shared" si="131"/>
        <v>0</v>
      </c>
    </row>
    <row r="463" spans="1:48" ht="18">
      <c r="A463" s="225"/>
      <c r="B463" s="232"/>
      <c r="C463" s="232"/>
      <c r="D463" s="218"/>
      <c r="E463" s="237"/>
      <c r="G463">
        <f t="shared" si="130"/>
        <v>0</v>
      </c>
      <c r="S463" s="73"/>
      <c r="T463" s="74"/>
      <c r="U463" s="74"/>
      <c r="V463" s="74"/>
      <c r="W463" s="74"/>
      <c r="X463" s="74"/>
      <c r="Y463" s="37"/>
      <c r="Z463" s="38"/>
      <c r="AA463" s="4">
        <f t="shared" si="132"/>
        <v>0</v>
      </c>
      <c r="AB463" s="111"/>
      <c r="AC463" s="26"/>
      <c r="AE463" t="s">
        <v>315</v>
      </c>
      <c r="AH463" t="s">
        <v>446</v>
      </c>
      <c r="AI463" s="191"/>
      <c r="AJ463" s="1">
        <v>20</v>
      </c>
      <c r="AK463" t="s">
        <v>447</v>
      </c>
      <c r="AL463" s="1">
        <f t="shared" ref="AL463:AL472" si="141">B463</f>
        <v>0</v>
      </c>
      <c r="AM463" s="1">
        <f t="shared" ref="AM463:AM472" si="142">E463</f>
        <v>0</v>
      </c>
      <c r="AN463" s="532">
        <f t="shared" si="138"/>
        <v>0</v>
      </c>
      <c r="AO463" s="532">
        <f t="shared" si="139"/>
        <v>0</v>
      </c>
      <c r="AP463" s="532">
        <f t="shared" si="140"/>
        <v>0</v>
      </c>
      <c r="AQ463" s="4">
        <f t="shared" si="133"/>
        <v>0</v>
      </c>
      <c r="AR463" s="4">
        <f t="shared" si="134"/>
        <v>0</v>
      </c>
      <c r="AS463" s="4">
        <f t="shared" si="135"/>
        <v>0</v>
      </c>
      <c r="AT463" s="4">
        <f t="shared" si="136"/>
        <v>0</v>
      </c>
      <c r="AU463" s="4">
        <f t="shared" si="137"/>
        <v>0</v>
      </c>
      <c r="AV463" s="533">
        <f t="shared" si="131"/>
        <v>0</v>
      </c>
    </row>
    <row r="464" spans="1:48" ht="18">
      <c r="A464" s="225"/>
      <c r="B464" s="217"/>
      <c r="C464" s="217"/>
      <c r="D464" s="218"/>
      <c r="E464" s="237"/>
      <c r="G464">
        <f t="shared" ref="G464:G466" si="143">F464*$G$658</f>
        <v>0</v>
      </c>
      <c r="S464" s="73"/>
      <c r="T464" s="74"/>
      <c r="U464" s="74"/>
      <c r="V464" s="74"/>
      <c r="W464" s="74"/>
      <c r="X464" s="74"/>
      <c r="Y464" s="37"/>
      <c r="Z464" s="38"/>
      <c r="AA464" s="4">
        <f t="shared" si="132"/>
        <v>0</v>
      </c>
      <c r="AB464" s="111"/>
      <c r="AC464" s="26"/>
      <c r="AE464" t="s">
        <v>315</v>
      </c>
      <c r="AH464" t="s">
        <v>446</v>
      </c>
      <c r="AI464" s="191" t="s">
        <v>424</v>
      </c>
      <c r="AJ464" s="1">
        <v>20</v>
      </c>
      <c r="AK464" t="s">
        <v>447</v>
      </c>
      <c r="AL464" s="1">
        <f t="shared" si="141"/>
        <v>0</v>
      </c>
      <c r="AM464" s="1">
        <f t="shared" si="142"/>
        <v>0</v>
      </c>
      <c r="AN464" s="532">
        <f t="shared" si="138"/>
        <v>0</v>
      </c>
      <c r="AO464" s="532">
        <f t="shared" si="139"/>
        <v>0</v>
      </c>
      <c r="AP464" s="532">
        <f t="shared" si="140"/>
        <v>0</v>
      </c>
      <c r="AQ464" s="4">
        <f t="shared" si="133"/>
        <v>0</v>
      </c>
      <c r="AR464" s="4">
        <f t="shared" si="134"/>
        <v>0</v>
      </c>
      <c r="AS464" s="4">
        <f t="shared" si="135"/>
        <v>0</v>
      </c>
      <c r="AT464" s="4">
        <f t="shared" si="136"/>
        <v>0</v>
      </c>
      <c r="AU464" s="4">
        <f t="shared" si="137"/>
        <v>0</v>
      </c>
      <c r="AV464" s="533">
        <f t="shared" si="131"/>
        <v>0</v>
      </c>
    </row>
    <row r="465" spans="1:48" ht="18">
      <c r="A465" s="225"/>
      <c r="B465" s="217"/>
      <c r="C465" s="217"/>
      <c r="D465" s="218"/>
      <c r="E465" s="237"/>
      <c r="G465">
        <f t="shared" si="143"/>
        <v>0</v>
      </c>
      <c r="S465" s="73"/>
      <c r="T465" s="74"/>
      <c r="U465" s="74"/>
      <c r="V465" s="74"/>
      <c r="W465" s="74"/>
      <c r="X465" s="74"/>
      <c r="Y465" s="37"/>
      <c r="Z465" s="38"/>
      <c r="AA465" s="4">
        <f t="shared" si="132"/>
        <v>0</v>
      </c>
      <c r="AB465" s="111"/>
      <c r="AC465" s="26"/>
      <c r="AE465" t="s">
        <v>315</v>
      </c>
      <c r="AH465" t="s">
        <v>446</v>
      </c>
      <c r="AI465" s="191" t="s">
        <v>424</v>
      </c>
      <c r="AJ465" s="1">
        <v>20</v>
      </c>
      <c r="AK465" t="s">
        <v>447</v>
      </c>
      <c r="AL465" s="1">
        <f t="shared" si="141"/>
        <v>0</v>
      </c>
      <c r="AM465" s="1">
        <f t="shared" si="142"/>
        <v>0</v>
      </c>
      <c r="AN465" s="532">
        <f t="shared" si="138"/>
        <v>0</v>
      </c>
      <c r="AO465" s="532">
        <f t="shared" si="139"/>
        <v>0</v>
      </c>
      <c r="AP465" s="532">
        <f t="shared" si="140"/>
        <v>0</v>
      </c>
      <c r="AQ465" s="4">
        <f t="shared" si="133"/>
        <v>0</v>
      </c>
      <c r="AR465" s="4">
        <f t="shared" si="134"/>
        <v>0</v>
      </c>
      <c r="AS465" s="4">
        <f t="shared" si="135"/>
        <v>0</v>
      </c>
      <c r="AT465" s="4">
        <f t="shared" si="136"/>
        <v>0</v>
      </c>
      <c r="AU465" s="4">
        <f t="shared" si="137"/>
        <v>0</v>
      </c>
      <c r="AV465" s="533">
        <f t="shared" si="131"/>
        <v>0</v>
      </c>
    </row>
    <row r="466" spans="1:48" ht="18">
      <c r="A466" s="225"/>
      <c r="B466" s="217"/>
      <c r="C466" s="217"/>
      <c r="D466" s="218"/>
      <c r="E466" s="237"/>
      <c r="G466">
        <f t="shared" si="143"/>
        <v>0</v>
      </c>
      <c r="S466" s="73"/>
      <c r="T466" s="74"/>
      <c r="U466" s="74"/>
      <c r="V466" s="74"/>
      <c r="W466" s="74"/>
      <c r="X466" s="74"/>
      <c r="Y466" s="37"/>
      <c r="Z466" s="38"/>
      <c r="AA466" s="4">
        <f t="shared" si="132"/>
        <v>0</v>
      </c>
      <c r="AB466" s="111"/>
      <c r="AC466" s="26"/>
      <c r="AE466" t="s">
        <v>315</v>
      </c>
      <c r="AH466" t="s">
        <v>446</v>
      </c>
      <c r="AI466" s="191" t="s">
        <v>424</v>
      </c>
      <c r="AJ466" s="1">
        <v>20</v>
      </c>
      <c r="AK466" t="s">
        <v>447</v>
      </c>
      <c r="AL466" s="1">
        <f t="shared" si="141"/>
        <v>0</v>
      </c>
      <c r="AM466" s="1">
        <f t="shared" si="142"/>
        <v>0</v>
      </c>
      <c r="AN466" s="532">
        <f t="shared" si="138"/>
        <v>0</v>
      </c>
      <c r="AO466" s="532">
        <f t="shared" si="139"/>
        <v>0</v>
      </c>
      <c r="AP466" s="532">
        <f t="shared" si="140"/>
        <v>0</v>
      </c>
      <c r="AQ466" s="4">
        <f t="shared" si="133"/>
        <v>0</v>
      </c>
      <c r="AR466" s="4">
        <f t="shared" si="134"/>
        <v>0</v>
      </c>
      <c r="AS466" s="4">
        <f t="shared" si="135"/>
        <v>0</v>
      </c>
      <c r="AT466" s="4">
        <f t="shared" si="136"/>
        <v>0</v>
      </c>
      <c r="AU466" s="4">
        <f t="shared" si="137"/>
        <v>0</v>
      </c>
      <c r="AV466" s="533">
        <f t="shared" si="131"/>
        <v>0</v>
      </c>
    </row>
    <row r="467" spans="1:48" ht="18">
      <c r="A467" s="225"/>
      <c r="B467" s="224"/>
      <c r="C467" s="224"/>
      <c r="D467" s="221"/>
      <c r="E467" s="228"/>
      <c r="G467">
        <f t="shared" ref="G467:G527" si="144">F467*$G$658</f>
        <v>0</v>
      </c>
      <c r="S467" s="73"/>
      <c r="T467" s="74"/>
      <c r="U467" s="74"/>
      <c r="V467" s="74"/>
      <c r="W467" s="74"/>
      <c r="X467" s="74"/>
      <c r="Y467" s="37"/>
      <c r="Z467" s="38"/>
      <c r="AA467" s="4">
        <f t="shared" si="132"/>
        <v>0</v>
      </c>
      <c r="AB467" s="111"/>
      <c r="AC467" s="26"/>
      <c r="AE467" t="s">
        <v>315</v>
      </c>
      <c r="AH467" t="s">
        <v>446</v>
      </c>
      <c r="AI467" s="191"/>
      <c r="AJ467" s="1">
        <v>20</v>
      </c>
      <c r="AK467" t="s">
        <v>447</v>
      </c>
      <c r="AL467" s="1"/>
      <c r="AM467" s="1"/>
      <c r="AN467" s="532">
        <f t="shared" si="138"/>
        <v>0</v>
      </c>
      <c r="AO467" s="532">
        <f t="shared" si="139"/>
        <v>0</v>
      </c>
      <c r="AP467" s="532">
        <f t="shared" si="140"/>
        <v>0</v>
      </c>
      <c r="AQ467" s="4">
        <f t="shared" si="133"/>
        <v>0</v>
      </c>
      <c r="AR467" s="4">
        <f t="shared" si="134"/>
        <v>0</v>
      </c>
      <c r="AS467" s="4">
        <f t="shared" si="135"/>
        <v>0</v>
      </c>
      <c r="AT467" s="4">
        <f t="shared" si="136"/>
        <v>0</v>
      </c>
      <c r="AU467" s="4">
        <f t="shared" si="137"/>
        <v>0</v>
      </c>
      <c r="AV467" s="533">
        <f t="shared" si="131"/>
        <v>0</v>
      </c>
    </row>
    <row r="468" spans="1:48" ht="18">
      <c r="A468" s="225"/>
      <c r="B468" s="232"/>
      <c r="C468" s="232"/>
      <c r="D468" s="244"/>
      <c r="E468" s="237"/>
      <c r="G468">
        <f t="shared" si="144"/>
        <v>0</v>
      </c>
      <c r="S468" s="73"/>
      <c r="T468" s="74"/>
      <c r="U468" s="74"/>
      <c r="V468" s="74"/>
      <c r="W468" s="74"/>
      <c r="X468" s="74"/>
      <c r="Y468" s="37"/>
      <c r="Z468" s="38"/>
      <c r="AA468" s="4">
        <f t="shared" si="132"/>
        <v>0</v>
      </c>
      <c r="AB468" s="111"/>
      <c r="AC468" s="26"/>
      <c r="AE468" t="s">
        <v>315</v>
      </c>
      <c r="AH468" t="s">
        <v>446</v>
      </c>
      <c r="AI468" s="191"/>
      <c r="AJ468" s="226" t="s">
        <v>422</v>
      </c>
      <c r="AK468" t="s">
        <v>447</v>
      </c>
      <c r="AL468" s="1"/>
      <c r="AM468" s="1"/>
      <c r="AN468" s="532">
        <f t="shared" si="138"/>
        <v>0</v>
      </c>
      <c r="AO468" s="532">
        <f t="shared" si="139"/>
        <v>0</v>
      </c>
      <c r="AP468" s="532">
        <f t="shared" si="140"/>
        <v>0</v>
      </c>
      <c r="AQ468" s="4">
        <f t="shared" si="133"/>
        <v>0</v>
      </c>
      <c r="AR468" s="4">
        <f t="shared" si="134"/>
        <v>0</v>
      </c>
      <c r="AS468" s="4">
        <f t="shared" si="135"/>
        <v>0</v>
      </c>
      <c r="AT468" s="4">
        <f t="shared" si="136"/>
        <v>0</v>
      </c>
      <c r="AU468" s="4">
        <f t="shared" si="137"/>
        <v>0</v>
      </c>
      <c r="AV468" s="533">
        <f t="shared" si="131"/>
        <v>0</v>
      </c>
    </row>
    <row r="469" spans="1:48" ht="18">
      <c r="A469" s="225"/>
      <c r="B469" s="217"/>
      <c r="C469" s="217"/>
      <c r="D469" s="218"/>
      <c r="E469" s="237"/>
      <c r="G469">
        <f t="shared" si="144"/>
        <v>0</v>
      </c>
      <c r="S469" s="73"/>
      <c r="T469" s="74"/>
      <c r="U469" s="74"/>
      <c r="V469" s="74"/>
      <c r="W469" s="74"/>
      <c r="X469" s="74"/>
      <c r="Y469" s="37"/>
      <c r="Z469" s="38"/>
      <c r="AA469" s="4">
        <f t="shared" si="132"/>
        <v>0</v>
      </c>
      <c r="AB469" s="111"/>
      <c r="AC469" s="26"/>
      <c r="AE469" t="s">
        <v>315</v>
      </c>
      <c r="AH469" t="s">
        <v>446</v>
      </c>
      <c r="AI469" s="191"/>
      <c r="AJ469" s="226" t="s">
        <v>422</v>
      </c>
      <c r="AK469" t="s">
        <v>447</v>
      </c>
      <c r="AL469" s="1"/>
      <c r="AM469" s="1"/>
      <c r="AN469" s="532">
        <f t="shared" si="138"/>
        <v>0</v>
      </c>
      <c r="AO469" s="532">
        <f t="shared" si="139"/>
        <v>0</v>
      </c>
      <c r="AP469" s="532">
        <f t="shared" si="140"/>
        <v>0</v>
      </c>
      <c r="AQ469" s="4">
        <f t="shared" si="133"/>
        <v>0</v>
      </c>
      <c r="AR469" s="4">
        <f t="shared" si="134"/>
        <v>0</v>
      </c>
      <c r="AS469" s="4">
        <f t="shared" si="135"/>
        <v>0</v>
      </c>
      <c r="AT469" s="4">
        <f t="shared" si="136"/>
        <v>0</v>
      </c>
      <c r="AU469" s="4">
        <f t="shared" si="137"/>
        <v>0</v>
      </c>
      <c r="AV469" s="533">
        <f t="shared" si="131"/>
        <v>0</v>
      </c>
    </row>
    <row r="470" spans="1:48" ht="18">
      <c r="A470" s="225"/>
      <c r="B470" s="224"/>
      <c r="C470" s="224"/>
      <c r="D470" s="218"/>
      <c r="E470" s="228"/>
      <c r="G470">
        <f t="shared" ref="G470:G477" si="145">F470*$G$658</f>
        <v>0</v>
      </c>
      <c r="S470" s="73"/>
      <c r="T470" s="74"/>
      <c r="U470" s="74"/>
      <c r="V470" s="74"/>
      <c r="W470" s="74"/>
      <c r="X470" s="74"/>
      <c r="Y470" s="37"/>
      <c r="Z470" s="38"/>
      <c r="AA470" s="4">
        <f t="shared" si="132"/>
        <v>0</v>
      </c>
      <c r="AB470" s="111"/>
      <c r="AC470" s="26"/>
      <c r="AE470" t="s">
        <v>315</v>
      </c>
      <c r="AH470" t="s">
        <v>446</v>
      </c>
      <c r="AI470" s="191" t="s">
        <v>421</v>
      </c>
      <c r="AJ470" s="226" t="s">
        <v>422</v>
      </c>
      <c r="AK470" t="s">
        <v>447</v>
      </c>
      <c r="AL470" s="1">
        <f t="shared" si="141"/>
        <v>0</v>
      </c>
      <c r="AM470" s="1">
        <f t="shared" si="142"/>
        <v>0</v>
      </c>
      <c r="AN470" s="532">
        <f t="shared" si="138"/>
        <v>0</v>
      </c>
      <c r="AO470" s="532">
        <f t="shared" si="139"/>
        <v>0</v>
      </c>
      <c r="AP470" s="532">
        <f t="shared" si="140"/>
        <v>0</v>
      </c>
      <c r="AQ470" s="4">
        <f t="shared" si="133"/>
        <v>0</v>
      </c>
      <c r="AR470" s="4">
        <f t="shared" si="134"/>
        <v>0</v>
      </c>
      <c r="AS470" s="4">
        <f t="shared" si="135"/>
        <v>0</v>
      </c>
      <c r="AT470" s="4">
        <f t="shared" si="136"/>
        <v>0</v>
      </c>
      <c r="AU470" s="4">
        <f t="shared" si="137"/>
        <v>0</v>
      </c>
      <c r="AV470" s="533">
        <f t="shared" si="131"/>
        <v>0</v>
      </c>
    </row>
    <row r="471" spans="1:48" ht="18">
      <c r="A471" s="225"/>
      <c r="B471" s="224"/>
      <c r="C471" s="224"/>
      <c r="D471" s="218"/>
      <c r="E471" s="228"/>
      <c r="G471">
        <f t="shared" si="145"/>
        <v>0</v>
      </c>
      <c r="S471" s="73"/>
      <c r="T471" s="74"/>
      <c r="U471" s="74"/>
      <c r="V471" s="74"/>
      <c r="W471" s="74"/>
      <c r="X471" s="74"/>
      <c r="Y471" s="37"/>
      <c r="Z471" s="38"/>
      <c r="AA471" s="4">
        <f t="shared" si="132"/>
        <v>0</v>
      </c>
      <c r="AB471" s="111"/>
      <c r="AC471" s="26"/>
      <c r="AE471" t="s">
        <v>315</v>
      </c>
      <c r="AH471" t="s">
        <v>446</v>
      </c>
      <c r="AI471" s="191" t="s">
        <v>421</v>
      </c>
      <c r="AJ471" s="226" t="s">
        <v>422</v>
      </c>
      <c r="AK471" t="s">
        <v>447</v>
      </c>
      <c r="AL471" s="1">
        <f t="shared" si="141"/>
        <v>0</v>
      </c>
      <c r="AM471" s="1">
        <f t="shared" si="142"/>
        <v>0</v>
      </c>
      <c r="AN471" s="532">
        <f t="shared" si="138"/>
        <v>0</v>
      </c>
      <c r="AO471" s="532">
        <f t="shared" si="139"/>
        <v>0</v>
      </c>
      <c r="AP471" s="532">
        <f t="shared" si="140"/>
        <v>0</v>
      </c>
      <c r="AQ471" s="4">
        <f t="shared" si="133"/>
        <v>0</v>
      </c>
      <c r="AR471" s="4">
        <f t="shared" si="134"/>
        <v>0</v>
      </c>
      <c r="AS471" s="4">
        <f t="shared" si="135"/>
        <v>0</v>
      </c>
      <c r="AT471" s="4">
        <f t="shared" si="136"/>
        <v>0</v>
      </c>
      <c r="AU471" s="4">
        <f t="shared" si="137"/>
        <v>0</v>
      </c>
      <c r="AV471" s="533">
        <f t="shared" si="131"/>
        <v>0</v>
      </c>
    </row>
    <row r="472" spans="1:48" ht="18">
      <c r="A472" s="225"/>
      <c r="B472" s="224"/>
      <c r="C472" s="224"/>
      <c r="D472" s="218"/>
      <c r="E472" s="237"/>
      <c r="G472">
        <f t="shared" si="145"/>
        <v>0</v>
      </c>
      <c r="S472" s="73"/>
      <c r="T472" s="74"/>
      <c r="U472" s="74"/>
      <c r="V472" s="74"/>
      <c r="W472" s="74"/>
      <c r="X472" s="74"/>
      <c r="Y472" s="37"/>
      <c r="Z472" s="38"/>
      <c r="AA472" s="4">
        <f t="shared" si="132"/>
        <v>0</v>
      </c>
      <c r="AB472" s="111"/>
      <c r="AC472" s="26"/>
      <c r="AE472" t="s">
        <v>315</v>
      </c>
      <c r="AH472" t="s">
        <v>446</v>
      </c>
      <c r="AI472" s="191" t="s">
        <v>421</v>
      </c>
      <c r="AJ472" s="226" t="s">
        <v>422</v>
      </c>
      <c r="AK472" t="s">
        <v>447</v>
      </c>
      <c r="AL472" s="1">
        <f t="shared" si="141"/>
        <v>0</v>
      </c>
      <c r="AM472" s="1">
        <f t="shared" si="142"/>
        <v>0</v>
      </c>
      <c r="AN472" s="532">
        <f t="shared" si="138"/>
        <v>0</v>
      </c>
      <c r="AO472" s="532">
        <f t="shared" si="139"/>
        <v>0</v>
      </c>
      <c r="AP472" s="532">
        <f t="shared" si="140"/>
        <v>0</v>
      </c>
      <c r="AQ472" s="4">
        <f t="shared" si="133"/>
        <v>0</v>
      </c>
      <c r="AR472" s="4">
        <f t="shared" si="134"/>
        <v>0</v>
      </c>
      <c r="AS472" s="4">
        <f t="shared" si="135"/>
        <v>0</v>
      </c>
      <c r="AT472" s="4">
        <f t="shared" si="136"/>
        <v>0</v>
      </c>
      <c r="AU472" s="4">
        <f t="shared" si="137"/>
        <v>0</v>
      </c>
      <c r="AV472" s="533">
        <f t="shared" si="131"/>
        <v>0</v>
      </c>
    </row>
    <row r="473" spans="1:48" ht="15">
      <c r="A473" s="225"/>
      <c r="B473" s="224"/>
      <c r="C473" s="224"/>
      <c r="D473" s="218"/>
      <c r="E473" s="228"/>
      <c r="G473">
        <f t="shared" si="145"/>
        <v>0</v>
      </c>
      <c r="S473" s="73"/>
      <c r="T473" s="74"/>
      <c r="U473" s="74"/>
      <c r="V473" s="74"/>
      <c r="W473" s="74"/>
      <c r="X473" s="74"/>
      <c r="Y473" s="37"/>
      <c r="Z473" s="38"/>
      <c r="AA473" s="4">
        <f t="shared" si="132"/>
        <v>0</v>
      </c>
      <c r="AB473" s="111"/>
      <c r="AC473" s="26"/>
      <c r="AH473" t="s">
        <v>446</v>
      </c>
      <c r="AK473" t="s">
        <v>447</v>
      </c>
    </row>
    <row r="474" spans="1:48" ht="15">
      <c r="A474" s="225"/>
      <c r="B474" s="224"/>
      <c r="C474" s="224"/>
      <c r="D474" s="218"/>
      <c r="E474" s="228"/>
      <c r="G474">
        <f t="shared" si="145"/>
        <v>0</v>
      </c>
      <c r="S474" s="73"/>
      <c r="T474" s="74"/>
      <c r="U474" s="74"/>
      <c r="V474" s="74"/>
      <c r="W474" s="74"/>
      <c r="X474" s="74"/>
      <c r="Y474" s="37"/>
      <c r="Z474" s="38"/>
      <c r="AA474" s="4">
        <f t="shared" si="132"/>
        <v>0</v>
      </c>
      <c r="AB474" s="111"/>
      <c r="AC474" s="26"/>
      <c r="AH474" t="s">
        <v>446</v>
      </c>
      <c r="AK474" t="s">
        <v>447</v>
      </c>
    </row>
    <row r="475" spans="1:48" ht="15">
      <c r="A475" s="225"/>
      <c r="B475" s="227"/>
      <c r="C475" s="227"/>
      <c r="D475" s="218"/>
      <c r="E475" s="228"/>
      <c r="G475">
        <f t="shared" si="145"/>
        <v>0</v>
      </c>
      <c r="S475" s="73"/>
      <c r="T475" s="74"/>
      <c r="U475" s="74"/>
      <c r="V475" s="74"/>
      <c r="W475" s="74"/>
      <c r="X475" s="74"/>
      <c r="Y475" s="37"/>
      <c r="Z475" s="38"/>
      <c r="AA475" s="4">
        <f t="shared" si="132"/>
        <v>0</v>
      </c>
      <c r="AB475" s="111"/>
      <c r="AC475" s="26"/>
      <c r="AH475" t="s">
        <v>446</v>
      </c>
      <c r="AK475" t="s">
        <v>447</v>
      </c>
    </row>
    <row r="476" spans="1:48" ht="15">
      <c r="A476" s="223"/>
      <c r="B476" s="227"/>
      <c r="C476" s="227"/>
      <c r="D476" s="218"/>
      <c r="E476" s="228"/>
      <c r="G476">
        <f t="shared" si="145"/>
        <v>0</v>
      </c>
      <c r="S476" s="73"/>
      <c r="T476" s="74"/>
      <c r="U476" s="74"/>
      <c r="V476" s="74"/>
      <c r="W476" s="74"/>
      <c r="X476" s="74"/>
      <c r="Y476" s="37"/>
      <c r="Z476" s="38"/>
      <c r="AA476" s="4">
        <f t="shared" si="132"/>
        <v>0</v>
      </c>
      <c r="AB476" s="111"/>
      <c r="AC476" s="26"/>
      <c r="AH476" t="s">
        <v>446</v>
      </c>
      <c r="AK476" t="s">
        <v>447</v>
      </c>
    </row>
    <row r="477" spans="1:48" ht="15">
      <c r="A477" s="223"/>
      <c r="B477" s="224"/>
      <c r="C477" s="224"/>
      <c r="D477" s="224"/>
      <c r="E477" s="228"/>
      <c r="G477">
        <f t="shared" si="145"/>
        <v>0</v>
      </c>
      <c r="S477" s="73"/>
      <c r="T477" s="74"/>
      <c r="U477" s="74"/>
      <c r="V477" s="74"/>
      <c r="W477" s="74"/>
      <c r="X477" s="74"/>
      <c r="Y477" s="37"/>
      <c r="Z477" s="38"/>
      <c r="AA477" s="4">
        <f t="shared" si="132"/>
        <v>0</v>
      </c>
      <c r="AB477" s="111"/>
      <c r="AC477" s="26"/>
      <c r="AH477" t="s">
        <v>446</v>
      </c>
      <c r="AK477" t="s">
        <v>447</v>
      </c>
    </row>
    <row r="478" spans="1:48" ht="15">
      <c r="A478" s="223"/>
      <c r="B478" s="224"/>
      <c r="C478" s="224"/>
      <c r="D478" s="218"/>
      <c r="E478" s="228"/>
      <c r="G478">
        <f t="shared" si="144"/>
        <v>0</v>
      </c>
      <c r="S478" s="73"/>
      <c r="T478" s="74"/>
      <c r="U478" s="74"/>
      <c r="V478" s="74"/>
      <c r="W478" s="74"/>
      <c r="X478" s="74"/>
      <c r="Y478" s="37"/>
      <c r="Z478" s="38"/>
      <c r="AA478" s="4">
        <f t="shared" si="132"/>
        <v>0</v>
      </c>
      <c r="AB478" s="111"/>
      <c r="AC478" s="26"/>
      <c r="AH478" t="s">
        <v>446</v>
      </c>
      <c r="AK478" t="s">
        <v>447</v>
      </c>
    </row>
    <row r="479" spans="1:48" ht="15">
      <c r="A479" s="223"/>
      <c r="B479" s="224"/>
      <c r="C479" s="224"/>
      <c r="D479" s="218"/>
      <c r="E479" s="228"/>
      <c r="G479">
        <f t="shared" si="144"/>
        <v>0</v>
      </c>
      <c r="S479" s="73"/>
      <c r="T479" s="74"/>
      <c r="U479" s="74"/>
      <c r="V479" s="74"/>
      <c r="W479" s="74"/>
      <c r="X479" s="74"/>
      <c r="Y479" s="37"/>
      <c r="Z479" s="38"/>
      <c r="AA479" s="4">
        <f t="shared" si="132"/>
        <v>0</v>
      </c>
      <c r="AB479" s="111"/>
      <c r="AC479" s="26"/>
      <c r="AH479" t="s">
        <v>446</v>
      </c>
      <c r="AK479" t="s">
        <v>447</v>
      </c>
    </row>
    <row r="480" spans="1:48" ht="15">
      <c r="A480" s="223"/>
      <c r="B480" s="224"/>
      <c r="C480" s="224"/>
      <c r="D480" s="218"/>
      <c r="E480" s="228"/>
      <c r="G480">
        <f t="shared" si="144"/>
        <v>0</v>
      </c>
      <c r="S480" s="73"/>
      <c r="T480" s="74"/>
      <c r="U480" s="74"/>
      <c r="V480" s="74"/>
      <c r="W480" s="74"/>
      <c r="X480" s="74"/>
      <c r="Y480" s="37"/>
      <c r="Z480" s="38"/>
      <c r="AA480" s="4">
        <f t="shared" si="132"/>
        <v>0</v>
      </c>
      <c r="AB480" s="111"/>
      <c r="AC480" s="26"/>
      <c r="AH480" t="s">
        <v>446</v>
      </c>
      <c r="AK480" t="s">
        <v>447</v>
      </c>
    </row>
    <row r="481" spans="1:37" ht="15">
      <c r="A481" s="223"/>
      <c r="B481" s="224"/>
      <c r="C481" s="224"/>
      <c r="D481" s="218"/>
      <c r="E481" s="237"/>
      <c r="G481">
        <f t="shared" si="144"/>
        <v>0</v>
      </c>
      <c r="S481" s="73"/>
      <c r="T481" s="74"/>
      <c r="U481" s="74"/>
      <c r="V481" s="74"/>
      <c r="W481" s="74"/>
      <c r="X481" s="74"/>
      <c r="Y481" s="37"/>
      <c r="Z481" s="38"/>
      <c r="AA481" s="4">
        <f t="shared" si="132"/>
        <v>0</v>
      </c>
      <c r="AB481" s="111"/>
      <c r="AC481" s="26"/>
      <c r="AH481" t="s">
        <v>446</v>
      </c>
      <c r="AK481" t="s">
        <v>447</v>
      </c>
    </row>
    <row r="482" spans="1:37" ht="15">
      <c r="A482" s="223"/>
      <c r="B482" s="224"/>
      <c r="C482" s="224"/>
      <c r="D482" s="218"/>
      <c r="E482" s="228"/>
      <c r="G482">
        <f t="shared" si="144"/>
        <v>0</v>
      </c>
      <c r="S482" s="73"/>
      <c r="T482" s="74"/>
      <c r="U482" s="74"/>
      <c r="V482" s="74"/>
      <c r="W482" s="74"/>
      <c r="X482" s="74"/>
      <c r="Y482" s="37"/>
      <c r="Z482" s="38"/>
      <c r="AA482" s="4">
        <f t="shared" si="132"/>
        <v>0</v>
      </c>
      <c r="AB482" s="111"/>
      <c r="AC482" s="26"/>
      <c r="AH482" t="s">
        <v>446</v>
      </c>
      <c r="AK482" t="s">
        <v>447</v>
      </c>
    </row>
    <row r="483" spans="1:37" ht="15.75">
      <c r="A483" s="223"/>
      <c r="B483" s="229"/>
      <c r="C483" s="229"/>
      <c r="D483" s="218"/>
      <c r="E483" s="228"/>
      <c r="G483">
        <f t="shared" si="144"/>
        <v>0</v>
      </c>
      <c r="S483" s="73"/>
      <c r="T483" s="74"/>
      <c r="U483" s="74"/>
      <c r="V483" s="74"/>
      <c r="W483" s="74"/>
      <c r="X483" s="74"/>
      <c r="Y483" s="37"/>
      <c r="Z483" s="38"/>
      <c r="AA483" s="4">
        <f t="shared" si="132"/>
        <v>0</v>
      </c>
      <c r="AB483" s="111"/>
      <c r="AC483" s="26"/>
      <c r="AH483" t="s">
        <v>446</v>
      </c>
      <c r="AK483" t="s">
        <v>447</v>
      </c>
    </row>
    <row r="484" spans="1:37" ht="15">
      <c r="A484" s="223"/>
      <c r="B484" s="227"/>
      <c r="C484" s="227"/>
      <c r="D484" s="218"/>
      <c r="E484" s="228"/>
      <c r="G484">
        <f t="shared" si="144"/>
        <v>0</v>
      </c>
      <c r="S484" s="73"/>
      <c r="T484" s="74"/>
      <c r="U484" s="74"/>
      <c r="V484" s="74"/>
      <c r="W484" s="74"/>
      <c r="X484" s="74"/>
      <c r="Y484" s="37"/>
      <c r="Z484" s="38"/>
      <c r="AA484" s="4">
        <f t="shared" si="132"/>
        <v>0</v>
      </c>
      <c r="AB484" s="111"/>
      <c r="AC484" s="26"/>
      <c r="AH484" t="s">
        <v>446</v>
      </c>
      <c r="AK484" t="s">
        <v>447</v>
      </c>
    </row>
    <row r="485" spans="1:37" ht="15">
      <c r="A485" s="223"/>
      <c r="B485" s="227"/>
      <c r="C485" s="227"/>
      <c r="D485" s="218"/>
      <c r="E485" s="228"/>
      <c r="G485">
        <f t="shared" si="144"/>
        <v>0</v>
      </c>
      <c r="S485" s="73"/>
      <c r="T485" s="74"/>
      <c r="U485" s="74"/>
      <c r="V485" s="74"/>
      <c r="W485" s="74"/>
      <c r="X485" s="74"/>
      <c r="Y485" s="37"/>
      <c r="Z485" s="38"/>
      <c r="AA485" s="4">
        <f t="shared" si="132"/>
        <v>0</v>
      </c>
      <c r="AB485" s="111"/>
      <c r="AC485" s="26"/>
      <c r="AH485" t="s">
        <v>446</v>
      </c>
      <c r="AK485" t="s">
        <v>447</v>
      </c>
    </row>
    <row r="486" spans="1:37" ht="15">
      <c r="A486" s="223"/>
      <c r="B486" s="224"/>
      <c r="C486" s="224"/>
      <c r="D486" s="224"/>
      <c r="E486" s="228"/>
      <c r="G486">
        <f t="shared" si="144"/>
        <v>0</v>
      </c>
      <c r="S486" s="73"/>
      <c r="T486" s="74"/>
      <c r="U486" s="74"/>
      <c r="V486" s="74"/>
      <c r="W486" s="74"/>
      <c r="X486" s="74"/>
      <c r="Y486" s="37"/>
      <c r="Z486" s="38"/>
      <c r="AA486" s="4">
        <f t="shared" si="132"/>
        <v>0</v>
      </c>
      <c r="AB486" s="111"/>
      <c r="AC486" s="26"/>
      <c r="AH486" t="s">
        <v>446</v>
      </c>
      <c r="AK486" t="s">
        <v>447</v>
      </c>
    </row>
    <row r="487" spans="1:37" ht="15">
      <c r="A487" s="225"/>
      <c r="B487" s="224"/>
      <c r="C487" s="224"/>
      <c r="D487" s="228"/>
      <c r="E487" s="228"/>
      <c r="G487">
        <f t="shared" si="144"/>
        <v>0</v>
      </c>
      <c r="S487" s="73"/>
      <c r="T487" s="74"/>
      <c r="U487" s="74"/>
      <c r="V487" s="74"/>
      <c r="W487" s="74"/>
      <c r="X487" s="74"/>
      <c r="Y487" s="37"/>
      <c r="Z487" s="38"/>
      <c r="AA487" s="4">
        <f t="shared" si="132"/>
        <v>0</v>
      </c>
      <c r="AB487" s="111"/>
      <c r="AC487" s="26"/>
      <c r="AH487" t="s">
        <v>446</v>
      </c>
      <c r="AK487" t="s">
        <v>447</v>
      </c>
    </row>
    <row r="488" spans="1:37" ht="15">
      <c r="A488" s="225"/>
      <c r="B488" s="224"/>
      <c r="C488" s="224"/>
      <c r="D488" s="228"/>
      <c r="E488" s="228"/>
      <c r="G488">
        <f t="shared" si="144"/>
        <v>0</v>
      </c>
      <c r="S488" s="73"/>
      <c r="T488" s="74"/>
      <c r="U488" s="74"/>
      <c r="V488" s="74"/>
      <c r="W488" s="74"/>
      <c r="X488" s="74"/>
      <c r="Y488" s="37"/>
      <c r="Z488" s="38"/>
      <c r="AA488" s="4">
        <f t="shared" si="132"/>
        <v>0</v>
      </c>
      <c r="AB488" s="111"/>
      <c r="AC488" s="26"/>
      <c r="AH488" t="s">
        <v>446</v>
      </c>
      <c r="AK488" t="s">
        <v>447</v>
      </c>
    </row>
    <row r="489" spans="1:37" ht="15">
      <c r="A489" s="225"/>
      <c r="B489" s="231"/>
      <c r="C489" s="231"/>
      <c r="D489" s="228"/>
      <c r="E489" s="228"/>
      <c r="G489">
        <f t="shared" si="144"/>
        <v>0</v>
      </c>
      <c r="S489" s="73"/>
      <c r="T489" s="74"/>
      <c r="U489" s="74"/>
      <c r="V489" s="74"/>
      <c r="W489" s="74"/>
      <c r="X489" s="74"/>
      <c r="Y489" s="37"/>
      <c r="Z489" s="38"/>
      <c r="AA489" s="4">
        <f t="shared" si="132"/>
        <v>0</v>
      </c>
      <c r="AB489" s="111"/>
      <c r="AC489" s="26"/>
      <c r="AH489" t="s">
        <v>446</v>
      </c>
      <c r="AK489" t="s">
        <v>447</v>
      </c>
    </row>
    <row r="490" spans="1:37" ht="15">
      <c r="A490" s="225"/>
      <c r="B490" s="231"/>
      <c r="C490" s="231"/>
      <c r="D490" s="228"/>
      <c r="E490" s="228"/>
      <c r="G490">
        <f t="shared" si="144"/>
        <v>0</v>
      </c>
      <c r="S490" s="73"/>
      <c r="T490" s="74"/>
      <c r="U490" s="74"/>
      <c r="V490" s="74"/>
      <c r="W490" s="74"/>
      <c r="X490" s="74"/>
      <c r="Y490" s="37"/>
      <c r="Z490" s="38"/>
      <c r="AA490" s="4">
        <f t="shared" si="132"/>
        <v>0</v>
      </c>
      <c r="AB490" s="111"/>
      <c r="AC490" s="26"/>
      <c r="AH490" t="s">
        <v>446</v>
      </c>
      <c r="AK490" t="s">
        <v>447</v>
      </c>
    </row>
    <row r="491" spans="1:37" ht="15">
      <c r="A491" s="225"/>
      <c r="B491" s="231"/>
      <c r="C491" s="231"/>
      <c r="D491" s="228"/>
      <c r="E491" s="228"/>
      <c r="G491">
        <f t="shared" si="144"/>
        <v>0</v>
      </c>
      <c r="S491" s="73"/>
      <c r="T491" s="74"/>
      <c r="U491" s="74"/>
      <c r="V491" s="74"/>
      <c r="W491" s="74"/>
      <c r="X491" s="74"/>
      <c r="Y491" s="37"/>
      <c r="Z491" s="38"/>
      <c r="AA491" s="4">
        <f t="shared" si="132"/>
        <v>0</v>
      </c>
      <c r="AB491" s="111"/>
      <c r="AC491" s="26"/>
      <c r="AH491" t="s">
        <v>446</v>
      </c>
      <c r="AK491" t="s">
        <v>447</v>
      </c>
    </row>
    <row r="492" spans="1:37" ht="15">
      <c r="A492" s="225"/>
      <c r="B492" s="224"/>
      <c r="C492" s="224"/>
      <c r="D492" s="228"/>
      <c r="E492" s="221"/>
      <c r="G492">
        <f t="shared" si="144"/>
        <v>0</v>
      </c>
      <c r="S492" s="73"/>
      <c r="T492" s="74"/>
      <c r="U492" s="74"/>
      <c r="V492" s="74"/>
      <c r="W492" s="74"/>
      <c r="X492" s="74"/>
      <c r="Y492" s="37"/>
      <c r="Z492" s="38"/>
      <c r="AA492" s="4">
        <f t="shared" si="132"/>
        <v>0</v>
      </c>
      <c r="AB492" s="111"/>
      <c r="AC492" s="26"/>
      <c r="AH492" t="s">
        <v>446</v>
      </c>
      <c r="AK492" t="s">
        <v>447</v>
      </c>
    </row>
    <row r="493" spans="1:37" ht="15">
      <c r="A493" s="225"/>
      <c r="B493" s="224"/>
      <c r="C493" s="224"/>
      <c r="D493" s="228"/>
      <c r="E493" s="221"/>
      <c r="G493">
        <f t="shared" si="144"/>
        <v>0</v>
      </c>
      <c r="S493" s="73"/>
      <c r="T493" s="74"/>
      <c r="U493" s="74"/>
      <c r="V493" s="74"/>
      <c r="W493" s="74"/>
      <c r="X493" s="74"/>
      <c r="Y493" s="37"/>
      <c r="Z493" s="38"/>
      <c r="AA493" s="4">
        <f t="shared" si="132"/>
        <v>0</v>
      </c>
      <c r="AB493" s="111"/>
      <c r="AC493" s="26"/>
      <c r="AH493" t="s">
        <v>446</v>
      </c>
      <c r="AK493" t="s">
        <v>447</v>
      </c>
    </row>
    <row r="494" spans="1:37" ht="15">
      <c r="A494" s="225"/>
      <c r="B494" s="224"/>
      <c r="C494" s="224"/>
      <c r="D494" s="228"/>
      <c r="E494" s="221"/>
      <c r="G494">
        <f t="shared" si="144"/>
        <v>0</v>
      </c>
      <c r="S494" s="73"/>
      <c r="T494" s="74"/>
      <c r="U494" s="74"/>
      <c r="V494" s="74"/>
      <c r="W494" s="74"/>
      <c r="X494" s="74"/>
      <c r="Y494" s="37"/>
      <c r="Z494" s="38"/>
      <c r="AA494" s="4">
        <f t="shared" si="132"/>
        <v>0</v>
      </c>
      <c r="AB494" s="111"/>
      <c r="AC494" s="26"/>
      <c r="AH494" t="s">
        <v>446</v>
      </c>
      <c r="AK494" t="s">
        <v>447</v>
      </c>
    </row>
    <row r="495" spans="1:37" ht="15">
      <c r="A495" s="225"/>
      <c r="B495" s="224"/>
      <c r="C495" s="224"/>
      <c r="D495" s="228"/>
      <c r="E495" s="221"/>
      <c r="G495">
        <f t="shared" si="144"/>
        <v>0</v>
      </c>
      <c r="S495" s="73"/>
      <c r="T495" s="74"/>
      <c r="U495" s="74"/>
      <c r="V495" s="74"/>
      <c r="W495" s="74"/>
      <c r="X495" s="74"/>
      <c r="Y495" s="37"/>
      <c r="Z495" s="38"/>
      <c r="AA495" s="4">
        <f t="shared" si="132"/>
        <v>0</v>
      </c>
      <c r="AB495" s="111"/>
      <c r="AC495" s="26"/>
      <c r="AH495" t="s">
        <v>446</v>
      </c>
      <c r="AK495" t="s">
        <v>447</v>
      </c>
    </row>
    <row r="496" spans="1:37" ht="15">
      <c r="A496" s="225"/>
      <c r="B496" s="224"/>
      <c r="C496" s="224"/>
      <c r="D496" s="228"/>
      <c r="E496" s="221"/>
      <c r="G496">
        <f t="shared" si="144"/>
        <v>0</v>
      </c>
      <c r="S496" s="73"/>
      <c r="T496" s="74"/>
      <c r="U496" s="74"/>
      <c r="V496" s="74"/>
      <c r="W496" s="74"/>
      <c r="X496" s="74"/>
      <c r="Y496" s="37"/>
      <c r="Z496" s="38"/>
      <c r="AA496" s="4">
        <f t="shared" si="132"/>
        <v>0</v>
      </c>
      <c r="AB496" s="111"/>
      <c r="AC496" s="26"/>
      <c r="AH496" t="s">
        <v>446</v>
      </c>
      <c r="AK496" t="s">
        <v>447</v>
      </c>
    </row>
    <row r="497" spans="1:37" ht="15">
      <c r="A497" s="225"/>
      <c r="B497" s="224"/>
      <c r="C497" s="224"/>
      <c r="D497" s="228"/>
      <c r="E497" s="221"/>
      <c r="G497">
        <f t="shared" si="144"/>
        <v>0</v>
      </c>
      <c r="S497" s="73"/>
      <c r="T497" s="74"/>
      <c r="U497" s="74"/>
      <c r="V497" s="74"/>
      <c r="W497" s="74"/>
      <c r="X497" s="74"/>
      <c r="Y497" s="37"/>
      <c r="Z497" s="38"/>
      <c r="AA497" s="4">
        <f t="shared" si="132"/>
        <v>0</v>
      </c>
      <c r="AB497" s="111"/>
      <c r="AC497" s="26"/>
      <c r="AH497" t="s">
        <v>446</v>
      </c>
      <c r="AK497" t="s">
        <v>447</v>
      </c>
    </row>
    <row r="498" spans="1:37" ht="15">
      <c r="A498" s="225"/>
      <c r="B498" s="224"/>
      <c r="C498" s="224"/>
      <c r="D498" s="228"/>
      <c r="E498" s="221"/>
      <c r="G498">
        <f t="shared" si="144"/>
        <v>0</v>
      </c>
      <c r="S498" s="73"/>
      <c r="T498" s="74"/>
      <c r="U498" s="74"/>
      <c r="V498" s="74"/>
      <c r="W498" s="74"/>
      <c r="X498" s="74"/>
      <c r="Y498" s="37"/>
      <c r="Z498" s="38"/>
      <c r="AA498" s="4">
        <f t="shared" si="132"/>
        <v>0</v>
      </c>
      <c r="AB498" s="111"/>
      <c r="AC498" s="26"/>
      <c r="AH498" t="s">
        <v>446</v>
      </c>
      <c r="AK498" t="s">
        <v>447</v>
      </c>
    </row>
    <row r="499" spans="1:37" ht="15">
      <c r="A499" s="225"/>
      <c r="B499" s="224"/>
      <c r="C499" s="224"/>
      <c r="D499" s="228"/>
      <c r="E499" s="221"/>
      <c r="G499">
        <f t="shared" si="144"/>
        <v>0</v>
      </c>
      <c r="S499" s="73"/>
      <c r="T499" s="74"/>
      <c r="U499" s="74"/>
      <c r="V499" s="74"/>
      <c r="W499" s="74"/>
      <c r="X499" s="74"/>
      <c r="Y499" s="37"/>
      <c r="Z499" s="38"/>
      <c r="AA499" s="4">
        <f t="shared" si="132"/>
        <v>0</v>
      </c>
      <c r="AB499" s="111"/>
      <c r="AC499" s="26"/>
      <c r="AH499" t="s">
        <v>446</v>
      </c>
      <c r="AK499" t="s">
        <v>447</v>
      </c>
    </row>
    <row r="500" spans="1:37" ht="15">
      <c r="A500" s="223"/>
      <c r="B500" s="224"/>
      <c r="C500" s="224"/>
      <c r="E500" s="228"/>
      <c r="G500">
        <f t="shared" si="144"/>
        <v>0</v>
      </c>
      <c r="S500" s="73"/>
      <c r="T500" s="74"/>
      <c r="U500" s="74"/>
      <c r="V500" s="74"/>
      <c r="W500" s="74"/>
      <c r="X500" s="74"/>
      <c r="Y500" s="37"/>
      <c r="Z500" s="38"/>
      <c r="AA500" s="4">
        <f t="shared" si="132"/>
        <v>0</v>
      </c>
      <c r="AB500" s="111"/>
      <c r="AC500" s="26"/>
      <c r="AH500" t="s">
        <v>446</v>
      </c>
      <c r="AK500" t="s">
        <v>447</v>
      </c>
    </row>
    <row r="501" spans="1:37" ht="15">
      <c r="A501" s="223"/>
      <c r="B501" s="224"/>
      <c r="C501" s="224"/>
      <c r="E501" s="228"/>
      <c r="G501">
        <f t="shared" si="144"/>
        <v>0</v>
      </c>
      <c r="S501" s="73"/>
      <c r="T501" s="74"/>
      <c r="U501" s="74"/>
      <c r="V501" s="74"/>
      <c r="W501" s="74"/>
      <c r="X501" s="74"/>
      <c r="Y501" s="37"/>
      <c r="Z501" s="38"/>
      <c r="AA501" s="4">
        <f t="shared" si="132"/>
        <v>0</v>
      </c>
      <c r="AB501" s="111"/>
      <c r="AC501" s="26"/>
      <c r="AH501" t="s">
        <v>446</v>
      </c>
      <c r="AK501" t="s">
        <v>447</v>
      </c>
    </row>
    <row r="502" spans="1:37" ht="15">
      <c r="A502" s="223"/>
      <c r="B502" s="224"/>
      <c r="C502" s="224"/>
      <c r="E502" s="228"/>
      <c r="G502">
        <f t="shared" si="144"/>
        <v>0</v>
      </c>
      <c r="S502" s="73"/>
      <c r="T502" s="74"/>
      <c r="U502" s="74"/>
      <c r="V502" s="74"/>
      <c r="W502" s="74"/>
      <c r="X502" s="74"/>
      <c r="Y502" s="37"/>
      <c r="Z502" s="38"/>
      <c r="AA502" s="4">
        <f t="shared" si="132"/>
        <v>0</v>
      </c>
      <c r="AB502" s="111"/>
      <c r="AC502" s="26"/>
      <c r="AH502" t="s">
        <v>446</v>
      </c>
      <c r="AK502" t="s">
        <v>447</v>
      </c>
    </row>
    <row r="503" spans="1:37" ht="15.75">
      <c r="A503" s="225"/>
      <c r="B503" s="229"/>
      <c r="C503" s="229"/>
      <c r="D503" s="218"/>
      <c r="E503" s="221"/>
      <c r="G503">
        <f t="shared" si="144"/>
        <v>0</v>
      </c>
      <c r="S503" s="73"/>
      <c r="T503" s="74"/>
      <c r="U503" s="74"/>
      <c r="V503" s="74"/>
      <c r="W503" s="74"/>
      <c r="X503" s="74"/>
      <c r="Y503" s="37"/>
      <c r="Z503" s="38"/>
      <c r="AA503" s="4">
        <f t="shared" si="132"/>
        <v>0</v>
      </c>
      <c r="AB503" s="111"/>
      <c r="AC503" s="26"/>
      <c r="AH503" t="s">
        <v>446</v>
      </c>
      <c r="AK503" t="s">
        <v>447</v>
      </c>
    </row>
    <row r="504" spans="1:37" ht="15.75">
      <c r="A504" s="225"/>
      <c r="B504" s="224"/>
      <c r="C504" s="224"/>
      <c r="D504" s="233"/>
      <c r="E504" s="221"/>
      <c r="G504">
        <f t="shared" si="144"/>
        <v>0</v>
      </c>
      <c r="S504" s="73"/>
      <c r="T504" s="74"/>
      <c r="U504" s="74"/>
      <c r="V504" s="74"/>
      <c r="W504" s="74"/>
      <c r="X504" s="74"/>
      <c r="Y504" s="37"/>
      <c r="Z504" s="38"/>
      <c r="AA504" s="4">
        <f t="shared" si="132"/>
        <v>0</v>
      </c>
      <c r="AB504" s="111"/>
      <c r="AC504" s="26"/>
      <c r="AH504" t="s">
        <v>446</v>
      </c>
      <c r="AK504" t="s">
        <v>447</v>
      </c>
    </row>
    <row r="505" spans="1:37" ht="15.75">
      <c r="A505" s="225"/>
      <c r="B505" s="224"/>
      <c r="C505" s="224"/>
      <c r="D505" s="233"/>
      <c r="E505" s="221"/>
      <c r="G505">
        <f t="shared" si="144"/>
        <v>0</v>
      </c>
      <c r="S505" s="73"/>
      <c r="T505" s="74"/>
      <c r="U505" s="74"/>
      <c r="V505" s="74"/>
      <c r="W505" s="74"/>
      <c r="X505" s="74"/>
      <c r="Y505" s="37"/>
      <c r="Z505" s="38"/>
      <c r="AA505" s="4">
        <f t="shared" si="132"/>
        <v>0</v>
      </c>
      <c r="AB505" s="111"/>
      <c r="AC505" s="26"/>
      <c r="AH505" t="s">
        <v>446</v>
      </c>
      <c r="AK505" t="s">
        <v>447</v>
      </c>
    </row>
    <row r="506" spans="1:37" ht="15">
      <c r="A506" s="223"/>
      <c r="B506" s="234"/>
      <c r="C506" s="234"/>
      <c r="D506" s="235"/>
      <c r="E506" s="235"/>
      <c r="G506">
        <f t="shared" si="144"/>
        <v>0</v>
      </c>
      <c r="S506" s="73"/>
      <c r="T506" s="74"/>
      <c r="U506" s="74"/>
      <c r="V506" s="74"/>
      <c r="W506" s="74"/>
      <c r="X506" s="74"/>
      <c r="Y506" s="37"/>
      <c r="Z506" s="38"/>
      <c r="AA506" s="4">
        <f t="shared" si="132"/>
        <v>0</v>
      </c>
      <c r="AB506" s="111"/>
      <c r="AC506" s="26"/>
      <c r="AH506" t="s">
        <v>446</v>
      </c>
      <c r="AK506" t="s">
        <v>447</v>
      </c>
    </row>
    <row r="507" spans="1:37" ht="15.75">
      <c r="A507" s="223"/>
      <c r="B507" s="229"/>
      <c r="C507" s="229"/>
      <c r="D507" s="235"/>
      <c r="E507" s="235"/>
      <c r="G507">
        <f t="shared" si="144"/>
        <v>0</v>
      </c>
      <c r="S507" s="73"/>
      <c r="T507" s="74"/>
      <c r="U507" s="74"/>
      <c r="V507" s="74"/>
      <c r="W507" s="74"/>
      <c r="X507" s="74"/>
      <c r="Y507" s="37"/>
      <c r="Z507" s="38"/>
      <c r="AA507" s="4">
        <f t="shared" si="132"/>
        <v>0</v>
      </c>
      <c r="AB507" s="111"/>
      <c r="AC507" s="26"/>
      <c r="AH507" t="s">
        <v>446</v>
      </c>
      <c r="AK507" t="s">
        <v>447</v>
      </c>
    </row>
    <row r="508" spans="1:37" ht="15">
      <c r="A508" s="223"/>
      <c r="B508" s="217"/>
      <c r="C508" s="217"/>
      <c r="D508" s="218"/>
      <c r="E508" s="218"/>
      <c r="G508">
        <f t="shared" si="144"/>
        <v>0</v>
      </c>
      <c r="S508" s="73"/>
      <c r="T508" s="74"/>
      <c r="U508" s="74"/>
      <c r="V508" s="74"/>
      <c r="W508" s="74"/>
      <c r="X508" s="74"/>
      <c r="Y508" s="37"/>
      <c r="Z508" s="38"/>
      <c r="AA508" s="4">
        <f t="shared" si="132"/>
        <v>0</v>
      </c>
      <c r="AB508" s="111"/>
      <c r="AC508" s="26"/>
      <c r="AH508" t="s">
        <v>446</v>
      </c>
      <c r="AK508" t="s">
        <v>447</v>
      </c>
    </row>
    <row r="509" spans="1:37" ht="15">
      <c r="A509" s="223"/>
      <c r="B509" s="217"/>
      <c r="C509" s="217"/>
      <c r="D509" s="218"/>
      <c r="E509" s="218"/>
      <c r="G509">
        <f t="shared" si="144"/>
        <v>0</v>
      </c>
      <c r="S509" s="73"/>
      <c r="T509" s="74"/>
      <c r="U509" s="74"/>
      <c r="V509" s="74"/>
      <c r="W509" s="74"/>
      <c r="X509" s="74"/>
      <c r="Y509" s="37"/>
      <c r="Z509" s="38"/>
      <c r="AA509" s="4">
        <f t="shared" si="132"/>
        <v>0</v>
      </c>
      <c r="AB509" s="111"/>
      <c r="AC509" s="26"/>
      <c r="AH509" t="s">
        <v>446</v>
      </c>
      <c r="AK509" t="s">
        <v>447</v>
      </c>
    </row>
    <row r="510" spans="1:37" ht="15">
      <c r="A510" s="223"/>
      <c r="B510" s="217"/>
      <c r="C510" s="217"/>
      <c r="D510" s="218"/>
      <c r="E510" s="218"/>
      <c r="G510">
        <f t="shared" si="144"/>
        <v>0</v>
      </c>
      <c r="S510" s="73"/>
      <c r="T510" s="74"/>
      <c r="U510" s="74"/>
      <c r="V510" s="74"/>
      <c r="W510" s="74"/>
      <c r="X510" s="74"/>
      <c r="Y510" s="37"/>
      <c r="Z510" s="38"/>
      <c r="AA510" s="4">
        <f t="shared" si="132"/>
        <v>0</v>
      </c>
      <c r="AB510" s="111"/>
      <c r="AC510" s="26"/>
      <c r="AH510" t="s">
        <v>446</v>
      </c>
      <c r="AK510" t="s">
        <v>447</v>
      </c>
    </row>
    <row r="511" spans="1:37" ht="15">
      <c r="A511" s="223"/>
      <c r="B511" s="217"/>
      <c r="C511" s="217"/>
      <c r="D511" s="218"/>
      <c r="E511" s="218"/>
      <c r="G511">
        <f t="shared" si="144"/>
        <v>0</v>
      </c>
      <c r="S511" s="73"/>
      <c r="T511" s="74"/>
      <c r="U511" s="74"/>
      <c r="V511" s="74"/>
      <c r="W511" s="74"/>
      <c r="X511" s="74"/>
      <c r="Y511" s="37"/>
      <c r="Z511" s="38"/>
      <c r="AA511" s="4">
        <f t="shared" si="132"/>
        <v>0</v>
      </c>
      <c r="AB511" s="111"/>
      <c r="AC511" s="26"/>
      <c r="AH511" t="s">
        <v>446</v>
      </c>
      <c r="AK511" t="s">
        <v>447</v>
      </c>
    </row>
    <row r="512" spans="1:37" ht="15">
      <c r="A512" s="223"/>
      <c r="B512" s="217"/>
      <c r="C512" s="217"/>
      <c r="D512" s="218"/>
      <c r="E512" s="218"/>
      <c r="G512">
        <f t="shared" si="144"/>
        <v>0</v>
      </c>
      <c r="S512" s="73"/>
      <c r="T512" s="74"/>
      <c r="U512" s="74"/>
      <c r="V512" s="74"/>
      <c r="W512" s="74"/>
      <c r="X512" s="74"/>
      <c r="Y512" s="37"/>
      <c r="Z512" s="38"/>
      <c r="AA512" s="4">
        <f t="shared" si="132"/>
        <v>0</v>
      </c>
      <c r="AB512" s="111"/>
      <c r="AC512" s="26"/>
      <c r="AH512" t="s">
        <v>446</v>
      </c>
      <c r="AK512" t="s">
        <v>447</v>
      </c>
    </row>
    <row r="513" spans="1:37" ht="15">
      <c r="A513" s="223"/>
      <c r="B513" s="217"/>
      <c r="C513" s="217"/>
      <c r="D513" s="218"/>
      <c r="E513" s="218"/>
      <c r="G513">
        <f t="shared" si="144"/>
        <v>0</v>
      </c>
      <c r="S513" s="73"/>
      <c r="T513" s="74"/>
      <c r="U513" s="74"/>
      <c r="V513" s="74"/>
      <c r="W513" s="74"/>
      <c r="X513" s="74"/>
      <c r="Y513" s="37"/>
      <c r="Z513" s="38"/>
      <c r="AA513" s="4">
        <f t="shared" si="132"/>
        <v>0</v>
      </c>
      <c r="AB513" s="111"/>
      <c r="AC513" s="26"/>
      <c r="AH513" t="s">
        <v>446</v>
      </c>
      <c r="AK513" t="s">
        <v>447</v>
      </c>
    </row>
    <row r="514" spans="1:37" ht="15">
      <c r="A514" s="223"/>
      <c r="B514" s="217"/>
      <c r="C514" s="217"/>
      <c r="D514" s="218"/>
      <c r="E514" s="218"/>
      <c r="G514">
        <f t="shared" si="144"/>
        <v>0</v>
      </c>
      <c r="S514" s="73"/>
      <c r="T514" s="74"/>
      <c r="U514" s="74"/>
      <c r="V514" s="74"/>
      <c r="W514" s="74"/>
      <c r="X514" s="74"/>
      <c r="Y514" s="37"/>
      <c r="Z514" s="38"/>
      <c r="AA514" s="4">
        <f t="shared" si="132"/>
        <v>0</v>
      </c>
      <c r="AB514" s="111"/>
      <c r="AC514" s="26"/>
      <c r="AH514" t="s">
        <v>446</v>
      </c>
      <c r="AK514" t="s">
        <v>447</v>
      </c>
    </row>
    <row r="515" spans="1:37" ht="15">
      <c r="A515" s="223"/>
      <c r="B515" s="217"/>
      <c r="C515" s="217"/>
      <c r="D515" s="218"/>
      <c r="E515" s="218"/>
      <c r="G515">
        <f t="shared" si="144"/>
        <v>0</v>
      </c>
      <c r="S515" s="73"/>
      <c r="T515" s="74"/>
      <c r="U515" s="74"/>
      <c r="V515" s="74"/>
      <c r="W515" s="74"/>
      <c r="X515" s="74"/>
      <c r="Y515" s="37"/>
      <c r="Z515" s="38"/>
      <c r="AA515" s="4">
        <f t="shared" si="132"/>
        <v>0</v>
      </c>
      <c r="AB515" s="111"/>
      <c r="AC515" s="26"/>
      <c r="AH515" t="s">
        <v>446</v>
      </c>
      <c r="AK515" t="s">
        <v>447</v>
      </c>
    </row>
    <row r="516" spans="1:37" ht="15">
      <c r="A516" s="223"/>
      <c r="B516" s="50"/>
      <c r="C516" s="50"/>
      <c r="D516" s="226"/>
      <c r="E516" s="226"/>
      <c r="G516">
        <f t="shared" si="144"/>
        <v>0</v>
      </c>
      <c r="S516" s="73"/>
      <c r="T516" s="74"/>
      <c r="U516" s="74"/>
      <c r="V516" s="74"/>
      <c r="W516" s="74"/>
      <c r="X516" s="74"/>
      <c r="Y516" s="37"/>
      <c r="Z516" s="38"/>
      <c r="AA516" s="4">
        <f t="shared" si="132"/>
        <v>0</v>
      </c>
      <c r="AB516" s="111"/>
      <c r="AC516" s="26"/>
      <c r="AH516" t="s">
        <v>446</v>
      </c>
      <c r="AK516" t="s">
        <v>447</v>
      </c>
    </row>
    <row r="517" spans="1:37" ht="15">
      <c r="A517" s="223"/>
      <c r="B517" s="224"/>
      <c r="C517" s="224"/>
      <c r="D517" s="218"/>
      <c r="E517" s="218"/>
      <c r="G517">
        <f t="shared" si="144"/>
        <v>0</v>
      </c>
      <c r="S517" s="73"/>
      <c r="T517" s="74"/>
      <c r="U517" s="74"/>
      <c r="V517" s="74"/>
      <c r="W517" s="74"/>
      <c r="X517" s="74"/>
      <c r="Y517" s="37"/>
      <c r="Z517" s="38"/>
      <c r="AA517" s="4">
        <f t="shared" si="132"/>
        <v>0</v>
      </c>
      <c r="AB517" s="111"/>
      <c r="AC517" s="26"/>
      <c r="AH517" t="s">
        <v>446</v>
      </c>
      <c r="AK517" t="s">
        <v>447</v>
      </c>
    </row>
    <row r="518" spans="1:37" ht="15">
      <c r="A518" s="223"/>
      <c r="B518" s="224"/>
      <c r="C518" s="224"/>
      <c r="D518" s="218"/>
      <c r="E518" s="221"/>
      <c r="G518">
        <f t="shared" si="144"/>
        <v>0</v>
      </c>
      <c r="S518" s="73"/>
      <c r="T518" s="74"/>
      <c r="U518" s="74"/>
      <c r="V518" s="74"/>
      <c r="W518" s="74"/>
      <c r="X518" s="74"/>
      <c r="Y518" s="37"/>
      <c r="Z518" s="38"/>
      <c r="AA518" s="4">
        <f t="shared" si="132"/>
        <v>0</v>
      </c>
      <c r="AB518" s="111"/>
      <c r="AC518" s="26"/>
      <c r="AH518" t="s">
        <v>446</v>
      </c>
      <c r="AK518" t="s">
        <v>447</v>
      </c>
    </row>
    <row r="519" spans="1:37" ht="15">
      <c r="A519" s="223"/>
      <c r="B519" s="217"/>
      <c r="C519" s="217"/>
      <c r="D519" s="218"/>
      <c r="E519" s="221"/>
      <c r="G519">
        <f t="shared" si="144"/>
        <v>0</v>
      </c>
      <c r="S519" s="73"/>
      <c r="T519" s="74"/>
      <c r="U519" s="74"/>
      <c r="V519" s="74"/>
      <c r="W519" s="74"/>
      <c r="X519" s="74"/>
      <c r="Y519" s="37"/>
      <c r="Z519" s="38"/>
      <c r="AA519" s="4">
        <f t="shared" ref="AA519:AA553" si="146">(G519+H519*$H$658+I519*$I$658+J519*$J$658+K519*$K$658+L519*$L$658+M519*$M$658+N519*$N$658+O519*$O$658+P519*$P$658+Q519*$Q$658+R519*$R$658+S519*$S$658+T519*$T$658+U519*$U$658+V519*$V$658+W519*$W$658+X519*$X$658+Y519*$Y$658+Z519*$Z$658)*E519</f>
        <v>0</v>
      </c>
      <c r="AB519" s="111"/>
      <c r="AC519" s="26"/>
      <c r="AH519" t="s">
        <v>446</v>
      </c>
      <c r="AK519" t="s">
        <v>447</v>
      </c>
    </row>
    <row r="520" spans="1:37" ht="15">
      <c r="A520" s="223"/>
      <c r="B520" s="217"/>
      <c r="C520" s="217"/>
      <c r="D520" s="218"/>
      <c r="E520" s="221"/>
      <c r="G520">
        <f t="shared" si="144"/>
        <v>0</v>
      </c>
      <c r="S520" s="73"/>
      <c r="T520" s="74"/>
      <c r="U520" s="74"/>
      <c r="V520" s="74"/>
      <c r="W520" s="74"/>
      <c r="X520" s="74"/>
      <c r="Y520" s="37"/>
      <c r="Z520" s="38"/>
      <c r="AA520" s="4">
        <f t="shared" si="146"/>
        <v>0</v>
      </c>
      <c r="AB520" s="111"/>
      <c r="AC520" s="26"/>
      <c r="AH520" t="s">
        <v>446</v>
      </c>
      <c r="AK520" t="s">
        <v>447</v>
      </c>
    </row>
    <row r="521" spans="1:37" ht="15">
      <c r="A521" s="223"/>
      <c r="B521" s="217"/>
      <c r="C521" s="217"/>
      <c r="D521" s="218"/>
      <c r="E521" s="221"/>
      <c r="G521">
        <f t="shared" si="144"/>
        <v>0</v>
      </c>
      <c r="S521" s="73"/>
      <c r="T521" s="74"/>
      <c r="U521" s="74"/>
      <c r="V521" s="74"/>
      <c r="W521" s="74"/>
      <c r="X521" s="74"/>
      <c r="Y521" s="37"/>
      <c r="Z521" s="38"/>
      <c r="AA521" s="4">
        <f t="shared" si="146"/>
        <v>0</v>
      </c>
      <c r="AB521" s="111"/>
      <c r="AC521" s="26"/>
      <c r="AH521" t="s">
        <v>446</v>
      </c>
      <c r="AK521" t="s">
        <v>447</v>
      </c>
    </row>
    <row r="522" spans="1:37" ht="15">
      <c r="A522" s="223"/>
      <c r="B522" s="217"/>
      <c r="C522" s="217"/>
      <c r="D522" s="218"/>
      <c r="E522" s="221"/>
      <c r="G522">
        <f t="shared" si="144"/>
        <v>0</v>
      </c>
      <c r="S522" s="73"/>
      <c r="T522" s="74"/>
      <c r="U522" s="74"/>
      <c r="V522" s="74"/>
      <c r="W522" s="74"/>
      <c r="X522" s="74"/>
      <c r="Y522" s="37"/>
      <c r="Z522" s="38"/>
      <c r="AA522" s="4">
        <f t="shared" si="146"/>
        <v>0</v>
      </c>
      <c r="AB522" s="111"/>
      <c r="AC522" s="26"/>
      <c r="AH522" t="s">
        <v>446</v>
      </c>
      <c r="AK522" t="s">
        <v>447</v>
      </c>
    </row>
    <row r="523" spans="1:37" ht="15">
      <c r="A523" s="223"/>
      <c r="B523" s="217"/>
      <c r="C523" s="217"/>
      <c r="D523" s="218"/>
      <c r="E523" s="221"/>
      <c r="G523">
        <f t="shared" si="144"/>
        <v>0</v>
      </c>
      <c r="S523" s="73"/>
      <c r="T523" s="74"/>
      <c r="U523" s="74"/>
      <c r="V523" s="74"/>
      <c r="W523" s="74"/>
      <c r="X523" s="74"/>
      <c r="Y523" s="37"/>
      <c r="Z523" s="38"/>
      <c r="AA523" s="4">
        <f t="shared" si="146"/>
        <v>0</v>
      </c>
      <c r="AB523" s="111"/>
      <c r="AC523" s="26"/>
      <c r="AH523" t="s">
        <v>446</v>
      </c>
      <c r="AK523" t="s">
        <v>447</v>
      </c>
    </row>
    <row r="524" spans="1:37" ht="15">
      <c r="A524" s="223"/>
      <c r="B524" s="217"/>
      <c r="C524" s="217"/>
      <c r="D524" s="218"/>
      <c r="E524" s="221"/>
      <c r="G524">
        <f t="shared" si="144"/>
        <v>0</v>
      </c>
      <c r="S524" s="73"/>
      <c r="T524" s="74"/>
      <c r="U524" s="74"/>
      <c r="V524" s="74"/>
      <c r="W524" s="74"/>
      <c r="X524" s="74"/>
      <c r="Y524" s="37"/>
      <c r="Z524" s="38"/>
      <c r="AA524" s="4">
        <f t="shared" si="146"/>
        <v>0</v>
      </c>
      <c r="AB524" s="111"/>
      <c r="AC524" s="26"/>
      <c r="AH524" t="s">
        <v>446</v>
      </c>
      <c r="AK524" t="s">
        <v>447</v>
      </c>
    </row>
    <row r="525" spans="1:37" ht="15">
      <c r="A525" s="223"/>
      <c r="B525" s="217"/>
      <c r="C525" s="217"/>
      <c r="D525" s="218"/>
      <c r="E525" s="221"/>
      <c r="G525">
        <f t="shared" si="144"/>
        <v>0</v>
      </c>
      <c r="S525" s="73"/>
      <c r="T525" s="74"/>
      <c r="U525" s="74"/>
      <c r="V525" s="74"/>
      <c r="W525" s="74"/>
      <c r="X525" s="74"/>
      <c r="Y525" s="37"/>
      <c r="Z525" s="38"/>
      <c r="AA525" s="4">
        <f t="shared" si="146"/>
        <v>0</v>
      </c>
      <c r="AB525" s="111"/>
      <c r="AC525" s="26"/>
      <c r="AH525" t="s">
        <v>446</v>
      </c>
      <c r="AK525" t="s">
        <v>447</v>
      </c>
    </row>
    <row r="526" spans="1:37" ht="15">
      <c r="A526" s="223"/>
      <c r="B526" s="217"/>
      <c r="C526" s="217"/>
      <c r="D526" s="218"/>
      <c r="E526" s="221"/>
      <c r="G526">
        <f t="shared" si="144"/>
        <v>0</v>
      </c>
      <c r="S526" s="73"/>
      <c r="T526" s="74"/>
      <c r="U526" s="74"/>
      <c r="V526" s="74"/>
      <c r="W526" s="74"/>
      <c r="X526" s="74"/>
      <c r="Y526" s="37"/>
      <c r="Z526" s="38"/>
      <c r="AA526" s="4">
        <f t="shared" si="146"/>
        <v>0</v>
      </c>
      <c r="AB526" s="111"/>
      <c r="AC526" s="26"/>
      <c r="AH526" t="s">
        <v>446</v>
      </c>
      <c r="AK526" t="s">
        <v>447</v>
      </c>
    </row>
    <row r="527" spans="1:37" ht="15">
      <c r="A527" s="223"/>
      <c r="B527" s="227"/>
      <c r="C527" s="227"/>
      <c r="D527" s="218"/>
      <c r="E527" s="221"/>
      <c r="G527">
        <f t="shared" si="144"/>
        <v>0</v>
      </c>
      <c r="S527" s="73"/>
      <c r="T527" s="74"/>
      <c r="U527" s="74"/>
      <c r="V527" s="74"/>
      <c r="W527" s="74"/>
      <c r="X527" s="74"/>
      <c r="Y527" s="37"/>
      <c r="Z527" s="38"/>
      <c r="AA527" s="4">
        <f t="shared" si="146"/>
        <v>0</v>
      </c>
      <c r="AB527" s="111"/>
      <c r="AC527" s="26"/>
      <c r="AH527" t="s">
        <v>446</v>
      </c>
      <c r="AK527" t="s">
        <v>447</v>
      </c>
    </row>
    <row r="528" spans="1:37" ht="15.75">
      <c r="A528" s="223"/>
      <c r="B528" s="229"/>
      <c r="C528" s="229"/>
      <c r="D528" s="218"/>
      <c r="E528" s="221"/>
      <c r="G528">
        <f t="shared" ref="G528:G545" si="147">F528*$G$658</f>
        <v>0</v>
      </c>
      <c r="S528" s="73"/>
      <c r="T528" s="74"/>
      <c r="U528" s="74"/>
      <c r="V528" s="74"/>
      <c r="W528" s="74"/>
      <c r="X528" s="74"/>
      <c r="Y528" s="37"/>
      <c r="Z528" s="38"/>
      <c r="AA528" s="4">
        <f t="shared" si="146"/>
        <v>0</v>
      </c>
      <c r="AB528" s="111"/>
      <c r="AC528" s="26"/>
      <c r="AH528" t="s">
        <v>446</v>
      </c>
      <c r="AK528" t="s">
        <v>447</v>
      </c>
    </row>
    <row r="529" spans="1:37" ht="15">
      <c r="A529" s="223"/>
      <c r="B529" s="227"/>
      <c r="C529" s="227"/>
      <c r="D529" s="218"/>
      <c r="E529" s="221"/>
      <c r="G529">
        <f t="shared" si="147"/>
        <v>0</v>
      </c>
      <c r="S529" s="73"/>
      <c r="T529" s="74"/>
      <c r="U529" s="74"/>
      <c r="V529" s="74"/>
      <c r="W529" s="74"/>
      <c r="X529" s="74"/>
      <c r="Y529" s="37"/>
      <c r="Z529" s="38"/>
      <c r="AA529" s="4">
        <f t="shared" si="146"/>
        <v>0</v>
      </c>
      <c r="AB529" s="111"/>
      <c r="AC529" s="26"/>
      <c r="AH529" t="s">
        <v>446</v>
      </c>
      <c r="AK529" t="s">
        <v>447</v>
      </c>
    </row>
    <row r="530" spans="1:37" ht="15">
      <c r="A530" s="223"/>
      <c r="B530" s="227"/>
      <c r="C530" s="227"/>
      <c r="D530" s="218"/>
      <c r="E530" s="221"/>
      <c r="G530">
        <f t="shared" si="147"/>
        <v>0</v>
      </c>
      <c r="S530" s="73"/>
      <c r="T530" s="74"/>
      <c r="U530" s="74"/>
      <c r="V530" s="74"/>
      <c r="W530" s="74"/>
      <c r="X530" s="74"/>
      <c r="Y530" s="37"/>
      <c r="Z530" s="38"/>
      <c r="AA530" s="4">
        <f t="shared" si="146"/>
        <v>0</v>
      </c>
      <c r="AB530" s="111"/>
      <c r="AC530" s="26"/>
      <c r="AH530" t="s">
        <v>446</v>
      </c>
      <c r="AK530" t="s">
        <v>447</v>
      </c>
    </row>
    <row r="531" spans="1:37" ht="15">
      <c r="A531" s="223"/>
      <c r="B531" s="224"/>
      <c r="C531" s="224"/>
      <c r="D531" s="224"/>
      <c r="E531" s="221"/>
      <c r="G531">
        <f t="shared" si="147"/>
        <v>0</v>
      </c>
      <c r="S531" s="73"/>
      <c r="T531" s="74"/>
      <c r="U531" s="74"/>
      <c r="V531" s="74"/>
      <c r="W531" s="74"/>
      <c r="X531" s="74"/>
      <c r="Y531" s="37"/>
      <c r="Z531" s="38"/>
      <c r="AA531" s="4">
        <f t="shared" si="146"/>
        <v>0</v>
      </c>
      <c r="AB531" s="111"/>
      <c r="AC531" s="26"/>
      <c r="AH531" t="s">
        <v>446</v>
      </c>
      <c r="AK531" t="s">
        <v>447</v>
      </c>
    </row>
    <row r="532" spans="1:37" ht="15">
      <c r="A532" s="223"/>
      <c r="B532" s="224"/>
      <c r="C532" s="224"/>
      <c r="D532" s="224"/>
      <c r="E532" s="221"/>
      <c r="G532">
        <f t="shared" si="147"/>
        <v>0</v>
      </c>
      <c r="S532" s="73"/>
      <c r="T532" s="74"/>
      <c r="U532" s="74"/>
      <c r="V532" s="74"/>
      <c r="W532" s="74"/>
      <c r="X532" s="74"/>
      <c r="Y532" s="37"/>
      <c r="Z532" s="38"/>
      <c r="AA532" s="4">
        <f t="shared" si="146"/>
        <v>0</v>
      </c>
      <c r="AB532" s="111"/>
      <c r="AC532" s="26"/>
      <c r="AH532" t="s">
        <v>446</v>
      </c>
      <c r="AK532" t="s">
        <v>447</v>
      </c>
    </row>
    <row r="533" spans="1:37" ht="15">
      <c r="A533" s="223"/>
      <c r="B533" s="224"/>
      <c r="C533" s="224"/>
      <c r="D533" s="224"/>
      <c r="E533" s="221"/>
      <c r="G533">
        <f t="shared" si="147"/>
        <v>0</v>
      </c>
      <c r="S533" s="73"/>
      <c r="T533" s="74"/>
      <c r="U533" s="74"/>
      <c r="V533" s="74"/>
      <c r="W533" s="74"/>
      <c r="X533" s="74"/>
      <c r="Y533" s="37"/>
      <c r="Z533" s="38"/>
      <c r="AA533" s="4">
        <f t="shared" si="146"/>
        <v>0</v>
      </c>
      <c r="AB533" s="111"/>
      <c r="AC533" s="26"/>
      <c r="AH533" t="s">
        <v>446</v>
      </c>
      <c r="AK533" t="s">
        <v>447</v>
      </c>
    </row>
    <row r="534" spans="1:37" ht="15">
      <c r="A534" s="223"/>
      <c r="B534" s="224"/>
      <c r="C534" s="224"/>
      <c r="D534" s="218"/>
      <c r="E534" s="221"/>
      <c r="G534">
        <f t="shared" si="147"/>
        <v>0</v>
      </c>
      <c r="S534" s="73"/>
      <c r="T534" s="74"/>
      <c r="U534" s="74"/>
      <c r="V534" s="74"/>
      <c r="W534" s="74"/>
      <c r="X534" s="74"/>
      <c r="Y534" s="37"/>
      <c r="Z534" s="38"/>
      <c r="AA534" s="4">
        <f t="shared" si="146"/>
        <v>0</v>
      </c>
      <c r="AB534" s="111"/>
      <c r="AC534" s="26"/>
      <c r="AH534" t="s">
        <v>446</v>
      </c>
      <c r="AK534" t="s">
        <v>447</v>
      </c>
    </row>
    <row r="535" spans="1:37" ht="15">
      <c r="A535" s="223"/>
      <c r="B535" s="224"/>
      <c r="C535" s="224"/>
      <c r="D535" s="218"/>
      <c r="E535" s="221"/>
      <c r="G535">
        <f t="shared" si="147"/>
        <v>0</v>
      </c>
      <c r="S535" s="73"/>
      <c r="T535" s="74"/>
      <c r="U535" s="74"/>
      <c r="V535" s="74"/>
      <c r="W535" s="74"/>
      <c r="X535" s="74"/>
      <c r="Y535" s="37"/>
      <c r="Z535" s="38"/>
      <c r="AA535" s="4">
        <f t="shared" si="146"/>
        <v>0</v>
      </c>
      <c r="AB535" s="111"/>
      <c r="AC535" s="26"/>
      <c r="AH535" t="s">
        <v>446</v>
      </c>
      <c r="AK535" t="s">
        <v>447</v>
      </c>
    </row>
    <row r="536" spans="1:37" ht="15.75">
      <c r="A536" s="223"/>
      <c r="B536" s="229"/>
      <c r="C536" s="229"/>
      <c r="D536" s="218"/>
      <c r="E536" s="221"/>
      <c r="G536">
        <f t="shared" ref="G536:G543" si="148">F536*$G$658</f>
        <v>0</v>
      </c>
      <c r="S536" s="73"/>
      <c r="T536" s="74"/>
      <c r="U536" s="74"/>
      <c r="V536" s="74"/>
      <c r="W536" s="74"/>
      <c r="X536" s="74"/>
      <c r="Y536" s="37"/>
      <c r="Z536" s="38"/>
      <c r="AA536" s="4">
        <f t="shared" si="146"/>
        <v>0</v>
      </c>
      <c r="AB536" s="111"/>
      <c r="AC536" s="26"/>
      <c r="AH536" t="s">
        <v>446</v>
      </c>
      <c r="AK536" t="s">
        <v>447</v>
      </c>
    </row>
    <row r="537" spans="1:37" ht="15">
      <c r="A537" s="223"/>
      <c r="B537" s="227"/>
      <c r="C537" s="227"/>
      <c r="D537" s="218"/>
      <c r="E537" s="221"/>
      <c r="G537">
        <f t="shared" si="148"/>
        <v>0</v>
      </c>
      <c r="S537" s="73"/>
      <c r="T537" s="74"/>
      <c r="U537" s="74"/>
      <c r="V537" s="74"/>
      <c r="W537" s="74"/>
      <c r="X537" s="74"/>
      <c r="Y537" s="37"/>
      <c r="Z537" s="38"/>
      <c r="AA537" s="4">
        <f t="shared" si="146"/>
        <v>0</v>
      </c>
      <c r="AB537" s="111"/>
      <c r="AC537" s="26"/>
      <c r="AH537" t="s">
        <v>446</v>
      </c>
      <c r="AK537" t="s">
        <v>447</v>
      </c>
    </row>
    <row r="538" spans="1:37" ht="15">
      <c r="A538" s="223"/>
      <c r="B538" s="227"/>
      <c r="C538" s="227"/>
      <c r="D538" s="218"/>
      <c r="E538" s="221"/>
      <c r="G538">
        <f t="shared" si="148"/>
        <v>0</v>
      </c>
      <c r="S538" s="73"/>
      <c r="T538" s="74"/>
      <c r="U538" s="74"/>
      <c r="V538" s="74"/>
      <c r="W538" s="74"/>
      <c r="X538" s="74"/>
      <c r="Y538" s="37"/>
      <c r="Z538" s="38"/>
      <c r="AA538" s="4">
        <f t="shared" si="146"/>
        <v>0</v>
      </c>
      <c r="AB538" s="111"/>
      <c r="AC538" s="26"/>
      <c r="AH538" t="s">
        <v>446</v>
      </c>
      <c r="AK538" t="s">
        <v>447</v>
      </c>
    </row>
    <row r="539" spans="1:37" ht="15">
      <c r="A539" s="223"/>
      <c r="B539" s="224"/>
      <c r="C539" s="224"/>
      <c r="D539" s="224"/>
      <c r="E539" s="221"/>
      <c r="G539">
        <f t="shared" si="148"/>
        <v>0</v>
      </c>
      <c r="S539" s="73"/>
      <c r="T539" s="74"/>
      <c r="U539" s="74"/>
      <c r="V539" s="74"/>
      <c r="W539" s="74"/>
      <c r="X539" s="74"/>
      <c r="Y539" s="37"/>
      <c r="Z539" s="38"/>
      <c r="AA539" s="4">
        <f t="shared" si="146"/>
        <v>0</v>
      </c>
      <c r="AB539" s="111"/>
      <c r="AC539" s="26"/>
      <c r="AH539" t="s">
        <v>446</v>
      </c>
      <c r="AK539" t="s">
        <v>447</v>
      </c>
    </row>
    <row r="540" spans="1:37" ht="15">
      <c r="A540" s="223"/>
      <c r="B540" s="224"/>
      <c r="C540" s="224"/>
      <c r="D540" s="224"/>
      <c r="E540" s="221"/>
      <c r="G540">
        <f t="shared" si="148"/>
        <v>0</v>
      </c>
      <c r="S540" s="73"/>
      <c r="T540" s="74"/>
      <c r="U540" s="74"/>
      <c r="V540" s="74"/>
      <c r="W540" s="74"/>
      <c r="X540" s="74"/>
      <c r="Y540" s="37"/>
      <c r="Z540" s="38"/>
      <c r="AA540" s="4">
        <f t="shared" si="146"/>
        <v>0</v>
      </c>
      <c r="AB540" s="111"/>
      <c r="AC540" s="26"/>
      <c r="AH540" t="s">
        <v>446</v>
      </c>
      <c r="AK540" t="s">
        <v>447</v>
      </c>
    </row>
    <row r="541" spans="1:37" ht="15">
      <c r="A541" s="223"/>
      <c r="B541" s="224"/>
      <c r="C541" s="224"/>
      <c r="D541" s="224"/>
      <c r="E541" s="221"/>
      <c r="G541">
        <f t="shared" si="148"/>
        <v>0</v>
      </c>
      <c r="S541" s="73"/>
      <c r="T541" s="74"/>
      <c r="U541" s="74"/>
      <c r="V541" s="74"/>
      <c r="W541" s="74"/>
      <c r="X541" s="74"/>
      <c r="Y541" s="37"/>
      <c r="Z541" s="38"/>
      <c r="AA541" s="4">
        <f t="shared" si="146"/>
        <v>0</v>
      </c>
      <c r="AB541" s="111"/>
      <c r="AC541" s="26"/>
      <c r="AH541" t="s">
        <v>446</v>
      </c>
      <c r="AK541" t="s">
        <v>447</v>
      </c>
    </row>
    <row r="542" spans="1:37" ht="15">
      <c r="A542" s="223"/>
      <c r="B542" s="224"/>
      <c r="C542" s="224"/>
      <c r="D542" s="218"/>
      <c r="E542" s="221"/>
      <c r="G542">
        <f t="shared" si="148"/>
        <v>0</v>
      </c>
      <c r="S542" s="73"/>
      <c r="T542" s="74"/>
      <c r="U542" s="74"/>
      <c r="V542" s="74"/>
      <c r="W542" s="74"/>
      <c r="X542" s="74"/>
      <c r="Y542" s="37"/>
      <c r="Z542" s="38"/>
      <c r="AA542" s="4">
        <f t="shared" si="146"/>
        <v>0</v>
      </c>
      <c r="AB542" s="111"/>
      <c r="AC542" s="26"/>
      <c r="AH542" t="s">
        <v>446</v>
      </c>
      <c r="AK542" t="s">
        <v>447</v>
      </c>
    </row>
    <row r="543" spans="1:37" ht="15">
      <c r="A543" s="223"/>
      <c r="B543" s="224"/>
      <c r="C543" s="224"/>
      <c r="D543" s="218"/>
      <c r="E543" s="221"/>
      <c r="G543">
        <f t="shared" si="148"/>
        <v>0</v>
      </c>
      <c r="S543" s="73"/>
      <c r="T543" s="74"/>
      <c r="U543" s="74"/>
      <c r="V543" s="74"/>
      <c r="W543" s="74"/>
      <c r="X543" s="74"/>
      <c r="Y543" s="37"/>
      <c r="Z543" s="38"/>
      <c r="AA543" s="4">
        <f t="shared" si="146"/>
        <v>0</v>
      </c>
      <c r="AB543" s="111"/>
      <c r="AC543" s="26"/>
      <c r="AH543" t="s">
        <v>446</v>
      </c>
      <c r="AK543" t="s">
        <v>447</v>
      </c>
    </row>
    <row r="544" spans="1:37" ht="15">
      <c r="A544" s="223"/>
      <c r="B544" s="224"/>
      <c r="C544" s="224"/>
      <c r="D544" s="226"/>
      <c r="E544" s="1"/>
      <c r="G544">
        <f t="shared" si="147"/>
        <v>0</v>
      </c>
      <c r="S544" s="73"/>
      <c r="T544" s="74"/>
      <c r="U544" s="74"/>
      <c r="V544" s="74"/>
      <c r="W544" s="74"/>
      <c r="X544" s="74"/>
      <c r="Y544" s="37"/>
      <c r="Z544" s="38"/>
      <c r="AA544" s="4">
        <f t="shared" si="146"/>
        <v>0</v>
      </c>
      <c r="AB544" s="111"/>
      <c r="AC544" s="26"/>
      <c r="AH544" t="s">
        <v>446</v>
      </c>
      <c r="AK544" t="s">
        <v>447</v>
      </c>
    </row>
    <row r="545" spans="1:48" ht="15">
      <c r="A545" s="223"/>
      <c r="B545" s="224"/>
      <c r="C545" s="224"/>
      <c r="D545" s="218"/>
      <c r="E545" s="218"/>
      <c r="G545">
        <f t="shared" si="147"/>
        <v>0</v>
      </c>
      <c r="S545" s="73"/>
      <c r="T545" s="74"/>
      <c r="U545" s="74"/>
      <c r="V545" s="74"/>
      <c r="W545" s="74"/>
      <c r="X545" s="74"/>
      <c r="Y545" s="37"/>
      <c r="Z545" s="38"/>
      <c r="AA545" s="4">
        <f t="shared" si="146"/>
        <v>0</v>
      </c>
      <c r="AB545" s="111"/>
      <c r="AC545" s="26"/>
      <c r="AH545" t="s">
        <v>446</v>
      </c>
      <c r="AK545" t="s">
        <v>447</v>
      </c>
    </row>
    <row r="546" spans="1:48" ht="15">
      <c r="B546" s="50"/>
      <c r="C546" s="50"/>
      <c r="E546" s="1"/>
      <c r="G546">
        <f t="shared" ref="G546:G547" si="149">F546*$G$658</f>
        <v>0</v>
      </c>
      <c r="S546" s="73"/>
      <c r="T546" s="74"/>
      <c r="U546" s="74"/>
      <c r="V546" s="74"/>
      <c r="W546" s="74"/>
      <c r="X546" s="74"/>
      <c r="Y546" s="37"/>
      <c r="Z546" s="38"/>
      <c r="AA546" s="4">
        <f t="shared" si="146"/>
        <v>0</v>
      </c>
      <c r="AB546" s="111"/>
      <c r="AC546" s="26"/>
      <c r="AH546" t="s">
        <v>446</v>
      </c>
      <c r="AK546" t="s">
        <v>447</v>
      </c>
    </row>
    <row r="547" spans="1:48" ht="15.75">
      <c r="B547" s="229"/>
      <c r="C547" s="229"/>
      <c r="E547" s="1"/>
      <c r="G547">
        <f t="shared" si="149"/>
        <v>0</v>
      </c>
      <c r="S547" s="73"/>
      <c r="T547" s="74"/>
      <c r="U547" s="74"/>
      <c r="V547" s="74"/>
      <c r="W547" s="74"/>
      <c r="X547" s="74"/>
      <c r="Y547" s="37"/>
      <c r="Z547" s="38"/>
      <c r="AA547" s="4">
        <f t="shared" si="146"/>
        <v>0</v>
      </c>
      <c r="AB547" s="111"/>
      <c r="AC547" s="26"/>
      <c r="AH547" t="s">
        <v>446</v>
      </c>
      <c r="AK547" t="s">
        <v>447</v>
      </c>
    </row>
    <row r="548" spans="1:48" ht="15">
      <c r="B548" s="224"/>
      <c r="C548" s="224"/>
      <c r="E548" s="1"/>
      <c r="G548">
        <f t="shared" ref="G548:G559" si="150">F548*$G$658</f>
        <v>0</v>
      </c>
      <c r="S548" s="73"/>
      <c r="T548" s="74"/>
      <c r="U548" s="74"/>
      <c r="V548" s="74"/>
      <c r="W548" s="74"/>
      <c r="X548" s="74"/>
      <c r="Y548" s="37"/>
      <c r="Z548" s="38"/>
      <c r="AA548" s="4">
        <f t="shared" si="146"/>
        <v>0</v>
      </c>
      <c r="AB548" s="111"/>
      <c r="AC548" s="26"/>
      <c r="AH548" t="s">
        <v>446</v>
      </c>
      <c r="AK548" t="s">
        <v>447</v>
      </c>
    </row>
    <row r="549" spans="1:48" ht="15">
      <c r="B549" s="224"/>
      <c r="C549" s="224"/>
      <c r="E549" s="1"/>
      <c r="G549">
        <f t="shared" si="150"/>
        <v>0</v>
      </c>
      <c r="S549" s="73"/>
      <c r="T549" s="74"/>
      <c r="U549" s="74"/>
      <c r="V549" s="74"/>
      <c r="W549" s="74"/>
      <c r="X549" s="74"/>
      <c r="Y549" s="37"/>
      <c r="Z549" s="38"/>
      <c r="AA549" s="4">
        <f t="shared" si="146"/>
        <v>0</v>
      </c>
      <c r="AB549" s="111"/>
      <c r="AC549" s="26"/>
      <c r="AH549" t="s">
        <v>446</v>
      </c>
      <c r="AK549" t="s">
        <v>447</v>
      </c>
    </row>
    <row r="550" spans="1:48" ht="15">
      <c r="B550" s="50"/>
      <c r="C550" s="50"/>
      <c r="E550" s="1"/>
      <c r="G550">
        <f t="shared" si="150"/>
        <v>0</v>
      </c>
      <c r="S550" s="73"/>
      <c r="T550" s="74"/>
      <c r="U550" s="74"/>
      <c r="V550" s="74"/>
      <c r="W550" s="74"/>
      <c r="X550" s="74"/>
      <c r="Y550" s="37"/>
      <c r="Z550" s="38"/>
      <c r="AA550" s="4">
        <f t="shared" si="146"/>
        <v>0</v>
      </c>
      <c r="AB550" s="111"/>
      <c r="AC550" s="26"/>
      <c r="AH550" t="s">
        <v>446</v>
      </c>
      <c r="AK550" t="s">
        <v>447</v>
      </c>
    </row>
    <row r="551" spans="1:48" ht="15">
      <c r="B551" s="224"/>
      <c r="C551" s="224"/>
      <c r="E551" s="1"/>
      <c r="G551">
        <f t="shared" si="150"/>
        <v>0</v>
      </c>
      <c r="S551" s="73"/>
      <c r="T551" s="74"/>
      <c r="U551" s="74"/>
      <c r="V551" s="74"/>
      <c r="W551" s="74"/>
      <c r="X551" s="74"/>
      <c r="Y551" s="37"/>
      <c r="Z551" s="38"/>
      <c r="AA551" s="4">
        <f t="shared" si="146"/>
        <v>0</v>
      </c>
      <c r="AB551" s="111"/>
      <c r="AC551" s="26"/>
      <c r="AH551" t="s">
        <v>446</v>
      </c>
      <c r="AK551" t="s">
        <v>447</v>
      </c>
    </row>
    <row r="552" spans="1:48" ht="16.5" thickBot="1">
      <c r="A552" s="41"/>
      <c r="B552" s="42" t="s">
        <v>35</v>
      </c>
      <c r="C552" s="42"/>
      <c r="D552" s="43"/>
      <c r="E552" s="1"/>
      <c r="G552">
        <f t="shared" si="150"/>
        <v>0</v>
      </c>
      <c r="S552" s="73"/>
      <c r="T552" s="74"/>
      <c r="U552" s="74"/>
      <c r="V552" s="74"/>
      <c r="W552" s="74"/>
      <c r="X552" s="74"/>
      <c r="Y552" s="37"/>
      <c r="Z552" s="38"/>
      <c r="AA552" s="4">
        <f t="shared" si="146"/>
        <v>0</v>
      </c>
      <c r="AB552" s="111"/>
      <c r="AC552" s="26"/>
      <c r="AH552" t="s">
        <v>446</v>
      </c>
      <c r="AK552" t="s">
        <v>447</v>
      </c>
    </row>
    <row r="553" spans="1:48" ht="16.5" thickBot="1">
      <c r="A553" s="7"/>
      <c r="B553" s="104" t="s">
        <v>37</v>
      </c>
      <c r="C553" s="548"/>
      <c r="E553" s="1">
        <v>1</v>
      </c>
      <c r="G553">
        <f t="shared" si="150"/>
        <v>0</v>
      </c>
      <c r="S553" s="73"/>
      <c r="T553" s="74"/>
      <c r="U553" s="74"/>
      <c r="V553" s="74"/>
      <c r="W553" s="74"/>
      <c r="X553" s="74"/>
      <c r="Y553" s="84"/>
      <c r="Z553" s="83"/>
      <c r="AA553" s="4">
        <f t="shared" si="146"/>
        <v>0</v>
      </c>
      <c r="AB553" s="115">
        <f>Z658</f>
        <v>35</v>
      </c>
      <c r="AC553" s="103">
        <f>AA553+AA554+AA555+AA556+AA557+AA558+AA559+AA560</f>
        <v>37100</v>
      </c>
      <c r="AD553" s="21" t="s">
        <v>66</v>
      </c>
      <c r="AH553" t="s">
        <v>446</v>
      </c>
      <c r="AK553" t="s">
        <v>447</v>
      </c>
    </row>
    <row r="554" spans="1:48" ht="18.75" thickBot="1">
      <c r="B554" s="105" t="s">
        <v>103</v>
      </c>
      <c r="C554" s="107"/>
      <c r="E554" s="1">
        <v>1</v>
      </c>
      <c r="G554">
        <f t="shared" si="150"/>
        <v>0</v>
      </c>
      <c r="S554" s="73"/>
      <c r="T554" s="74"/>
      <c r="U554" s="74"/>
      <c r="V554" s="74"/>
      <c r="W554" s="74"/>
      <c r="X554" s="74"/>
      <c r="Y554" s="37"/>
      <c r="Z554" s="101">
        <v>400</v>
      </c>
      <c r="AA554" s="4">
        <f t="shared" ref="AA554:AA560" si="151">(G554+H554*$H$658+I554*$I$658+J554*$J$658+K554*$K$658+L554*$L$658+M554*$M$658+N554*$N$658+O554*$O$658+P554*$P$658+Q554*$Q$658+R554*$R$658+S554*$S$658+T554*$T$658+U554*$U$658+V554*$V$658+W554*$W$658+X554*$X$658+Y554*$Y$658+Z554*AB554)*E554</f>
        <v>14000</v>
      </c>
      <c r="AB554" s="115">
        <v>35</v>
      </c>
      <c r="AC554" s="119">
        <f>E553*Z553+E554*Z554+E555*Z555+E556*Z556+E557*Z557+E558*Z558+E559*Z559+E560*Z560</f>
        <v>990</v>
      </c>
      <c r="AE554" s="117"/>
      <c r="AH554" t="s">
        <v>446</v>
      </c>
      <c r="AI554" s="191" t="s">
        <v>427</v>
      </c>
      <c r="AJ554" s="226" t="s">
        <v>422</v>
      </c>
      <c r="AK554" t="s">
        <v>447</v>
      </c>
      <c r="AL554" s="1" t="s">
        <v>428</v>
      </c>
      <c r="AM554" s="1">
        <f t="shared" ref="AM554:AM560" si="152">E554</f>
        <v>1</v>
      </c>
      <c r="AN554" s="532">
        <f t="shared" ref="AN554:AN617" si="153">AO554+AP554</f>
        <v>14000</v>
      </c>
      <c r="AO554" s="532">
        <f t="shared" ref="AO554:AO587" si="154">AU554</f>
        <v>14000</v>
      </c>
      <c r="AP554" s="532">
        <f t="shared" ref="AP554:AP595" si="155">AR554</f>
        <v>0</v>
      </c>
      <c r="AQ554" s="4">
        <f t="shared" ref="AQ554:AQ603" si="156">($G554+$H554*$H$425+$I554*$I$425+$L554*$L$425+$M554*$M$425+$N554*$N$425+$O554*$O$425+$P554*$P$425+$Q554*$Q$425)*$E554</f>
        <v>0</v>
      </c>
      <c r="AR554" s="4">
        <f t="shared" ref="AR554:AR603" si="157">($J554*$J$425)*$E554</f>
        <v>0</v>
      </c>
      <c r="AS554" s="4">
        <f t="shared" ref="AS554:AS603" si="158">($K554*$K$425+$R554*$R$425)*$E554</f>
        <v>0</v>
      </c>
      <c r="AT554" s="4">
        <f t="shared" ref="AT554:AT603" si="159">($S554*$S$425+$T554*$T$425+$U554*$U$425+$V554*$V$425+$W554*$W$425+$X554*$X$425)*$E554</f>
        <v>0</v>
      </c>
      <c r="AU554" s="4">
        <f>($Y554*$AB554+$Z554*$AB554)*$E554</f>
        <v>14000</v>
      </c>
      <c r="AV554" s="533">
        <f t="shared" ref="AV554:AV617" si="160">SUM(AQ554:AU554)</f>
        <v>14000</v>
      </c>
    </row>
    <row r="555" spans="1:48" ht="18.75" thickBot="1">
      <c r="B555" s="106" t="s">
        <v>104</v>
      </c>
      <c r="C555" s="106"/>
      <c r="E555" s="1">
        <v>1</v>
      </c>
      <c r="G555">
        <f t="shared" si="150"/>
        <v>0</v>
      </c>
      <c r="S555" s="73"/>
      <c r="T555" s="74"/>
      <c r="U555" s="74"/>
      <c r="V555" s="74"/>
      <c r="W555" s="74"/>
      <c r="X555" s="74"/>
      <c r="Y555" s="37"/>
      <c r="Z555" s="102">
        <v>100</v>
      </c>
      <c r="AA555" s="4">
        <f t="shared" si="151"/>
        <v>3500</v>
      </c>
      <c r="AB555" s="115">
        <v>35</v>
      </c>
      <c r="AC555" s="116">
        <f>AC553/AC554</f>
        <v>37.474747474747474</v>
      </c>
      <c r="AH555" t="s">
        <v>446</v>
      </c>
      <c r="AI555" s="191" t="s">
        <v>427</v>
      </c>
      <c r="AJ555" s="226" t="s">
        <v>422</v>
      </c>
      <c r="AK555" t="s">
        <v>447</v>
      </c>
      <c r="AL555" s="1" t="s">
        <v>428</v>
      </c>
      <c r="AM555" s="1">
        <f t="shared" si="152"/>
        <v>1</v>
      </c>
      <c r="AN555" s="532">
        <f t="shared" si="153"/>
        <v>3500</v>
      </c>
      <c r="AO555" s="532">
        <f t="shared" si="154"/>
        <v>3500</v>
      </c>
      <c r="AP555" s="532">
        <f t="shared" si="155"/>
        <v>0</v>
      </c>
      <c r="AQ555" s="4">
        <f t="shared" si="156"/>
        <v>0</v>
      </c>
      <c r="AR555" s="4">
        <f t="shared" si="157"/>
        <v>0</v>
      </c>
      <c r="AS555" s="4">
        <f t="shared" si="158"/>
        <v>0</v>
      </c>
      <c r="AT555" s="4">
        <f t="shared" si="159"/>
        <v>0</v>
      </c>
      <c r="AU555" s="4">
        <f t="shared" ref="AU555:AU587" si="161">($Y555*$AB555+$Z555*$AB555)*$E555</f>
        <v>3500</v>
      </c>
      <c r="AV555" s="533">
        <f t="shared" si="160"/>
        <v>3500</v>
      </c>
    </row>
    <row r="556" spans="1:48" ht="18">
      <c r="B556" s="107" t="s">
        <v>105</v>
      </c>
      <c r="C556" s="107"/>
      <c r="E556" s="1">
        <v>1</v>
      </c>
      <c r="G556">
        <f t="shared" si="150"/>
        <v>0</v>
      </c>
      <c r="S556" s="75"/>
      <c r="T556" s="74"/>
      <c r="U556" s="74"/>
      <c r="V556" s="76"/>
      <c r="W556" s="74"/>
      <c r="X556" s="74"/>
      <c r="Y556" s="37"/>
      <c r="Z556" s="101">
        <v>350</v>
      </c>
      <c r="AA556" s="4">
        <f t="shared" si="151"/>
        <v>14000</v>
      </c>
      <c r="AB556" s="115">
        <v>40</v>
      </c>
      <c r="AC556" s="26"/>
      <c r="AH556" t="s">
        <v>446</v>
      </c>
      <c r="AI556" s="191" t="s">
        <v>427</v>
      </c>
      <c r="AJ556" s="226" t="s">
        <v>422</v>
      </c>
      <c r="AK556" t="s">
        <v>447</v>
      </c>
      <c r="AL556" s="1" t="s">
        <v>429</v>
      </c>
      <c r="AM556" s="1">
        <f t="shared" si="152"/>
        <v>1</v>
      </c>
      <c r="AN556" s="532">
        <f t="shared" si="153"/>
        <v>14000</v>
      </c>
      <c r="AO556" s="532">
        <f t="shared" si="154"/>
        <v>14000</v>
      </c>
      <c r="AP556" s="532">
        <f t="shared" si="155"/>
        <v>0</v>
      </c>
      <c r="AQ556" s="4">
        <f t="shared" si="156"/>
        <v>0</v>
      </c>
      <c r="AR556" s="4">
        <f t="shared" si="157"/>
        <v>0</v>
      </c>
      <c r="AS556" s="4">
        <f t="shared" si="158"/>
        <v>0</v>
      </c>
      <c r="AT556" s="4">
        <f t="shared" si="159"/>
        <v>0</v>
      </c>
      <c r="AU556" s="4">
        <f t="shared" si="161"/>
        <v>14000</v>
      </c>
      <c r="AV556" s="533">
        <f t="shared" si="160"/>
        <v>14000</v>
      </c>
    </row>
    <row r="557" spans="1:48" ht="18">
      <c r="B557" s="106" t="s">
        <v>108</v>
      </c>
      <c r="C557" s="106"/>
      <c r="E557" s="1">
        <v>1</v>
      </c>
      <c r="G557">
        <f t="shared" si="150"/>
        <v>0</v>
      </c>
      <c r="S557" s="73"/>
      <c r="T557" s="74"/>
      <c r="U557" s="74"/>
      <c r="V557" s="74"/>
      <c r="W557" s="74"/>
      <c r="X557" s="74"/>
      <c r="Y557" s="37"/>
      <c r="Z557" s="102">
        <v>40</v>
      </c>
      <c r="AA557" s="4">
        <f t="shared" si="151"/>
        <v>2400</v>
      </c>
      <c r="AB557" s="115">
        <v>60</v>
      </c>
      <c r="AC557" s="26"/>
      <c r="AH557" t="s">
        <v>446</v>
      </c>
      <c r="AI557" s="191" t="s">
        <v>427</v>
      </c>
      <c r="AJ557" s="226" t="s">
        <v>422</v>
      </c>
      <c r="AK557" t="s">
        <v>447</v>
      </c>
      <c r="AL557" s="1" t="s">
        <v>428</v>
      </c>
      <c r="AM557" s="1">
        <f t="shared" si="152"/>
        <v>1</v>
      </c>
      <c r="AN557" s="532">
        <f t="shared" si="153"/>
        <v>2400</v>
      </c>
      <c r="AO557" s="532">
        <f t="shared" si="154"/>
        <v>2400</v>
      </c>
      <c r="AP557" s="532">
        <f t="shared" si="155"/>
        <v>0</v>
      </c>
      <c r="AQ557" s="4">
        <f t="shared" si="156"/>
        <v>0</v>
      </c>
      <c r="AR557" s="4">
        <f t="shared" si="157"/>
        <v>0</v>
      </c>
      <c r="AS557" s="4">
        <f t="shared" si="158"/>
        <v>0</v>
      </c>
      <c r="AT557" s="4">
        <f t="shared" si="159"/>
        <v>0</v>
      </c>
      <c r="AU557" s="4">
        <f t="shared" si="161"/>
        <v>2400</v>
      </c>
      <c r="AV557" s="533">
        <f t="shared" si="160"/>
        <v>2400</v>
      </c>
    </row>
    <row r="558" spans="1:48" ht="18">
      <c r="B558" s="107" t="s">
        <v>109</v>
      </c>
      <c r="C558" s="107"/>
      <c r="E558" s="1">
        <v>1</v>
      </c>
      <c r="G558">
        <f t="shared" si="150"/>
        <v>0</v>
      </c>
      <c r="S558" s="73"/>
      <c r="T558" s="74"/>
      <c r="U558" s="74"/>
      <c r="V558" s="74"/>
      <c r="W558" s="74"/>
      <c r="X558" s="74"/>
      <c r="Y558" s="37"/>
      <c r="Z558" s="101">
        <v>20</v>
      </c>
      <c r="AA558" s="4">
        <f t="shared" si="151"/>
        <v>1200</v>
      </c>
      <c r="AB558" s="115">
        <v>60</v>
      </c>
      <c r="AC558" s="26"/>
      <c r="AH558" t="s">
        <v>446</v>
      </c>
      <c r="AI558" s="191" t="s">
        <v>427</v>
      </c>
      <c r="AJ558" s="226" t="s">
        <v>422</v>
      </c>
      <c r="AK558" t="s">
        <v>447</v>
      </c>
      <c r="AL558" s="1" t="s">
        <v>428</v>
      </c>
      <c r="AM558" s="1">
        <f t="shared" si="152"/>
        <v>1</v>
      </c>
      <c r="AN558" s="532">
        <f t="shared" si="153"/>
        <v>1200</v>
      </c>
      <c r="AO558" s="532">
        <f t="shared" si="154"/>
        <v>1200</v>
      </c>
      <c r="AP558" s="532">
        <f t="shared" si="155"/>
        <v>0</v>
      </c>
      <c r="AQ558" s="4">
        <f t="shared" si="156"/>
        <v>0</v>
      </c>
      <c r="AR558" s="4">
        <f t="shared" si="157"/>
        <v>0</v>
      </c>
      <c r="AS558" s="4">
        <f t="shared" si="158"/>
        <v>0</v>
      </c>
      <c r="AT558" s="4">
        <f t="shared" si="159"/>
        <v>0</v>
      </c>
      <c r="AU558" s="4">
        <f t="shared" si="161"/>
        <v>1200</v>
      </c>
      <c r="AV558" s="533">
        <f t="shared" si="160"/>
        <v>1200</v>
      </c>
    </row>
    <row r="559" spans="1:48" ht="18">
      <c r="B559" s="106" t="s">
        <v>110</v>
      </c>
      <c r="C559" s="106"/>
      <c r="E559" s="1">
        <v>1</v>
      </c>
      <c r="G559">
        <f t="shared" si="150"/>
        <v>0</v>
      </c>
      <c r="S559" s="73"/>
      <c r="T559" s="74"/>
      <c r="U559" s="74"/>
      <c r="V559" s="74"/>
      <c r="W559" s="74"/>
      <c r="X559" s="74"/>
      <c r="Y559" s="37"/>
      <c r="Z559" s="102">
        <v>40</v>
      </c>
      <c r="AA559" s="4">
        <f t="shared" si="151"/>
        <v>1000</v>
      </c>
      <c r="AB559" s="115">
        <v>25</v>
      </c>
      <c r="AC559" s="26"/>
      <c r="AH559" t="s">
        <v>446</v>
      </c>
      <c r="AI559" s="191" t="s">
        <v>427</v>
      </c>
      <c r="AJ559" s="226" t="s">
        <v>422</v>
      </c>
      <c r="AK559" t="s">
        <v>447</v>
      </c>
      <c r="AL559" s="1" t="s">
        <v>428</v>
      </c>
      <c r="AM559" s="1">
        <f t="shared" si="152"/>
        <v>1</v>
      </c>
      <c r="AN559" s="532">
        <f t="shared" si="153"/>
        <v>1000</v>
      </c>
      <c r="AO559" s="532">
        <f t="shared" si="154"/>
        <v>1000</v>
      </c>
      <c r="AP559" s="532">
        <f t="shared" si="155"/>
        <v>0</v>
      </c>
      <c r="AQ559" s="4">
        <f t="shared" si="156"/>
        <v>0</v>
      </c>
      <c r="AR559" s="4">
        <f t="shared" si="157"/>
        <v>0</v>
      </c>
      <c r="AS559" s="4">
        <f t="shared" si="158"/>
        <v>0</v>
      </c>
      <c r="AT559" s="4">
        <f t="shared" si="159"/>
        <v>0</v>
      </c>
      <c r="AU559" s="4">
        <f t="shared" si="161"/>
        <v>1000</v>
      </c>
      <c r="AV559" s="533">
        <f t="shared" si="160"/>
        <v>1000</v>
      </c>
    </row>
    <row r="560" spans="1:48" ht="18.75" thickBot="1">
      <c r="B560" s="107" t="s">
        <v>111</v>
      </c>
      <c r="C560" s="107"/>
      <c r="E560" s="1">
        <v>1</v>
      </c>
      <c r="G560">
        <f t="shared" ref="G560:G623" si="162">F560*$G$658</f>
        <v>0</v>
      </c>
      <c r="S560" s="73"/>
      <c r="T560" s="74"/>
      <c r="U560" s="74"/>
      <c r="V560" s="74"/>
      <c r="W560" s="74"/>
      <c r="X560" s="74"/>
      <c r="Y560" s="37"/>
      <c r="Z560" s="101">
        <v>40</v>
      </c>
      <c r="AA560" s="376">
        <f t="shared" si="151"/>
        <v>1000</v>
      </c>
      <c r="AB560" s="115">
        <v>25</v>
      </c>
      <c r="AC560" s="26"/>
      <c r="AH560" t="s">
        <v>446</v>
      </c>
      <c r="AI560" s="191" t="s">
        <v>427</v>
      </c>
      <c r="AJ560" s="226" t="s">
        <v>422</v>
      </c>
      <c r="AK560" t="s">
        <v>447</v>
      </c>
      <c r="AL560" s="1" t="s">
        <v>429</v>
      </c>
      <c r="AM560" s="1">
        <f t="shared" si="152"/>
        <v>1</v>
      </c>
      <c r="AN560" s="532">
        <f t="shared" si="153"/>
        <v>1000</v>
      </c>
      <c r="AO560" s="532">
        <f t="shared" si="154"/>
        <v>1000</v>
      </c>
      <c r="AP560" s="532">
        <f t="shared" si="155"/>
        <v>0</v>
      </c>
      <c r="AQ560" s="4">
        <f t="shared" si="156"/>
        <v>0</v>
      </c>
      <c r="AR560" s="4">
        <f t="shared" si="157"/>
        <v>0</v>
      </c>
      <c r="AS560" s="4">
        <f t="shared" si="158"/>
        <v>0</v>
      </c>
      <c r="AT560" s="4">
        <f t="shared" si="159"/>
        <v>0</v>
      </c>
      <c r="AU560" s="4">
        <f t="shared" si="161"/>
        <v>1000</v>
      </c>
      <c r="AV560" s="533">
        <f t="shared" si="160"/>
        <v>1000</v>
      </c>
    </row>
    <row r="561" spans="1:48" ht="34.5" customHeight="1" thickBot="1">
      <c r="A561" s="7"/>
      <c r="B561" s="104" t="s">
        <v>36</v>
      </c>
      <c r="C561" s="548"/>
      <c r="E561" s="1">
        <v>1</v>
      </c>
      <c r="G561">
        <f t="shared" si="162"/>
        <v>0</v>
      </c>
      <c r="S561" s="73"/>
      <c r="T561" s="74"/>
      <c r="U561" s="74"/>
      <c r="V561" s="74"/>
      <c r="W561" s="74"/>
      <c r="X561" s="81"/>
      <c r="Y561" s="83"/>
      <c r="Z561" s="85"/>
      <c r="AA561" s="376">
        <f>(G561+H561*$H$658+I561*$I$658+J561*$J$658+K561*$K$658+L561*$L$658+M561*$M$658+N561*$N$658+O561*$O$658+P561*$P$658+Q561*$Q$658+R561*$R$658+S561*$S$658+T561*$T$658+U561*$U$658+V561*$V$658+W561*$W$658+X561*$X$658+Y561*$Y$658+Z561*$Z$658)*E561</f>
        <v>0</v>
      </c>
      <c r="AB561" s="115">
        <f>Y658</f>
        <v>50</v>
      </c>
      <c r="AC561" s="103">
        <f>AA561+AA562+AA563+AA564+AA565+AA566+AA567+AA568+AA569+AA570+AA571+AA572+AA573+AA574</f>
        <v>337900</v>
      </c>
      <c r="AD561" s="21" t="s">
        <v>65</v>
      </c>
      <c r="AH561" t="s">
        <v>446</v>
      </c>
      <c r="AI561" t="s">
        <v>424</v>
      </c>
      <c r="AJ561" s="1"/>
      <c r="AK561" t="s">
        <v>447</v>
      </c>
      <c r="AL561" s="1"/>
      <c r="AM561" s="1"/>
      <c r="AN561" s="532">
        <f t="shared" si="153"/>
        <v>0</v>
      </c>
      <c r="AO561" s="532">
        <f t="shared" si="154"/>
        <v>0</v>
      </c>
      <c r="AP561" s="532">
        <f t="shared" si="155"/>
        <v>0</v>
      </c>
      <c r="AQ561" s="4">
        <f t="shared" si="156"/>
        <v>0</v>
      </c>
      <c r="AR561" s="4">
        <f t="shared" si="157"/>
        <v>0</v>
      </c>
      <c r="AS561" s="4">
        <f t="shared" si="158"/>
        <v>0</v>
      </c>
      <c r="AT561" s="4">
        <f t="shared" si="159"/>
        <v>0</v>
      </c>
      <c r="AU561" s="4">
        <f t="shared" si="161"/>
        <v>0</v>
      </c>
      <c r="AV561" s="533">
        <f t="shared" si="160"/>
        <v>0</v>
      </c>
    </row>
    <row r="562" spans="1:48" ht="18.75" thickBot="1">
      <c r="B562" s="105" t="s">
        <v>89</v>
      </c>
      <c r="C562" s="107"/>
      <c r="E562" s="1">
        <v>1</v>
      </c>
      <c r="G562">
        <f t="shared" si="162"/>
        <v>0</v>
      </c>
      <c r="S562" s="73"/>
      <c r="T562" s="74"/>
      <c r="U562" s="74"/>
      <c r="V562" s="74"/>
      <c r="W562" s="74"/>
      <c r="X562" s="81"/>
      <c r="Y562" s="101">
        <v>2918</v>
      </c>
      <c r="Z562" s="38"/>
      <c r="AA562" s="376">
        <f t="shared" ref="AA562:AA587" si="163">(G562+H562*$H$658+I562*$I$658+J562*$J$658+K562*$K$658+L562*$L$658+M562*$M$658+N562*$N$658+O562*$O$658+P562*$P$658+Q562*$Q$658+R562*$R$658+S562*$S$658+T562*$T$658+U562*$U$658+V562*$V$658+W562*$W$658+X562*$X$658+Y562*AB562+Z562*$Z$658)*E562</f>
        <v>145900</v>
      </c>
      <c r="AB562" s="115">
        <v>50</v>
      </c>
      <c r="AC562" s="118">
        <f>E561*Y561+E562*Y562+E563*Y563+E564*Y564+E565*Y565+E566*Y566+E567*Y567+E568*Y568+E569*Y569+E570*Y570+E571*Y571+E572*Y572+E573*Y573+E574*Y574</f>
        <v>6418</v>
      </c>
      <c r="AH562" t="s">
        <v>446</v>
      </c>
      <c r="AI562" s="191" t="s">
        <v>430</v>
      </c>
      <c r="AJ562" s="226" t="s">
        <v>422</v>
      </c>
      <c r="AK562" t="s">
        <v>447</v>
      </c>
      <c r="AL562" s="1" t="s">
        <v>431</v>
      </c>
      <c r="AM562" s="1">
        <f t="shared" ref="AM562:AM574" si="164">E562</f>
        <v>1</v>
      </c>
      <c r="AN562" s="532">
        <f t="shared" si="153"/>
        <v>145900</v>
      </c>
      <c r="AO562" s="532">
        <f t="shared" si="154"/>
        <v>145900</v>
      </c>
      <c r="AP562" s="532">
        <f t="shared" si="155"/>
        <v>0</v>
      </c>
      <c r="AQ562" s="4">
        <f t="shared" si="156"/>
        <v>0</v>
      </c>
      <c r="AR562" s="4">
        <f t="shared" si="157"/>
        <v>0</v>
      </c>
      <c r="AS562" s="4">
        <f t="shared" si="158"/>
        <v>0</v>
      </c>
      <c r="AT562" s="4">
        <f t="shared" si="159"/>
        <v>0</v>
      </c>
      <c r="AU562" s="4">
        <f t="shared" si="161"/>
        <v>145900</v>
      </c>
      <c r="AV562" s="533">
        <f t="shared" si="160"/>
        <v>145900</v>
      </c>
    </row>
    <row r="563" spans="1:48" ht="35.25" customHeight="1" thickBot="1">
      <c r="B563" s="106" t="s">
        <v>91</v>
      </c>
      <c r="C563" s="106"/>
      <c r="E563" s="1">
        <v>1</v>
      </c>
      <c r="G563">
        <f t="shared" si="162"/>
        <v>0</v>
      </c>
      <c r="S563" s="73"/>
      <c r="T563" s="74"/>
      <c r="U563" s="74"/>
      <c r="V563" s="74"/>
      <c r="W563" s="74"/>
      <c r="X563" s="81"/>
      <c r="Y563" s="102"/>
      <c r="Z563" s="38"/>
      <c r="AA563" s="376">
        <f t="shared" si="163"/>
        <v>0</v>
      </c>
      <c r="AB563" s="115">
        <v>25</v>
      </c>
      <c r="AC563" s="116">
        <f>AC561/AC562</f>
        <v>52.648800249298844</v>
      </c>
      <c r="AH563" t="s">
        <v>446</v>
      </c>
      <c r="AI563" s="191" t="s">
        <v>430</v>
      </c>
      <c r="AJ563" s="226" t="s">
        <v>422</v>
      </c>
      <c r="AK563" t="s">
        <v>447</v>
      </c>
      <c r="AL563" s="1" t="s">
        <v>431</v>
      </c>
      <c r="AM563" s="1">
        <f t="shared" si="164"/>
        <v>1</v>
      </c>
      <c r="AN563" s="532">
        <f t="shared" si="153"/>
        <v>0</v>
      </c>
      <c r="AO563" s="532">
        <f t="shared" si="154"/>
        <v>0</v>
      </c>
      <c r="AP563" s="532">
        <f t="shared" si="155"/>
        <v>0</v>
      </c>
      <c r="AQ563" s="4">
        <f t="shared" si="156"/>
        <v>0</v>
      </c>
      <c r="AR563" s="4">
        <f t="shared" si="157"/>
        <v>0</v>
      </c>
      <c r="AS563" s="4">
        <f t="shared" si="158"/>
        <v>0</v>
      </c>
      <c r="AT563" s="4">
        <f t="shared" si="159"/>
        <v>0</v>
      </c>
      <c r="AU563" s="4">
        <f t="shared" si="161"/>
        <v>0</v>
      </c>
      <c r="AV563" s="533">
        <f t="shared" si="160"/>
        <v>0</v>
      </c>
    </row>
    <row r="564" spans="1:48" ht="27" customHeight="1">
      <c r="B564" s="107" t="s">
        <v>604</v>
      </c>
      <c r="C564" s="107"/>
      <c r="E564" s="1">
        <v>1</v>
      </c>
      <c r="G564">
        <f t="shared" si="162"/>
        <v>0</v>
      </c>
      <c r="S564" s="73"/>
      <c r="T564" s="74"/>
      <c r="U564" s="74"/>
      <c r="V564" s="74"/>
      <c r="W564" s="74"/>
      <c r="X564" s="81"/>
      <c r="Y564" s="101">
        <v>1200</v>
      </c>
      <c r="Z564" s="38"/>
      <c r="AA564" s="376">
        <f t="shared" si="163"/>
        <v>72000</v>
      </c>
      <c r="AB564" s="115">
        <v>60</v>
      </c>
      <c r="AC564" s="26"/>
      <c r="AH564" t="s">
        <v>446</v>
      </c>
      <c r="AI564" s="191" t="s">
        <v>430</v>
      </c>
      <c r="AJ564" s="226" t="s">
        <v>422</v>
      </c>
      <c r="AK564" t="s">
        <v>447</v>
      </c>
      <c r="AL564" s="1" t="s">
        <v>431</v>
      </c>
      <c r="AM564" s="1">
        <f t="shared" si="164"/>
        <v>1</v>
      </c>
      <c r="AN564" s="532">
        <f t="shared" si="153"/>
        <v>72000</v>
      </c>
      <c r="AO564" s="532">
        <f t="shared" si="154"/>
        <v>72000</v>
      </c>
      <c r="AP564" s="532">
        <f t="shared" si="155"/>
        <v>0</v>
      </c>
      <c r="AQ564" s="4">
        <f t="shared" si="156"/>
        <v>0</v>
      </c>
      <c r="AR564" s="4">
        <f t="shared" si="157"/>
        <v>0</v>
      </c>
      <c r="AS564" s="4">
        <f t="shared" si="158"/>
        <v>0</v>
      </c>
      <c r="AT564" s="4">
        <f t="shared" si="159"/>
        <v>0</v>
      </c>
      <c r="AU564" s="4">
        <f t="shared" si="161"/>
        <v>72000</v>
      </c>
      <c r="AV564" s="533">
        <f t="shared" si="160"/>
        <v>72000</v>
      </c>
    </row>
    <row r="565" spans="1:48" ht="31.5" customHeight="1">
      <c r="B565" s="106" t="s">
        <v>93</v>
      </c>
      <c r="C565" s="106"/>
      <c r="E565" s="1">
        <v>1</v>
      </c>
      <c r="G565">
        <f t="shared" si="162"/>
        <v>0</v>
      </c>
      <c r="S565" s="73"/>
      <c r="T565" s="74"/>
      <c r="U565" s="74"/>
      <c r="V565" s="74"/>
      <c r="W565" s="74"/>
      <c r="X565" s="81"/>
      <c r="Y565" s="102">
        <v>700</v>
      </c>
      <c r="Z565" s="38"/>
      <c r="AA565" s="376">
        <f t="shared" si="163"/>
        <v>42000</v>
      </c>
      <c r="AB565" s="115">
        <v>60</v>
      </c>
      <c r="AC565" s="26"/>
      <c r="AH565" t="s">
        <v>446</v>
      </c>
      <c r="AI565" s="191" t="s">
        <v>430</v>
      </c>
      <c r="AJ565" s="226" t="s">
        <v>422</v>
      </c>
      <c r="AK565" t="s">
        <v>447</v>
      </c>
      <c r="AL565" s="1" t="s">
        <v>431</v>
      </c>
      <c r="AM565" s="1">
        <f t="shared" si="164"/>
        <v>1</v>
      </c>
      <c r="AN565" s="532">
        <f t="shared" si="153"/>
        <v>42000</v>
      </c>
      <c r="AO565" s="532">
        <f t="shared" si="154"/>
        <v>42000</v>
      </c>
      <c r="AP565" s="532">
        <f t="shared" si="155"/>
        <v>0</v>
      </c>
      <c r="AQ565" s="4">
        <f t="shared" si="156"/>
        <v>0</v>
      </c>
      <c r="AR565" s="4">
        <f t="shared" si="157"/>
        <v>0</v>
      </c>
      <c r="AS565" s="4">
        <f t="shared" si="158"/>
        <v>0</v>
      </c>
      <c r="AT565" s="4">
        <f t="shared" si="159"/>
        <v>0</v>
      </c>
      <c r="AU565" s="4">
        <f t="shared" si="161"/>
        <v>42000</v>
      </c>
      <c r="AV565" s="533">
        <f t="shared" si="160"/>
        <v>42000</v>
      </c>
    </row>
    <row r="566" spans="1:48" ht="18">
      <c r="B566" s="107" t="s">
        <v>94</v>
      </c>
      <c r="C566" s="107"/>
      <c r="E566" s="1">
        <v>1</v>
      </c>
      <c r="G566">
        <f t="shared" si="162"/>
        <v>0</v>
      </c>
      <c r="S566" s="73"/>
      <c r="T566" s="74"/>
      <c r="U566" s="74"/>
      <c r="V566" s="74"/>
      <c r="W566" s="74"/>
      <c r="X566" s="81"/>
      <c r="Y566" s="101"/>
      <c r="Z566" s="38"/>
      <c r="AA566" s="376">
        <f t="shared" si="163"/>
        <v>0</v>
      </c>
      <c r="AB566" s="115">
        <v>50</v>
      </c>
      <c r="AC566" s="26"/>
      <c r="AH566" t="s">
        <v>446</v>
      </c>
      <c r="AI566" s="191" t="s">
        <v>430</v>
      </c>
      <c r="AJ566" s="226" t="s">
        <v>422</v>
      </c>
      <c r="AK566" t="s">
        <v>447</v>
      </c>
      <c r="AL566" s="1" t="s">
        <v>431</v>
      </c>
      <c r="AM566" s="1">
        <f t="shared" si="164"/>
        <v>1</v>
      </c>
      <c r="AN566" s="532">
        <f t="shared" si="153"/>
        <v>0</v>
      </c>
      <c r="AO566" s="532">
        <f t="shared" si="154"/>
        <v>0</v>
      </c>
      <c r="AP566" s="532">
        <f t="shared" si="155"/>
        <v>0</v>
      </c>
      <c r="AQ566" s="4">
        <f t="shared" si="156"/>
        <v>0</v>
      </c>
      <c r="AR566" s="4">
        <f t="shared" si="157"/>
        <v>0</v>
      </c>
      <c r="AS566" s="4">
        <f t="shared" si="158"/>
        <v>0</v>
      </c>
      <c r="AT566" s="4">
        <f t="shared" si="159"/>
        <v>0</v>
      </c>
      <c r="AU566" s="4">
        <f t="shared" si="161"/>
        <v>0</v>
      </c>
      <c r="AV566" s="533">
        <f t="shared" si="160"/>
        <v>0</v>
      </c>
    </row>
    <row r="567" spans="1:48" ht="18">
      <c r="B567" s="106" t="s">
        <v>95</v>
      </c>
      <c r="C567" s="106"/>
      <c r="E567" s="1">
        <v>1</v>
      </c>
      <c r="G567">
        <f t="shared" si="162"/>
        <v>0</v>
      </c>
      <c r="S567" s="73"/>
      <c r="T567" s="74"/>
      <c r="U567" s="74"/>
      <c r="V567" s="74"/>
      <c r="W567" s="74"/>
      <c r="X567" s="81"/>
      <c r="Y567" s="102">
        <v>600</v>
      </c>
      <c r="Z567" s="38"/>
      <c r="AA567" s="376">
        <f t="shared" si="163"/>
        <v>36000</v>
      </c>
      <c r="AB567" s="115">
        <v>60</v>
      </c>
      <c r="AC567" s="26"/>
      <c r="AH567" t="s">
        <v>446</v>
      </c>
      <c r="AI567" s="191" t="s">
        <v>430</v>
      </c>
      <c r="AJ567" s="226" t="s">
        <v>422</v>
      </c>
      <c r="AK567" t="s">
        <v>447</v>
      </c>
      <c r="AL567" s="1" t="s">
        <v>431</v>
      </c>
      <c r="AM567" s="1">
        <f t="shared" si="164"/>
        <v>1</v>
      </c>
      <c r="AN567" s="532">
        <f t="shared" si="153"/>
        <v>36000</v>
      </c>
      <c r="AO567" s="532">
        <f t="shared" si="154"/>
        <v>36000</v>
      </c>
      <c r="AP567" s="532">
        <f t="shared" si="155"/>
        <v>0</v>
      </c>
      <c r="AQ567" s="4">
        <f t="shared" si="156"/>
        <v>0</v>
      </c>
      <c r="AR567" s="4">
        <f t="shared" si="157"/>
        <v>0</v>
      </c>
      <c r="AS567" s="4">
        <f t="shared" si="158"/>
        <v>0</v>
      </c>
      <c r="AT567" s="4">
        <f t="shared" si="159"/>
        <v>0</v>
      </c>
      <c r="AU567" s="4">
        <f t="shared" si="161"/>
        <v>36000</v>
      </c>
      <c r="AV567" s="533">
        <f t="shared" si="160"/>
        <v>36000</v>
      </c>
    </row>
    <row r="568" spans="1:48" ht="18">
      <c r="B568" s="107" t="s">
        <v>96</v>
      </c>
      <c r="C568" s="107"/>
      <c r="E568" s="1">
        <v>1</v>
      </c>
      <c r="G568">
        <f t="shared" si="162"/>
        <v>0</v>
      </c>
      <c r="S568" s="73"/>
      <c r="T568" s="74"/>
      <c r="U568" s="74"/>
      <c r="V568" s="74"/>
      <c r="W568" s="74"/>
      <c r="X568" s="81"/>
      <c r="Y568" s="101"/>
      <c r="Z568" s="38"/>
      <c r="AA568" s="376">
        <f t="shared" si="163"/>
        <v>0</v>
      </c>
      <c r="AB568" s="115">
        <v>40</v>
      </c>
      <c r="AC568" s="26"/>
      <c r="AH568" t="s">
        <v>446</v>
      </c>
      <c r="AI568" s="191" t="s">
        <v>430</v>
      </c>
      <c r="AJ568" s="226" t="s">
        <v>422</v>
      </c>
      <c r="AK568" t="s">
        <v>447</v>
      </c>
      <c r="AL568" s="1" t="s">
        <v>431</v>
      </c>
      <c r="AM568" s="1">
        <f t="shared" si="164"/>
        <v>1</v>
      </c>
      <c r="AN568" s="532">
        <f t="shared" si="153"/>
        <v>0</v>
      </c>
      <c r="AO568" s="532">
        <f t="shared" si="154"/>
        <v>0</v>
      </c>
      <c r="AP568" s="532">
        <f t="shared" si="155"/>
        <v>0</v>
      </c>
      <c r="AQ568" s="4">
        <f t="shared" si="156"/>
        <v>0</v>
      </c>
      <c r="AR568" s="4">
        <f t="shared" si="157"/>
        <v>0</v>
      </c>
      <c r="AS568" s="4">
        <f t="shared" si="158"/>
        <v>0</v>
      </c>
      <c r="AT568" s="4">
        <f t="shared" si="159"/>
        <v>0</v>
      </c>
      <c r="AU568" s="4">
        <f t="shared" si="161"/>
        <v>0</v>
      </c>
      <c r="AV568" s="533">
        <f t="shared" si="160"/>
        <v>0</v>
      </c>
    </row>
    <row r="569" spans="1:48" ht="18">
      <c r="B569" s="106" t="s">
        <v>97</v>
      </c>
      <c r="C569" s="106"/>
      <c r="E569" s="1">
        <v>1</v>
      </c>
      <c r="G569">
        <f t="shared" si="162"/>
        <v>0</v>
      </c>
      <c r="S569" s="73"/>
      <c r="T569" s="74"/>
      <c r="U569" s="74"/>
      <c r="V569" s="74"/>
      <c r="W569" s="74"/>
      <c r="X569" s="81"/>
      <c r="Y569" s="102"/>
      <c r="Z569" s="38"/>
      <c r="AA569" s="376">
        <f t="shared" si="163"/>
        <v>0</v>
      </c>
      <c r="AB569" s="115">
        <v>60</v>
      </c>
      <c r="AC569" s="26"/>
      <c r="AH569" t="s">
        <v>446</v>
      </c>
      <c r="AI569" s="191" t="s">
        <v>430</v>
      </c>
      <c r="AJ569" s="226" t="s">
        <v>422</v>
      </c>
      <c r="AK569" t="s">
        <v>447</v>
      </c>
      <c r="AL569" s="1" t="s">
        <v>431</v>
      </c>
      <c r="AM569" s="1">
        <f t="shared" si="164"/>
        <v>1</v>
      </c>
      <c r="AN569" s="532">
        <f t="shared" si="153"/>
        <v>0</v>
      </c>
      <c r="AO569" s="532">
        <f t="shared" si="154"/>
        <v>0</v>
      </c>
      <c r="AP569" s="532">
        <f t="shared" si="155"/>
        <v>0</v>
      </c>
      <c r="AQ569" s="4">
        <f t="shared" si="156"/>
        <v>0</v>
      </c>
      <c r="AR569" s="4">
        <f t="shared" si="157"/>
        <v>0</v>
      </c>
      <c r="AS569" s="4">
        <f t="shared" si="158"/>
        <v>0</v>
      </c>
      <c r="AT569" s="4">
        <f t="shared" si="159"/>
        <v>0</v>
      </c>
      <c r="AU569" s="4">
        <f t="shared" si="161"/>
        <v>0</v>
      </c>
      <c r="AV569" s="533">
        <f t="shared" si="160"/>
        <v>0</v>
      </c>
    </row>
    <row r="570" spans="1:48" ht="18">
      <c r="B570" s="107" t="s">
        <v>98</v>
      </c>
      <c r="C570" s="107"/>
      <c r="E570" s="1">
        <v>1</v>
      </c>
      <c r="G570">
        <f t="shared" si="162"/>
        <v>0</v>
      </c>
      <c r="S570" s="73"/>
      <c r="T570" s="74"/>
      <c r="U570" s="74"/>
      <c r="V570" s="74"/>
      <c r="W570" s="74"/>
      <c r="X570" s="81"/>
      <c r="Y570" s="101">
        <v>200</v>
      </c>
      <c r="Z570" s="38"/>
      <c r="AA570" s="376">
        <f t="shared" si="163"/>
        <v>6000</v>
      </c>
      <c r="AB570" s="115">
        <v>30</v>
      </c>
      <c r="AC570" s="26"/>
      <c r="AH570" t="s">
        <v>446</v>
      </c>
      <c r="AI570" s="191" t="s">
        <v>430</v>
      </c>
      <c r="AJ570" s="226" t="s">
        <v>422</v>
      </c>
      <c r="AK570" t="s">
        <v>447</v>
      </c>
      <c r="AL570" s="1" t="s">
        <v>431</v>
      </c>
      <c r="AM570" s="1">
        <f t="shared" si="164"/>
        <v>1</v>
      </c>
      <c r="AN570" s="532">
        <f t="shared" si="153"/>
        <v>6000</v>
      </c>
      <c r="AO570" s="532">
        <f t="shared" si="154"/>
        <v>6000</v>
      </c>
      <c r="AP570" s="532">
        <f t="shared" si="155"/>
        <v>0</v>
      </c>
      <c r="AQ570" s="4">
        <f t="shared" si="156"/>
        <v>0</v>
      </c>
      <c r="AR570" s="4">
        <f t="shared" si="157"/>
        <v>0</v>
      </c>
      <c r="AS570" s="4">
        <f t="shared" si="158"/>
        <v>0</v>
      </c>
      <c r="AT570" s="4">
        <f t="shared" si="159"/>
        <v>0</v>
      </c>
      <c r="AU570" s="4">
        <f t="shared" si="161"/>
        <v>6000</v>
      </c>
      <c r="AV570" s="533">
        <f t="shared" si="160"/>
        <v>6000</v>
      </c>
    </row>
    <row r="571" spans="1:48" ht="18">
      <c r="B571" s="106" t="s">
        <v>99</v>
      </c>
      <c r="C571" s="106"/>
      <c r="E571" s="1">
        <v>1</v>
      </c>
      <c r="G571">
        <f t="shared" si="162"/>
        <v>0</v>
      </c>
      <c r="S571" s="73"/>
      <c r="T571" s="74"/>
      <c r="U571" s="74"/>
      <c r="V571" s="74"/>
      <c r="W571" s="74"/>
      <c r="X571" s="81"/>
      <c r="Y571" s="102">
        <v>300</v>
      </c>
      <c r="Z571" s="38"/>
      <c r="AA571" s="376">
        <f t="shared" si="163"/>
        <v>18000</v>
      </c>
      <c r="AB571" s="115">
        <v>60</v>
      </c>
      <c r="AC571" s="26"/>
      <c r="AH571" t="s">
        <v>446</v>
      </c>
      <c r="AI571" s="191" t="s">
        <v>430</v>
      </c>
      <c r="AJ571" s="226" t="s">
        <v>422</v>
      </c>
      <c r="AK571" t="s">
        <v>447</v>
      </c>
      <c r="AL571" s="1" t="s">
        <v>431</v>
      </c>
      <c r="AM571" s="1">
        <f t="shared" si="164"/>
        <v>1</v>
      </c>
      <c r="AN571" s="532">
        <f t="shared" si="153"/>
        <v>18000</v>
      </c>
      <c r="AO571" s="532">
        <f t="shared" si="154"/>
        <v>18000</v>
      </c>
      <c r="AP571" s="532">
        <f t="shared" si="155"/>
        <v>0</v>
      </c>
      <c r="AQ571" s="4">
        <f t="shared" si="156"/>
        <v>0</v>
      </c>
      <c r="AR571" s="4">
        <f t="shared" si="157"/>
        <v>0</v>
      </c>
      <c r="AS571" s="4">
        <f t="shared" si="158"/>
        <v>0</v>
      </c>
      <c r="AT571" s="4">
        <f t="shared" si="159"/>
        <v>0</v>
      </c>
      <c r="AU571" s="4">
        <f t="shared" si="161"/>
        <v>18000</v>
      </c>
      <c r="AV571" s="533">
        <f t="shared" si="160"/>
        <v>18000</v>
      </c>
    </row>
    <row r="572" spans="1:48" ht="18">
      <c r="B572" s="107" t="s">
        <v>100</v>
      </c>
      <c r="C572" s="107"/>
      <c r="E572" s="1">
        <v>1</v>
      </c>
      <c r="G572">
        <f t="shared" si="162"/>
        <v>0</v>
      </c>
      <c r="S572" s="73"/>
      <c r="T572" s="74"/>
      <c r="U572" s="74"/>
      <c r="V572" s="74"/>
      <c r="W572" s="74"/>
      <c r="X572" s="81"/>
      <c r="Y572" s="101">
        <v>300</v>
      </c>
      <c r="Z572" s="38"/>
      <c r="AA572" s="376">
        <f t="shared" si="163"/>
        <v>6000</v>
      </c>
      <c r="AB572" s="115">
        <v>20</v>
      </c>
      <c r="AC572" s="26"/>
      <c r="AH572" t="s">
        <v>446</v>
      </c>
      <c r="AI572" s="191" t="s">
        <v>430</v>
      </c>
      <c r="AJ572" s="226" t="s">
        <v>422</v>
      </c>
      <c r="AK572" t="s">
        <v>447</v>
      </c>
      <c r="AL572" s="1" t="s">
        <v>431</v>
      </c>
      <c r="AM572" s="1">
        <f t="shared" si="164"/>
        <v>1</v>
      </c>
      <c r="AN572" s="532">
        <f t="shared" si="153"/>
        <v>6000</v>
      </c>
      <c r="AO572" s="532">
        <f t="shared" si="154"/>
        <v>6000</v>
      </c>
      <c r="AP572" s="532">
        <f t="shared" si="155"/>
        <v>0</v>
      </c>
      <c r="AQ572" s="4">
        <f t="shared" si="156"/>
        <v>0</v>
      </c>
      <c r="AR572" s="4">
        <f t="shared" si="157"/>
        <v>0</v>
      </c>
      <c r="AS572" s="4">
        <f t="shared" si="158"/>
        <v>0</v>
      </c>
      <c r="AT572" s="4">
        <f t="shared" si="159"/>
        <v>0</v>
      </c>
      <c r="AU572" s="4">
        <f t="shared" si="161"/>
        <v>6000</v>
      </c>
      <c r="AV572" s="533">
        <f t="shared" si="160"/>
        <v>6000</v>
      </c>
    </row>
    <row r="573" spans="1:48" ht="18">
      <c r="B573" s="106" t="s">
        <v>101</v>
      </c>
      <c r="C573" s="106"/>
      <c r="E573" s="1">
        <v>1</v>
      </c>
      <c r="G573">
        <f t="shared" si="162"/>
        <v>0</v>
      </c>
      <c r="S573" s="73"/>
      <c r="T573" s="74"/>
      <c r="U573" s="74"/>
      <c r="V573" s="74"/>
      <c r="W573" s="74"/>
      <c r="X573" s="81"/>
      <c r="Y573" s="102">
        <v>200</v>
      </c>
      <c r="Z573" s="38"/>
      <c r="AA573" s="376">
        <f t="shared" si="163"/>
        <v>12000</v>
      </c>
      <c r="AB573" s="115">
        <v>60</v>
      </c>
      <c r="AC573" s="26"/>
      <c r="AH573" t="s">
        <v>446</v>
      </c>
      <c r="AI573" s="191" t="s">
        <v>430</v>
      </c>
      <c r="AJ573" s="226" t="s">
        <v>422</v>
      </c>
      <c r="AK573" t="s">
        <v>447</v>
      </c>
      <c r="AL573" s="1" t="s">
        <v>431</v>
      </c>
      <c r="AM573" s="1">
        <f t="shared" si="164"/>
        <v>1</v>
      </c>
      <c r="AN573" s="532">
        <f t="shared" si="153"/>
        <v>12000</v>
      </c>
      <c r="AO573" s="532">
        <f t="shared" si="154"/>
        <v>12000</v>
      </c>
      <c r="AP573" s="532">
        <f t="shared" si="155"/>
        <v>0</v>
      </c>
      <c r="AQ573" s="4">
        <f t="shared" si="156"/>
        <v>0</v>
      </c>
      <c r="AR573" s="4">
        <f t="shared" si="157"/>
        <v>0</v>
      </c>
      <c r="AS573" s="4">
        <f t="shared" si="158"/>
        <v>0</v>
      </c>
      <c r="AT573" s="4">
        <f t="shared" si="159"/>
        <v>0</v>
      </c>
      <c r="AU573" s="4">
        <f t="shared" si="161"/>
        <v>12000</v>
      </c>
      <c r="AV573" s="533">
        <f t="shared" si="160"/>
        <v>12000</v>
      </c>
    </row>
    <row r="574" spans="1:48" ht="18.75" thickBot="1">
      <c r="B574" s="107" t="s">
        <v>102</v>
      </c>
      <c r="C574" s="107"/>
      <c r="E574" s="1">
        <v>1</v>
      </c>
      <c r="G574">
        <f t="shared" si="162"/>
        <v>0</v>
      </c>
      <c r="S574" s="73"/>
      <c r="T574" s="74"/>
      <c r="U574" s="74"/>
      <c r="V574" s="74"/>
      <c r="W574" s="74"/>
      <c r="X574" s="81"/>
      <c r="Y574" s="101"/>
      <c r="Z574" s="38"/>
      <c r="AA574" s="376">
        <f t="shared" si="163"/>
        <v>0</v>
      </c>
      <c r="AB574" s="115">
        <v>15</v>
      </c>
      <c r="AC574" s="26"/>
      <c r="AH574" t="s">
        <v>446</v>
      </c>
      <c r="AI574" s="191" t="s">
        <v>430</v>
      </c>
      <c r="AJ574" s="226" t="s">
        <v>422</v>
      </c>
      <c r="AK574" t="s">
        <v>447</v>
      </c>
      <c r="AL574" s="1" t="s">
        <v>431</v>
      </c>
      <c r="AM574" s="1">
        <f t="shared" si="164"/>
        <v>1</v>
      </c>
      <c r="AN574" s="532">
        <f t="shared" si="153"/>
        <v>0</v>
      </c>
      <c r="AO574" s="532">
        <f t="shared" si="154"/>
        <v>0</v>
      </c>
      <c r="AP574" s="532">
        <f t="shared" si="155"/>
        <v>0</v>
      </c>
      <c r="AQ574" s="4">
        <f t="shared" si="156"/>
        <v>0</v>
      </c>
      <c r="AR574" s="4">
        <f t="shared" si="157"/>
        <v>0</v>
      </c>
      <c r="AS574" s="4">
        <f t="shared" si="158"/>
        <v>0</v>
      </c>
      <c r="AT574" s="4">
        <f t="shared" si="159"/>
        <v>0</v>
      </c>
      <c r="AU574" s="4">
        <f t="shared" si="161"/>
        <v>0</v>
      </c>
      <c r="AV574" s="533">
        <f t="shared" si="160"/>
        <v>0</v>
      </c>
    </row>
    <row r="575" spans="1:48" ht="18.75" thickBot="1">
      <c r="A575" s="7"/>
      <c r="B575" s="104" t="s">
        <v>87</v>
      </c>
      <c r="C575" s="548"/>
      <c r="E575" s="1">
        <v>1</v>
      </c>
      <c r="G575">
        <f t="shared" si="162"/>
        <v>0</v>
      </c>
      <c r="N575" s="28"/>
      <c r="O575" s="28"/>
      <c r="S575" s="73"/>
      <c r="T575" s="74"/>
      <c r="U575" s="74"/>
      <c r="V575" s="74"/>
      <c r="W575" s="74"/>
      <c r="X575" s="81"/>
      <c r="Y575" s="100"/>
      <c r="Z575" s="86"/>
      <c r="AA575" s="376">
        <f t="shared" si="163"/>
        <v>0</v>
      </c>
      <c r="AB575" s="115">
        <v>60</v>
      </c>
      <c r="AC575" s="103">
        <f>AA575+AA576+AA577+AA578+AA579+AA580</f>
        <v>0</v>
      </c>
      <c r="AD575" s="21" t="s">
        <v>88</v>
      </c>
      <c r="AH575" t="s">
        <v>446</v>
      </c>
      <c r="AI575" s="191" t="s">
        <v>424</v>
      </c>
      <c r="AJ575" s="226"/>
      <c r="AK575" t="s">
        <v>447</v>
      </c>
      <c r="AL575" s="1"/>
      <c r="AM575" s="1"/>
      <c r="AN575" s="532">
        <f t="shared" si="153"/>
        <v>0</v>
      </c>
      <c r="AO575" s="532">
        <f t="shared" si="154"/>
        <v>0</v>
      </c>
      <c r="AP575" s="532">
        <f t="shared" si="155"/>
        <v>0</v>
      </c>
      <c r="AQ575" s="4">
        <f t="shared" si="156"/>
        <v>0</v>
      </c>
      <c r="AR575" s="4">
        <f t="shared" si="157"/>
        <v>0</v>
      </c>
      <c r="AS575" s="4">
        <f t="shared" si="158"/>
        <v>0</v>
      </c>
      <c r="AT575" s="4">
        <f t="shared" si="159"/>
        <v>0</v>
      </c>
      <c r="AU575" s="4">
        <f t="shared" si="161"/>
        <v>0</v>
      </c>
      <c r="AV575" s="533">
        <f t="shared" si="160"/>
        <v>0</v>
      </c>
    </row>
    <row r="576" spans="1:48" ht="18.75" thickBot="1">
      <c r="B576" s="105" t="s">
        <v>115</v>
      </c>
      <c r="C576" s="107"/>
      <c r="E576" s="1">
        <v>1</v>
      </c>
      <c r="G576">
        <f t="shared" si="162"/>
        <v>0</v>
      </c>
      <c r="S576" s="73"/>
      <c r="T576" s="74"/>
      <c r="U576" s="74"/>
      <c r="V576" s="74"/>
      <c r="W576" s="74"/>
      <c r="X576" s="74"/>
      <c r="Y576" s="101"/>
      <c r="Z576" s="38"/>
      <c r="AA576" s="376">
        <f t="shared" si="163"/>
        <v>0</v>
      </c>
      <c r="AB576" s="115">
        <v>60</v>
      </c>
      <c r="AC576" s="119">
        <f>E575*Y575+E576*Y576+E577*Y577+E578*Y578+E579*Y579+E580*Y580</f>
        <v>0</v>
      </c>
      <c r="AH576" t="s">
        <v>446</v>
      </c>
      <c r="AI576" s="191" t="s">
        <v>427</v>
      </c>
      <c r="AJ576" s="226" t="s">
        <v>422</v>
      </c>
      <c r="AK576" t="s">
        <v>447</v>
      </c>
      <c r="AL576" s="1" t="s">
        <v>87</v>
      </c>
      <c r="AM576" s="1">
        <f t="shared" ref="AM576:AM580" si="165">E576</f>
        <v>1</v>
      </c>
      <c r="AN576" s="532">
        <f t="shared" si="153"/>
        <v>0</v>
      </c>
      <c r="AO576" s="532">
        <f t="shared" si="154"/>
        <v>0</v>
      </c>
      <c r="AP576" s="532">
        <f t="shared" si="155"/>
        <v>0</v>
      </c>
      <c r="AQ576" s="4">
        <f t="shared" si="156"/>
        <v>0</v>
      </c>
      <c r="AR576" s="4">
        <f t="shared" si="157"/>
        <v>0</v>
      </c>
      <c r="AS576" s="4">
        <f t="shared" si="158"/>
        <v>0</v>
      </c>
      <c r="AT576" s="4">
        <f t="shared" si="159"/>
        <v>0</v>
      </c>
      <c r="AU576" s="4">
        <f t="shared" si="161"/>
        <v>0</v>
      </c>
      <c r="AV576" s="533">
        <f t="shared" si="160"/>
        <v>0</v>
      </c>
    </row>
    <row r="577" spans="1:48" ht="18.75" thickBot="1">
      <c r="B577" s="106" t="s">
        <v>116</v>
      </c>
      <c r="C577" s="106"/>
      <c r="E577" s="1">
        <v>1</v>
      </c>
      <c r="G577">
        <f t="shared" si="162"/>
        <v>0</v>
      </c>
      <c r="S577" s="73"/>
      <c r="T577" s="74"/>
      <c r="U577" s="74"/>
      <c r="V577" s="74"/>
      <c r="W577" s="74"/>
      <c r="X577" s="74"/>
      <c r="Y577" s="102"/>
      <c r="Z577" s="38"/>
      <c r="AA577" s="376">
        <f t="shared" si="163"/>
        <v>0</v>
      </c>
      <c r="AB577" s="115">
        <v>60</v>
      </c>
      <c r="AC577" s="116" t="e">
        <f>AC575/AC576</f>
        <v>#DIV/0!</v>
      </c>
      <c r="AH577" t="s">
        <v>446</v>
      </c>
      <c r="AI577" s="191" t="s">
        <v>427</v>
      </c>
      <c r="AJ577" s="226" t="s">
        <v>422</v>
      </c>
      <c r="AK577" t="s">
        <v>447</v>
      </c>
      <c r="AL577" s="1" t="s">
        <v>87</v>
      </c>
      <c r="AM577" s="1">
        <f t="shared" si="165"/>
        <v>1</v>
      </c>
      <c r="AN577" s="532">
        <f t="shared" si="153"/>
        <v>0</v>
      </c>
      <c r="AO577" s="532">
        <f t="shared" si="154"/>
        <v>0</v>
      </c>
      <c r="AP577" s="532">
        <f t="shared" si="155"/>
        <v>0</v>
      </c>
      <c r="AQ577" s="4">
        <f t="shared" si="156"/>
        <v>0</v>
      </c>
      <c r="AR577" s="4">
        <f t="shared" si="157"/>
        <v>0</v>
      </c>
      <c r="AS577" s="4">
        <f t="shared" si="158"/>
        <v>0</v>
      </c>
      <c r="AT577" s="4">
        <f t="shared" si="159"/>
        <v>0</v>
      </c>
      <c r="AU577" s="4">
        <f t="shared" si="161"/>
        <v>0</v>
      </c>
      <c r="AV577" s="533">
        <f t="shared" si="160"/>
        <v>0</v>
      </c>
    </row>
    <row r="578" spans="1:48" ht="18">
      <c r="B578" s="107" t="s">
        <v>117</v>
      </c>
      <c r="C578" s="107"/>
      <c r="E578" s="1">
        <v>1</v>
      </c>
      <c r="G578">
        <f t="shared" si="162"/>
        <v>0</v>
      </c>
      <c r="S578" s="73"/>
      <c r="T578" s="74"/>
      <c r="U578" s="74"/>
      <c r="V578" s="74"/>
      <c r="W578" s="74"/>
      <c r="X578" s="74"/>
      <c r="Y578" s="101"/>
      <c r="Z578" s="38"/>
      <c r="AA578" s="376">
        <f t="shared" si="163"/>
        <v>0</v>
      </c>
      <c r="AB578" s="115">
        <v>60</v>
      </c>
      <c r="AC578" s="26"/>
      <c r="AH578" t="s">
        <v>446</v>
      </c>
      <c r="AI578" s="191" t="s">
        <v>427</v>
      </c>
      <c r="AJ578" s="226" t="s">
        <v>422</v>
      </c>
      <c r="AK578" t="s">
        <v>447</v>
      </c>
      <c r="AL578" s="1" t="s">
        <v>87</v>
      </c>
      <c r="AM578" s="1">
        <f t="shared" si="165"/>
        <v>1</v>
      </c>
      <c r="AN578" s="532">
        <f t="shared" si="153"/>
        <v>0</v>
      </c>
      <c r="AO578" s="532">
        <f t="shared" si="154"/>
        <v>0</v>
      </c>
      <c r="AP578" s="532">
        <f t="shared" si="155"/>
        <v>0</v>
      </c>
      <c r="AQ578" s="4">
        <f t="shared" si="156"/>
        <v>0</v>
      </c>
      <c r="AR578" s="4">
        <f t="shared" si="157"/>
        <v>0</v>
      </c>
      <c r="AS578" s="4">
        <f t="shared" si="158"/>
        <v>0</v>
      </c>
      <c r="AT578" s="4">
        <f t="shared" si="159"/>
        <v>0</v>
      </c>
      <c r="AU578" s="4">
        <f t="shared" si="161"/>
        <v>0</v>
      </c>
      <c r="AV578" s="533">
        <f t="shared" si="160"/>
        <v>0</v>
      </c>
    </row>
    <row r="579" spans="1:48" ht="18">
      <c r="B579" s="106" t="s">
        <v>120</v>
      </c>
      <c r="C579" s="106"/>
      <c r="E579" s="1">
        <v>1</v>
      </c>
      <c r="G579">
        <f t="shared" si="162"/>
        <v>0</v>
      </c>
      <c r="S579" s="73"/>
      <c r="T579" s="74"/>
      <c r="U579" s="74"/>
      <c r="V579" s="74"/>
      <c r="W579" s="74"/>
      <c r="X579" s="74"/>
      <c r="Y579" s="102"/>
      <c r="Z579" s="38"/>
      <c r="AA579" s="376">
        <f t="shared" si="163"/>
        <v>0</v>
      </c>
      <c r="AB579" s="115">
        <v>60</v>
      </c>
      <c r="AC579" s="26"/>
      <c r="AH579" t="s">
        <v>446</v>
      </c>
      <c r="AI579" s="191" t="s">
        <v>427</v>
      </c>
      <c r="AJ579" s="226" t="s">
        <v>422</v>
      </c>
      <c r="AK579" t="s">
        <v>447</v>
      </c>
      <c r="AL579" s="1" t="s">
        <v>87</v>
      </c>
      <c r="AM579" s="1">
        <f t="shared" si="165"/>
        <v>1</v>
      </c>
      <c r="AN579" s="532">
        <f t="shared" si="153"/>
        <v>0</v>
      </c>
      <c r="AO579" s="532">
        <f t="shared" si="154"/>
        <v>0</v>
      </c>
      <c r="AP579" s="532">
        <f t="shared" si="155"/>
        <v>0</v>
      </c>
      <c r="AQ579" s="4">
        <f t="shared" si="156"/>
        <v>0</v>
      </c>
      <c r="AR579" s="4">
        <f t="shared" si="157"/>
        <v>0</v>
      </c>
      <c r="AS579" s="4">
        <f t="shared" si="158"/>
        <v>0</v>
      </c>
      <c r="AT579" s="4">
        <f t="shared" si="159"/>
        <v>0</v>
      </c>
      <c r="AU579" s="4">
        <f t="shared" si="161"/>
        <v>0</v>
      </c>
      <c r="AV579" s="533">
        <f t="shared" si="160"/>
        <v>0</v>
      </c>
    </row>
    <row r="580" spans="1:48" ht="18.75" thickBot="1">
      <c r="B580" s="107" t="s">
        <v>121</v>
      </c>
      <c r="C580" s="107"/>
      <c r="E580" s="1">
        <v>1</v>
      </c>
      <c r="G580">
        <f t="shared" si="162"/>
        <v>0</v>
      </c>
      <c r="S580" s="73"/>
      <c r="T580" s="74"/>
      <c r="U580" s="74"/>
      <c r="V580" s="74"/>
      <c r="W580" s="74"/>
      <c r="X580" s="74"/>
      <c r="Y580" s="101"/>
      <c r="Z580" s="38"/>
      <c r="AA580" s="376">
        <f t="shared" si="163"/>
        <v>0</v>
      </c>
      <c r="AB580" s="115">
        <v>60</v>
      </c>
      <c r="AC580" s="26"/>
      <c r="AH580" t="s">
        <v>446</v>
      </c>
      <c r="AI580" s="191" t="s">
        <v>427</v>
      </c>
      <c r="AJ580" s="226" t="s">
        <v>422</v>
      </c>
      <c r="AK580" t="s">
        <v>447</v>
      </c>
      <c r="AL580" s="1" t="s">
        <v>87</v>
      </c>
      <c r="AM580" s="1">
        <f t="shared" si="165"/>
        <v>1</v>
      </c>
      <c r="AN580" s="532">
        <f t="shared" si="153"/>
        <v>0</v>
      </c>
      <c r="AO580" s="532">
        <f t="shared" si="154"/>
        <v>0</v>
      </c>
      <c r="AP580" s="532">
        <f t="shared" si="155"/>
        <v>0</v>
      </c>
      <c r="AQ580" s="4">
        <f t="shared" si="156"/>
        <v>0</v>
      </c>
      <c r="AR580" s="4">
        <f t="shared" si="157"/>
        <v>0</v>
      </c>
      <c r="AS580" s="4">
        <f t="shared" si="158"/>
        <v>0</v>
      </c>
      <c r="AT580" s="4">
        <f t="shared" si="159"/>
        <v>0</v>
      </c>
      <c r="AU580" s="4">
        <f t="shared" si="161"/>
        <v>0</v>
      </c>
      <c r="AV580" s="533">
        <f t="shared" si="160"/>
        <v>0</v>
      </c>
    </row>
    <row r="581" spans="1:48" ht="18.75" thickBot="1">
      <c r="A581" s="7"/>
      <c r="B581" s="104" t="s">
        <v>38</v>
      </c>
      <c r="C581" s="548"/>
      <c r="D581" s="21"/>
      <c r="E581" s="1">
        <v>1</v>
      </c>
      <c r="G581">
        <f t="shared" si="162"/>
        <v>0</v>
      </c>
      <c r="N581" s="28"/>
      <c r="O581" s="28"/>
      <c r="S581" s="73"/>
      <c r="T581" s="74"/>
      <c r="U581" s="74"/>
      <c r="V581" s="74"/>
      <c r="W581" s="74"/>
      <c r="X581" s="81"/>
      <c r="Y581" s="87"/>
      <c r="Z581" s="86"/>
      <c r="AA581" s="376">
        <f t="shared" si="163"/>
        <v>0</v>
      </c>
      <c r="AB581" s="115">
        <v>60</v>
      </c>
      <c r="AC581" s="103">
        <f>AA581+AA582+AA583+AA584+AA585+AA586+AA587</f>
        <v>120000</v>
      </c>
      <c r="AD581" s="21" t="s">
        <v>67</v>
      </c>
      <c r="AH581" t="s">
        <v>446</v>
      </c>
      <c r="AI581" t="s">
        <v>424</v>
      </c>
      <c r="AJ581" s="226"/>
      <c r="AK581" t="s">
        <v>447</v>
      </c>
      <c r="AL581" s="1"/>
      <c r="AM581" s="1"/>
      <c r="AN581" s="532">
        <f t="shared" si="153"/>
        <v>0</v>
      </c>
      <c r="AO581" s="532">
        <f t="shared" si="154"/>
        <v>0</v>
      </c>
      <c r="AP581" s="532">
        <f t="shared" si="155"/>
        <v>0</v>
      </c>
      <c r="AQ581" s="4">
        <f t="shared" si="156"/>
        <v>0</v>
      </c>
      <c r="AR581" s="4">
        <f t="shared" si="157"/>
        <v>0</v>
      </c>
      <c r="AS581" s="4">
        <f t="shared" si="158"/>
        <v>0</v>
      </c>
      <c r="AT581" s="4">
        <f t="shared" si="159"/>
        <v>0</v>
      </c>
      <c r="AU581" s="4">
        <f t="shared" si="161"/>
        <v>0</v>
      </c>
      <c r="AV581" s="533">
        <f t="shared" si="160"/>
        <v>0</v>
      </c>
    </row>
    <row r="582" spans="1:48" ht="18.75" thickBot="1">
      <c r="A582"/>
      <c r="B582" s="105" t="s">
        <v>112</v>
      </c>
      <c r="C582" s="107"/>
      <c r="E582" s="1">
        <v>1</v>
      </c>
      <c r="G582">
        <f t="shared" si="162"/>
        <v>0</v>
      </c>
      <c r="P582" s="1"/>
      <c r="S582" s="73"/>
      <c r="T582" s="74"/>
      <c r="U582" s="74"/>
      <c r="V582" s="74"/>
      <c r="W582" s="74"/>
      <c r="X582" s="74"/>
      <c r="Y582" s="101">
        <v>1200</v>
      </c>
      <c r="Z582" s="38"/>
      <c r="AA582" s="376">
        <f t="shared" si="163"/>
        <v>36000</v>
      </c>
      <c r="AB582" s="115">
        <v>30</v>
      </c>
      <c r="AC582" s="119">
        <f>E581*Y581+E582*Y582+E583*Y583+E584*Y584+E585*Y585+E586*Y586+E587*Y587</f>
        <v>2600</v>
      </c>
      <c r="AH582" t="s">
        <v>446</v>
      </c>
      <c r="AI582" s="191" t="s">
        <v>432</v>
      </c>
      <c r="AJ582" s="226" t="s">
        <v>422</v>
      </c>
      <c r="AK582" t="s">
        <v>447</v>
      </c>
      <c r="AL582" s="1" t="s">
        <v>433</v>
      </c>
      <c r="AM582" s="1">
        <f t="shared" ref="AM582:AM587" si="166">E582</f>
        <v>1</v>
      </c>
      <c r="AN582" s="532">
        <f t="shared" si="153"/>
        <v>36000</v>
      </c>
      <c r="AO582" s="532">
        <f t="shared" si="154"/>
        <v>36000</v>
      </c>
      <c r="AP582" s="532">
        <f t="shared" si="155"/>
        <v>0</v>
      </c>
      <c r="AQ582" s="4">
        <f t="shared" si="156"/>
        <v>0</v>
      </c>
      <c r="AR582" s="4">
        <f t="shared" si="157"/>
        <v>0</v>
      </c>
      <c r="AS582" s="4">
        <f t="shared" si="158"/>
        <v>0</v>
      </c>
      <c r="AT582" s="4">
        <f t="shared" si="159"/>
        <v>0</v>
      </c>
      <c r="AU582" s="4">
        <f t="shared" si="161"/>
        <v>36000</v>
      </c>
      <c r="AV582" s="533">
        <f t="shared" si="160"/>
        <v>36000</v>
      </c>
    </row>
    <row r="583" spans="1:48" ht="18.75" thickBot="1">
      <c r="A583"/>
      <c r="B583" s="106" t="s">
        <v>114</v>
      </c>
      <c r="C583" s="106"/>
      <c r="E583" s="1">
        <v>1</v>
      </c>
      <c r="G583">
        <f t="shared" si="162"/>
        <v>0</v>
      </c>
      <c r="P583" s="1"/>
      <c r="S583" s="73"/>
      <c r="T583" s="74"/>
      <c r="U583" s="74"/>
      <c r="V583" s="74"/>
      <c r="W583" s="74"/>
      <c r="X583" s="74"/>
      <c r="Y583" s="102">
        <v>800</v>
      </c>
      <c r="Z583" s="38"/>
      <c r="AA583" s="376">
        <f t="shared" si="163"/>
        <v>48000</v>
      </c>
      <c r="AB583" s="115">
        <v>60</v>
      </c>
      <c r="AC583" s="116">
        <f>AC581/AC582</f>
        <v>46.153846153846153</v>
      </c>
      <c r="AH583" t="s">
        <v>446</v>
      </c>
      <c r="AI583" s="191" t="s">
        <v>430</v>
      </c>
      <c r="AJ583" s="226" t="s">
        <v>422</v>
      </c>
      <c r="AK583" t="s">
        <v>447</v>
      </c>
      <c r="AL583" s="1" t="s">
        <v>434</v>
      </c>
      <c r="AM583" s="1">
        <f t="shared" si="166"/>
        <v>1</v>
      </c>
      <c r="AN583" s="532">
        <f t="shared" si="153"/>
        <v>48000</v>
      </c>
      <c r="AO583" s="532">
        <f t="shared" si="154"/>
        <v>48000</v>
      </c>
      <c r="AP583" s="532">
        <f t="shared" si="155"/>
        <v>0</v>
      </c>
      <c r="AQ583" s="4">
        <f t="shared" si="156"/>
        <v>0</v>
      </c>
      <c r="AR583" s="4">
        <f t="shared" si="157"/>
        <v>0</v>
      </c>
      <c r="AS583" s="4">
        <f t="shared" si="158"/>
        <v>0</v>
      </c>
      <c r="AT583" s="4">
        <f t="shared" si="159"/>
        <v>0</v>
      </c>
      <c r="AU583" s="4">
        <f t="shared" si="161"/>
        <v>48000</v>
      </c>
      <c r="AV583" s="533">
        <f t="shared" si="160"/>
        <v>48000</v>
      </c>
    </row>
    <row r="584" spans="1:48" ht="18">
      <c r="B584" s="107" t="s">
        <v>106</v>
      </c>
      <c r="C584" s="107"/>
      <c r="E584" s="1">
        <v>1</v>
      </c>
      <c r="G584">
        <f t="shared" si="162"/>
        <v>0</v>
      </c>
      <c r="I584" s="1"/>
      <c r="S584" s="73"/>
      <c r="T584" s="74"/>
      <c r="U584" s="74"/>
      <c r="V584" s="74"/>
      <c r="W584" s="74"/>
      <c r="X584" s="74"/>
      <c r="Y584" s="101">
        <v>400</v>
      </c>
      <c r="Z584" s="38"/>
      <c r="AA584" s="376">
        <f t="shared" si="163"/>
        <v>24000</v>
      </c>
      <c r="AB584" s="115">
        <v>60</v>
      </c>
      <c r="AC584" s="26"/>
      <c r="AH584" t="s">
        <v>446</v>
      </c>
      <c r="AI584" s="191" t="s">
        <v>427</v>
      </c>
      <c r="AJ584" s="226" t="s">
        <v>422</v>
      </c>
      <c r="AK584" t="s">
        <v>447</v>
      </c>
      <c r="AL584" s="1" t="s">
        <v>435</v>
      </c>
      <c r="AM584" s="1">
        <f t="shared" si="166"/>
        <v>1</v>
      </c>
      <c r="AN584" s="532">
        <f t="shared" si="153"/>
        <v>24000</v>
      </c>
      <c r="AO584" s="532">
        <f t="shared" si="154"/>
        <v>24000</v>
      </c>
      <c r="AP584" s="532">
        <f t="shared" si="155"/>
        <v>0</v>
      </c>
      <c r="AQ584" s="4">
        <f t="shared" si="156"/>
        <v>0</v>
      </c>
      <c r="AR584" s="4">
        <f t="shared" si="157"/>
        <v>0</v>
      </c>
      <c r="AS584" s="4">
        <f t="shared" si="158"/>
        <v>0</v>
      </c>
      <c r="AT584" s="4">
        <f t="shared" si="159"/>
        <v>0</v>
      </c>
      <c r="AU584" s="4">
        <f t="shared" si="161"/>
        <v>24000</v>
      </c>
      <c r="AV584" s="533">
        <f t="shared" si="160"/>
        <v>24000</v>
      </c>
    </row>
    <row r="585" spans="1:48" ht="18">
      <c r="B585" s="106" t="s">
        <v>113</v>
      </c>
      <c r="C585" s="106"/>
      <c r="E585" s="1">
        <v>1</v>
      </c>
      <c r="G585">
        <f t="shared" si="162"/>
        <v>0</v>
      </c>
      <c r="S585" s="73"/>
      <c r="T585" s="74"/>
      <c r="U585" s="74"/>
      <c r="V585" s="74"/>
      <c r="W585" s="74"/>
      <c r="X585" s="74"/>
      <c r="Y585" s="102">
        <v>200</v>
      </c>
      <c r="Z585" s="38"/>
      <c r="AA585" s="376">
        <f t="shared" si="163"/>
        <v>12000</v>
      </c>
      <c r="AB585" s="115">
        <v>60</v>
      </c>
      <c r="AC585" s="26"/>
      <c r="AH585" t="s">
        <v>446</v>
      </c>
      <c r="AI585" s="191" t="s">
        <v>427</v>
      </c>
      <c r="AJ585" s="226" t="s">
        <v>422</v>
      </c>
      <c r="AK585" t="s">
        <v>447</v>
      </c>
      <c r="AL585" s="1" t="s">
        <v>436</v>
      </c>
      <c r="AM585" s="1">
        <f t="shared" si="166"/>
        <v>1</v>
      </c>
      <c r="AN585" s="532">
        <f t="shared" si="153"/>
        <v>12000</v>
      </c>
      <c r="AO585" s="532">
        <f t="shared" si="154"/>
        <v>12000</v>
      </c>
      <c r="AP585" s="532">
        <f t="shared" si="155"/>
        <v>0</v>
      </c>
      <c r="AQ585" s="4">
        <f t="shared" si="156"/>
        <v>0</v>
      </c>
      <c r="AR585" s="4">
        <f t="shared" si="157"/>
        <v>0</v>
      </c>
      <c r="AS585" s="4">
        <f t="shared" si="158"/>
        <v>0</v>
      </c>
      <c r="AT585" s="4">
        <f t="shared" si="159"/>
        <v>0</v>
      </c>
      <c r="AU585" s="4">
        <f t="shared" si="161"/>
        <v>12000</v>
      </c>
      <c r="AV585" s="533">
        <f t="shared" si="160"/>
        <v>12000</v>
      </c>
    </row>
    <row r="586" spans="1:48" ht="18">
      <c r="B586" s="107" t="s">
        <v>107</v>
      </c>
      <c r="C586" s="107"/>
      <c r="E586" s="1">
        <v>1</v>
      </c>
      <c r="G586">
        <f t="shared" si="162"/>
        <v>0</v>
      </c>
      <c r="S586" s="73"/>
      <c r="T586" s="74"/>
      <c r="U586" s="74"/>
      <c r="V586" s="74"/>
      <c r="W586" s="74"/>
      <c r="X586" s="74"/>
      <c r="Y586" s="101"/>
      <c r="Z586" s="38"/>
      <c r="AA586" s="376">
        <f t="shared" si="163"/>
        <v>0</v>
      </c>
      <c r="AB586" s="115">
        <v>60</v>
      </c>
      <c r="AC586" s="26"/>
      <c r="AH586" t="s">
        <v>446</v>
      </c>
      <c r="AI586" s="191" t="s">
        <v>427</v>
      </c>
      <c r="AJ586" s="226" t="s">
        <v>422</v>
      </c>
      <c r="AK586" t="s">
        <v>447</v>
      </c>
      <c r="AL586" s="1" t="s">
        <v>437</v>
      </c>
      <c r="AM586" s="1">
        <f t="shared" si="166"/>
        <v>1</v>
      </c>
      <c r="AN586" s="532">
        <f t="shared" si="153"/>
        <v>0</v>
      </c>
      <c r="AO586" s="532">
        <f t="shared" si="154"/>
        <v>0</v>
      </c>
      <c r="AP586" s="532">
        <f t="shared" si="155"/>
        <v>0</v>
      </c>
      <c r="AQ586" s="4">
        <f t="shared" si="156"/>
        <v>0</v>
      </c>
      <c r="AR586" s="4">
        <f t="shared" si="157"/>
        <v>0</v>
      </c>
      <c r="AS586" s="4">
        <f t="shared" si="158"/>
        <v>0</v>
      </c>
      <c r="AT586" s="4">
        <f t="shared" si="159"/>
        <v>0</v>
      </c>
      <c r="AU586" s="4">
        <f t="shared" si="161"/>
        <v>0</v>
      </c>
      <c r="AV586" s="533">
        <f t="shared" si="160"/>
        <v>0</v>
      </c>
    </row>
    <row r="587" spans="1:48" ht="18">
      <c r="B587" s="107" t="s">
        <v>171</v>
      </c>
      <c r="C587" s="107"/>
      <c r="E587" s="1">
        <v>1</v>
      </c>
      <c r="G587">
        <f t="shared" si="162"/>
        <v>0</v>
      </c>
      <c r="S587" s="73"/>
      <c r="T587" s="74"/>
      <c r="U587" s="74"/>
      <c r="V587" s="74"/>
      <c r="W587" s="74"/>
      <c r="X587" s="74"/>
      <c r="Y587" s="101"/>
      <c r="Z587" s="38"/>
      <c r="AA587" s="376">
        <f t="shared" si="163"/>
        <v>0</v>
      </c>
      <c r="AB587" s="115">
        <v>60</v>
      </c>
      <c r="AC587" s="26"/>
      <c r="AH587" t="s">
        <v>446</v>
      </c>
      <c r="AI587" s="191" t="s">
        <v>427</v>
      </c>
      <c r="AJ587" s="226" t="s">
        <v>422</v>
      </c>
      <c r="AK587" t="s">
        <v>447</v>
      </c>
      <c r="AL587" s="1" t="str">
        <f>AL584</f>
        <v>Technical Leader HW</v>
      </c>
      <c r="AM587" s="1">
        <f t="shared" si="166"/>
        <v>1</v>
      </c>
      <c r="AN587" s="532">
        <f t="shared" si="153"/>
        <v>0</v>
      </c>
      <c r="AO587" s="532">
        <f t="shared" si="154"/>
        <v>0</v>
      </c>
      <c r="AP587" s="532">
        <f t="shared" si="155"/>
        <v>0</v>
      </c>
      <c r="AQ587" s="4">
        <f t="shared" si="156"/>
        <v>0</v>
      </c>
      <c r="AR587" s="4">
        <f t="shared" si="157"/>
        <v>0</v>
      </c>
      <c r="AS587" s="4">
        <f t="shared" si="158"/>
        <v>0</v>
      </c>
      <c r="AT587" s="4">
        <f t="shared" si="159"/>
        <v>0</v>
      </c>
      <c r="AU587" s="4">
        <f t="shared" si="161"/>
        <v>0</v>
      </c>
      <c r="AV587" s="533">
        <f t="shared" si="160"/>
        <v>0</v>
      </c>
    </row>
    <row r="588" spans="1:48" ht="18">
      <c r="A588" s="47"/>
      <c r="B588" s="48" t="s">
        <v>40</v>
      </c>
      <c r="C588" s="48"/>
      <c r="D588" s="49"/>
      <c r="E588" s="1"/>
      <c r="G588">
        <f t="shared" si="162"/>
        <v>0</v>
      </c>
      <c r="S588" s="73"/>
      <c r="T588" s="74"/>
      <c r="U588" s="74"/>
      <c r="V588" s="74"/>
      <c r="W588" s="74"/>
      <c r="X588" s="74"/>
      <c r="Y588" s="37"/>
      <c r="Z588" s="38"/>
      <c r="AA588" s="376">
        <f t="shared" ref="AA588:AA618" si="167">(G588+H588*$H$658+I588*$I$658+J588*$J$658+K588*$K$658+L588*$L$658+M588*$M$658+N588*$N$658+O588*$O$658+P588*$P$658+Q588*$Q$658+R588*$R$658+S588*$S$658+T588*$T$658+U588*$U$658+V588*$V$658+W588*$W$658+X588*$X$658+Y588*$Y$658+Z588*$Z$658)*E588</f>
        <v>0</v>
      </c>
      <c r="AB588" s="111"/>
      <c r="AC588" s="26"/>
      <c r="AH588" t="s">
        <v>446</v>
      </c>
      <c r="AI588" t="s">
        <v>424</v>
      </c>
      <c r="AJ588" s="1"/>
      <c r="AK588" t="s">
        <v>447</v>
      </c>
      <c r="AL588" s="1"/>
      <c r="AM588" s="1"/>
      <c r="AN588" s="532">
        <f t="shared" si="153"/>
        <v>0</v>
      </c>
      <c r="AO588" s="532">
        <f t="shared" ref="AO588:AO623" si="168">AQ588</f>
        <v>0</v>
      </c>
      <c r="AP588" s="532">
        <f t="shared" si="155"/>
        <v>0</v>
      </c>
      <c r="AQ588" s="4">
        <f t="shared" ref="AQ588:AQ598" si="169">($G588+$H588*$H$658+$I588*$I$658+$L588*$L$658+$M588*$M$658+$N588*$N$658+$O588*$O$658+$P588*$P$658+$Q588*$Q$658)*$E588</f>
        <v>0</v>
      </c>
      <c r="AR588" s="4">
        <f t="shared" ref="AR588:AR598" si="170">($J588*$J$658)*$E588</f>
        <v>0</v>
      </c>
      <c r="AS588" s="4">
        <f t="shared" ref="AS588:AS598" si="171">($K588*$K$658+$R588*$R$658)*$E588</f>
        <v>0</v>
      </c>
      <c r="AT588" s="4">
        <f t="shared" ref="AT588:AT598" si="172">($S588*$S$658+$T588*$T$658+$U588*$U$658+$V588*$V$658+$W588*$W$658+$X588*$X$658)*$E588</f>
        <v>0</v>
      </c>
      <c r="AU588" s="4">
        <f t="shared" ref="AU588:AU598" si="173">($Y588*$Y$658+$Z588*$Z$658)*$E588</f>
        <v>0</v>
      </c>
      <c r="AV588" s="533">
        <f t="shared" si="160"/>
        <v>0</v>
      </c>
    </row>
    <row r="589" spans="1:48" ht="18">
      <c r="A589" s="7"/>
      <c r="B589" s="195" t="s">
        <v>61</v>
      </c>
      <c r="C589" s="195"/>
      <c r="D589"/>
      <c r="E589" s="1">
        <v>1</v>
      </c>
      <c r="G589">
        <f t="shared" si="162"/>
        <v>0</v>
      </c>
      <c r="M589">
        <v>8000</v>
      </c>
      <c r="S589" s="73"/>
      <c r="T589" s="74"/>
      <c r="U589" s="74"/>
      <c r="V589" s="74"/>
      <c r="W589" s="74"/>
      <c r="X589" s="74"/>
      <c r="Y589" s="37"/>
      <c r="Z589" s="38"/>
      <c r="AA589" s="376">
        <f t="shared" si="167"/>
        <v>8000</v>
      </c>
      <c r="AB589" s="111"/>
      <c r="AC589" s="26"/>
      <c r="AD589" s="21" t="s">
        <v>71</v>
      </c>
      <c r="AE589" t="s">
        <v>315</v>
      </c>
      <c r="AH589" t="s">
        <v>446</v>
      </c>
      <c r="AI589" t="s">
        <v>438</v>
      </c>
      <c r="AJ589" s="1" t="s">
        <v>422</v>
      </c>
      <c r="AK589" t="s">
        <v>447</v>
      </c>
      <c r="AL589" s="1" t="str">
        <f t="shared" ref="AL589:AL592" si="174">B589</f>
        <v>Materiali di pronto intervento (ricambi prima  dotazione)</v>
      </c>
      <c r="AM589" s="1">
        <f t="shared" ref="AM589:AM594" si="175">E589</f>
        <v>1</v>
      </c>
      <c r="AN589" s="532">
        <f t="shared" si="153"/>
        <v>8000</v>
      </c>
      <c r="AO589" s="532">
        <f t="shared" si="168"/>
        <v>0</v>
      </c>
      <c r="AP589" s="532">
        <f t="shared" si="155"/>
        <v>8000</v>
      </c>
      <c r="AQ589" s="4">
        <f>($G589+$H589*$H$658+$I589*$I$658+$L589*$L$658+$N589*$N$658+$O589*$O$658+$P589*$P$658+$Q589*$Q$658)*$E589</f>
        <v>0</v>
      </c>
      <c r="AR589" s="4">
        <f>($J589*$J$658+$M589*$M$658)*$E589</f>
        <v>8000</v>
      </c>
      <c r="AS589" s="4">
        <f t="shared" si="171"/>
        <v>0</v>
      </c>
      <c r="AT589" s="4">
        <f t="shared" si="172"/>
        <v>0</v>
      </c>
      <c r="AU589" s="4">
        <f t="shared" si="173"/>
        <v>0</v>
      </c>
      <c r="AV589" s="533">
        <f t="shared" si="160"/>
        <v>8000</v>
      </c>
    </row>
    <row r="590" spans="1:48" ht="18">
      <c r="A590" s="7"/>
      <c r="B590" s="195" t="s">
        <v>317</v>
      </c>
      <c r="C590" s="195"/>
      <c r="D590"/>
      <c r="E590" s="1">
        <v>1</v>
      </c>
      <c r="G590">
        <f t="shared" si="162"/>
        <v>0</v>
      </c>
      <c r="M590">
        <v>5000</v>
      </c>
      <c r="S590" s="73"/>
      <c r="T590" s="74"/>
      <c r="U590" s="74"/>
      <c r="V590" s="74"/>
      <c r="W590" s="74"/>
      <c r="X590" s="74"/>
      <c r="Y590" s="37"/>
      <c r="Z590" s="38"/>
      <c r="AA590" s="4">
        <f t="shared" si="167"/>
        <v>5000</v>
      </c>
      <c r="AB590" s="111"/>
      <c r="AC590" s="26"/>
      <c r="AD590" s="21" t="s">
        <v>70</v>
      </c>
      <c r="AH590" t="s">
        <v>446</v>
      </c>
      <c r="AI590" s="191" t="s">
        <v>439</v>
      </c>
      <c r="AJ590" s="226" t="s">
        <v>422</v>
      </c>
      <c r="AK590" t="s">
        <v>447</v>
      </c>
      <c r="AL590" s="1" t="str">
        <f t="shared" si="174"/>
        <v>Trasporti</v>
      </c>
      <c r="AM590" s="1">
        <f t="shared" si="175"/>
        <v>1</v>
      </c>
      <c r="AN590" s="532">
        <f t="shared" si="153"/>
        <v>5000</v>
      </c>
      <c r="AO590" s="532">
        <f t="shared" si="168"/>
        <v>0</v>
      </c>
      <c r="AP590" s="532">
        <f t="shared" si="155"/>
        <v>5000</v>
      </c>
      <c r="AQ590" s="4">
        <f t="shared" ref="AQ590:AQ594" si="176">($G590+$H590*$H$658+$I590*$I$658+$L590*$L$658+$N590*$N$658+$O590*$O$658+$P590*$P$658+$Q590*$Q$658)*$E590</f>
        <v>0</v>
      </c>
      <c r="AR590" s="4">
        <f t="shared" ref="AR590:AR596" si="177">($J590*$J$658+$M590*$M$658)*$E590</f>
        <v>5000</v>
      </c>
      <c r="AS590" s="4">
        <f t="shared" si="171"/>
        <v>0</v>
      </c>
      <c r="AT590" s="4">
        <f t="shared" si="172"/>
        <v>0</v>
      </c>
      <c r="AU590" s="4">
        <f t="shared" si="173"/>
        <v>0</v>
      </c>
      <c r="AV590" s="533">
        <f t="shared" si="160"/>
        <v>5000</v>
      </c>
    </row>
    <row r="591" spans="1:48" ht="18">
      <c r="A591" s="7"/>
      <c r="B591" s="195" t="s">
        <v>41</v>
      </c>
      <c r="C591" s="195"/>
      <c r="D591"/>
      <c r="E591" s="1">
        <v>1</v>
      </c>
      <c r="G591">
        <f t="shared" si="162"/>
        <v>0</v>
      </c>
      <c r="M591">
        <v>10000</v>
      </c>
      <c r="S591" s="73"/>
      <c r="T591" s="74"/>
      <c r="U591" s="74"/>
      <c r="V591" s="74"/>
      <c r="W591" s="74"/>
      <c r="X591" s="74"/>
      <c r="Y591" s="37"/>
      <c r="Z591" s="38"/>
      <c r="AA591" s="4">
        <f t="shared" si="167"/>
        <v>10000</v>
      </c>
      <c r="AB591" s="111"/>
      <c r="AC591" s="26"/>
      <c r="AD591" s="21" t="s">
        <v>70</v>
      </c>
      <c r="AH591" t="s">
        <v>446</v>
      </c>
      <c r="AI591" s="191" t="s">
        <v>72</v>
      </c>
      <c r="AJ591" s="226" t="s">
        <v>422</v>
      </c>
      <c r="AK591" t="s">
        <v>447</v>
      </c>
      <c r="AL591" s="1" t="str">
        <f t="shared" si="174"/>
        <v>Noleggi in cantiere</v>
      </c>
      <c r="AM591" s="1">
        <f t="shared" si="175"/>
        <v>1</v>
      </c>
      <c r="AN591" s="532">
        <f t="shared" si="153"/>
        <v>10000</v>
      </c>
      <c r="AO591" s="532">
        <f t="shared" si="168"/>
        <v>0</v>
      </c>
      <c r="AP591" s="532">
        <f t="shared" si="155"/>
        <v>10000</v>
      </c>
      <c r="AQ591" s="4">
        <f t="shared" si="176"/>
        <v>0</v>
      </c>
      <c r="AR591" s="4">
        <f t="shared" si="177"/>
        <v>10000</v>
      </c>
      <c r="AS591" s="4">
        <f t="shared" si="171"/>
        <v>0</v>
      </c>
      <c r="AT591" s="4">
        <f t="shared" si="172"/>
        <v>0</v>
      </c>
      <c r="AU591" s="4">
        <f t="shared" si="173"/>
        <v>0</v>
      </c>
      <c r="AV591" s="533">
        <f t="shared" si="160"/>
        <v>10000</v>
      </c>
    </row>
    <row r="592" spans="1:48" ht="18">
      <c r="A592" s="7"/>
      <c r="B592" s="195" t="s">
        <v>164</v>
      </c>
      <c r="C592" s="195"/>
      <c r="D592"/>
      <c r="E592" s="1">
        <v>1</v>
      </c>
      <c r="G592">
        <f t="shared" si="162"/>
        <v>0</v>
      </c>
      <c r="M592">
        <v>10000</v>
      </c>
      <c r="S592" s="73"/>
      <c r="T592" s="74"/>
      <c r="U592" s="74"/>
      <c r="V592" s="74"/>
      <c r="W592" s="74"/>
      <c r="X592" s="74"/>
      <c r="Y592" s="37"/>
      <c r="Z592" s="38"/>
      <c r="AA592" s="4">
        <f t="shared" si="167"/>
        <v>10000</v>
      </c>
      <c r="AB592" s="111"/>
      <c r="AC592" s="26"/>
      <c r="AD592" s="21" t="s">
        <v>40</v>
      </c>
      <c r="AE592" t="s">
        <v>315</v>
      </c>
      <c r="AH592" t="s">
        <v>446</v>
      </c>
      <c r="AI592" t="s">
        <v>440</v>
      </c>
      <c r="AJ592" s="1" t="s">
        <v>422</v>
      </c>
      <c r="AK592" t="s">
        <v>447</v>
      </c>
      <c r="AL592" s="1" t="str">
        <f t="shared" si="174"/>
        <v>Materiale a completazione impianto</v>
      </c>
      <c r="AM592" s="1">
        <f t="shared" si="175"/>
        <v>1</v>
      </c>
      <c r="AN592" s="532">
        <f t="shared" si="153"/>
        <v>10000</v>
      </c>
      <c r="AO592" s="532">
        <f t="shared" si="168"/>
        <v>0</v>
      </c>
      <c r="AP592" s="532">
        <f t="shared" si="155"/>
        <v>10000</v>
      </c>
      <c r="AQ592" s="4">
        <f t="shared" si="176"/>
        <v>0</v>
      </c>
      <c r="AR592" s="4">
        <f t="shared" si="177"/>
        <v>10000</v>
      </c>
      <c r="AS592" s="4">
        <f t="shared" si="171"/>
        <v>0</v>
      </c>
      <c r="AT592" s="4">
        <f t="shared" si="172"/>
        <v>0</v>
      </c>
      <c r="AU592" s="4">
        <f t="shared" si="173"/>
        <v>0</v>
      </c>
      <c r="AV592" s="533">
        <f t="shared" si="160"/>
        <v>10000</v>
      </c>
    </row>
    <row r="593" spans="1:48" ht="18">
      <c r="A593" s="7"/>
      <c r="B593" s="196" t="s">
        <v>55</v>
      </c>
      <c r="C593" s="196"/>
      <c r="D593"/>
      <c r="E593" s="1">
        <v>1</v>
      </c>
      <c r="G593">
        <f t="shared" si="162"/>
        <v>0</v>
      </c>
      <c r="S593" s="73"/>
      <c r="T593" s="74"/>
      <c r="U593" s="74"/>
      <c r="V593" s="74"/>
      <c r="W593" s="74"/>
      <c r="X593" s="74"/>
      <c r="Y593" s="37"/>
      <c r="Z593" s="38"/>
      <c r="AA593" s="4">
        <f t="shared" si="167"/>
        <v>0</v>
      </c>
      <c r="AB593" s="111"/>
      <c r="AC593" s="26"/>
      <c r="AE593" t="s">
        <v>315</v>
      </c>
      <c r="AH593" t="s">
        <v>446</v>
      </c>
      <c r="AI593" s="191" t="s">
        <v>40</v>
      </c>
      <c r="AJ593" s="226" t="s">
        <v>422</v>
      </c>
      <c r="AK593" t="s">
        <v>447</v>
      </c>
      <c r="AL593" s="1" t="s">
        <v>441</v>
      </c>
      <c r="AM593" s="1">
        <f t="shared" si="175"/>
        <v>1</v>
      </c>
      <c r="AN593" s="532">
        <f t="shared" si="153"/>
        <v>0</v>
      </c>
      <c r="AO593" s="532">
        <f t="shared" si="168"/>
        <v>0</v>
      </c>
      <c r="AP593" s="532">
        <f t="shared" si="155"/>
        <v>0</v>
      </c>
      <c r="AQ593" s="4">
        <f t="shared" si="176"/>
        <v>0</v>
      </c>
      <c r="AR593" s="4">
        <f t="shared" si="177"/>
        <v>0</v>
      </c>
      <c r="AS593" s="4">
        <f t="shared" si="171"/>
        <v>0</v>
      </c>
      <c r="AT593" s="4">
        <f t="shared" si="172"/>
        <v>0</v>
      </c>
      <c r="AU593" s="4">
        <f t="shared" si="173"/>
        <v>0</v>
      </c>
      <c r="AV593" s="533">
        <f t="shared" si="160"/>
        <v>0</v>
      </c>
    </row>
    <row r="594" spans="1:48" ht="18">
      <c r="A594" s="7"/>
      <c r="B594" s="196" t="s">
        <v>80</v>
      </c>
      <c r="C594" s="196"/>
      <c r="D594"/>
      <c r="E594" s="1"/>
      <c r="G594">
        <f t="shared" si="162"/>
        <v>0</v>
      </c>
      <c r="S594" s="73"/>
      <c r="T594" s="74"/>
      <c r="U594" s="74"/>
      <c r="V594" s="74"/>
      <c r="W594" s="74"/>
      <c r="X594" s="74"/>
      <c r="Y594" s="37"/>
      <c r="Z594" s="38"/>
      <c r="AA594" s="4">
        <f t="shared" si="167"/>
        <v>0</v>
      </c>
      <c r="AB594" s="111"/>
      <c r="AC594" s="26"/>
      <c r="AD594" s="21" t="s">
        <v>68</v>
      </c>
      <c r="AE594" t="s">
        <v>314</v>
      </c>
      <c r="AH594" t="s">
        <v>446</v>
      </c>
      <c r="AI594" t="s">
        <v>438</v>
      </c>
      <c r="AJ594" s="1" t="s">
        <v>422</v>
      </c>
      <c r="AK594" t="s">
        <v>447</v>
      </c>
      <c r="AL594" s="1" t="str">
        <f t="shared" ref="AL594" si="178">B594</f>
        <v xml:space="preserve">Pinze di ricambio </v>
      </c>
      <c r="AM594" s="1">
        <f t="shared" si="175"/>
        <v>0</v>
      </c>
      <c r="AN594" s="532">
        <f t="shared" si="153"/>
        <v>0</v>
      </c>
      <c r="AO594" s="532">
        <f t="shared" si="168"/>
        <v>0</v>
      </c>
      <c r="AP594" s="532">
        <f t="shared" si="155"/>
        <v>0</v>
      </c>
      <c r="AQ594" s="4">
        <f t="shared" si="176"/>
        <v>0</v>
      </c>
      <c r="AR594" s="4">
        <f t="shared" si="177"/>
        <v>0</v>
      </c>
      <c r="AS594" s="4">
        <f t="shared" si="171"/>
        <v>0</v>
      </c>
      <c r="AT594" s="4">
        <f t="shared" si="172"/>
        <v>0</v>
      </c>
      <c r="AU594" s="4">
        <f t="shared" si="173"/>
        <v>0</v>
      </c>
      <c r="AV594" s="533">
        <f t="shared" si="160"/>
        <v>0</v>
      </c>
    </row>
    <row r="595" spans="1:48" ht="18">
      <c r="A595" s="7"/>
      <c r="B595" s="196" t="s">
        <v>173</v>
      </c>
      <c r="C595" s="196"/>
      <c r="D595"/>
      <c r="E595" s="1"/>
      <c r="G595">
        <f t="shared" si="162"/>
        <v>0</v>
      </c>
      <c r="S595" s="73"/>
      <c r="T595" s="74"/>
      <c r="U595" s="74"/>
      <c r="V595" s="74"/>
      <c r="W595" s="74"/>
      <c r="X595" s="74"/>
      <c r="Y595" s="37"/>
      <c r="Z595" s="38"/>
      <c r="AA595" s="4">
        <f t="shared" si="167"/>
        <v>0</v>
      </c>
      <c r="AB595" s="111"/>
      <c r="AC595" s="26"/>
      <c r="AH595" t="s">
        <v>446</v>
      </c>
      <c r="AI595" t="s">
        <v>424</v>
      </c>
      <c r="AJ595" s="1"/>
      <c r="AK595" t="s">
        <v>447</v>
      </c>
      <c r="AL595" s="1"/>
      <c r="AM595" s="1"/>
      <c r="AN595" s="532">
        <f t="shared" si="153"/>
        <v>0</v>
      </c>
      <c r="AO595" s="532">
        <f t="shared" si="168"/>
        <v>0</v>
      </c>
      <c r="AP595" s="532">
        <f t="shared" si="155"/>
        <v>0</v>
      </c>
      <c r="AQ595" s="4">
        <f t="shared" si="169"/>
        <v>0</v>
      </c>
      <c r="AR595" s="4">
        <f t="shared" si="177"/>
        <v>0</v>
      </c>
      <c r="AS595" s="4">
        <f t="shared" si="171"/>
        <v>0</v>
      </c>
      <c r="AT595" s="4">
        <f t="shared" si="172"/>
        <v>0</v>
      </c>
      <c r="AU595" s="4">
        <f t="shared" si="173"/>
        <v>0</v>
      </c>
      <c r="AV595" s="533">
        <f t="shared" si="160"/>
        <v>0</v>
      </c>
    </row>
    <row r="596" spans="1:48" ht="18">
      <c r="A596" s="51"/>
      <c r="B596" s="52" t="s">
        <v>165</v>
      </c>
      <c r="C596" s="52"/>
      <c r="D596" s="53"/>
      <c r="E596" s="1"/>
      <c r="G596">
        <f t="shared" si="162"/>
        <v>0</v>
      </c>
      <c r="S596" s="73"/>
      <c r="T596" s="74"/>
      <c r="U596" s="74"/>
      <c r="V596" s="74"/>
      <c r="W596" s="74"/>
      <c r="X596" s="74"/>
      <c r="Y596" s="37"/>
      <c r="Z596" s="38"/>
      <c r="AA596" s="4">
        <f t="shared" si="167"/>
        <v>0</v>
      </c>
      <c r="AB596" s="111"/>
      <c r="AC596" s="26"/>
      <c r="AH596" t="s">
        <v>446</v>
      </c>
      <c r="AI596" t="s">
        <v>424</v>
      </c>
      <c r="AJ596" s="1"/>
      <c r="AK596" t="s">
        <v>447</v>
      </c>
      <c r="AL596" s="1"/>
      <c r="AM596" s="1"/>
      <c r="AN596" s="532">
        <f t="shared" ref="AN596" si="179">AO596+AP596</f>
        <v>0</v>
      </c>
      <c r="AO596" s="532">
        <f t="shared" ref="AO596" si="180">AQ596</f>
        <v>0</v>
      </c>
      <c r="AP596" s="532">
        <f t="shared" ref="AP596" si="181">AR596</f>
        <v>0</v>
      </c>
      <c r="AQ596" s="4">
        <f t="shared" si="169"/>
        <v>0</v>
      </c>
      <c r="AR596" s="4">
        <f t="shared" si="177"/>
        <v>0</v>
      </c>
      <c r="AS596" s="4">
        <f t="shared" si="171"/>
        <v>0</v>
      </c>
      <c r="AT596" s="4">
        <f t="shared" si="172"/>
        <v>0</v>
      </c>
      <c r="AU596" s="4">
        <f t="shared" si="173"/>
        <v>0</v>
      </c>
      <c r="AV596" s="533">
        <f t="shared" si="160"/>
        <v>0</v>
      </c>
    </row>
    <row r="597" spans="1:48" ht="31.5" customHeight="1">
      <c r="A597" s="7"/>
      <c r="B597" s="195" t="s">
        <v>46</v>
      </c>
      <c r="C597" s="195"/>
      <c r="D597"/>
      <c r="E597" s="1">
        <v>1</v>
      </c>
      <c r="G597">
        <f t="shared" si="162"/>
        <v>0</v>
      </c>
      <c r="K597">
        <v>6500</v>
      </c>
      <c r="S597" s="73"/>
      <c r="T597" s="74"/>
      <c r="U597" s="74"/>
      <c r="V597" s="74"/>
      <c r="W597" s="74"/>
      <c r="X597" s="74"/>
      <c r="Y597" s="37"/>
      <c r="Z597" s="38"/>
      <c r="AA597" s="4">
        <f t="shared" si="167"/>
        <v>6500</v>
      </c>
      <c r="AB597" s="111"/>
      <c r="AC597" s="26"/>
      <c r="AD597" s="21" t="s">
        <v>69</v>
      </c>
      <c r="AE597" t="s">
        <v>313</v>
      </c>
      <c r="AH597" t="s">
        <v>446</v>
      </c>
      <c r="AI597" t="s">
        <v>442</v>
      </c>
      <c r="AJ597" s="1" t="s">
        <v>422</v>
      </c>
      <c r="AK597" t="s">
        <v>447</v>
      </c>
      <c r="AL597" s="1" t="str">
        <f t="shared" ref="AL597:AL598" si="182">B597</f>
        <v>Apparecchiature elettriche, quadri comando , pulsantiere</v>
      </c>
      <c r="AM597" s="1">
        <f t="shared" ref="AM597:AM598" si="183">E597</f>
        <v>1</v>
      </c>
      <c r="AN597" s="532">
        <f t="shared" si="153"/>
        <v>6500</v>
      </c>
      <c r="AO597" s="532">
        <f t="shared" si="168"/>
        <v>0</v>
      </c>
      <c r="AP597" s="532">
        <f>AS597</f>
        <v>6500</v>
      </c>
      <c r="AQ597" s="4">
        <f t="shared" si="169"/>
        <v>0</v>
      </c>
      <c r="AR597" s="4">
        <f t="shared" si="170"/>
        <v>0</v>
      </c>
      <c r="AS597" s="4">
        <f t="shared" si="171"/>
        <v>6500</v>
      </c>
      <c r="AT597" s="4">
        <f t="shared" si="172"/>
        <v>0</v>
      </c>
      <c r="AU597" s="4">
        <f t="shared" si="173"/>
        <v>0</v>
      </c>
      <c r="AV597" s="533">
        <f t="shared" si="160"/>
        <v>6500</v>
      </c>
    </row>
    <row r="598" spans="1:48" ht="18">
      <c r="A598" s="7"/>
      <c r="B598" s="195" t="s">
        <v>47</v>
      </c>
      <c r="C598" s="195"/>
      <c r="D598"/>
      <c r="E598" s="1">
        <v>1</v>
      </c>
      <c r="G598">
        <f t="shared" si="162"/>
        <v>0</v>
      </c>
      <c r="K598">
        <f>15000+5000</f>
        <v>20000</v>
      </c>
      <c r="S598" s="73"/>
      <c r="T598" s="74"/>
      <c r="U598" s="74"/>
      <c r="V598" s="74"/>
      <c r="W598" s="74"/>
      <c r="X598" s="74"/>
      <c r="Y598" s="37"/>
      <c r="Z598" s="38"/>
      <c r="AA598" s="4">
        <f t="shared" si="167"/>
        <v>20000</v>
      </c>
      <c r="AB598" s="111"/>
      <c r="AC598" s="26"/>
      <c r="AD598" s="21" t="s">
        <v>69</v>
      </c>
      <c r="AE598" t="s">
        <v>315</v>
      </c>
      <c r="AH598" t="s">
        <v>446</v>
      </c>
      <c r="AI598" t="s">
        <v>440</v>
      </c>
      <c r="AJ598" s="1" t="s">
        <v>422</v>
      </c>
      <c r="AK598" t="s">
        <v>447</v>
      </c>
      <c r="AL598" s="1" t="str">
        <f t="shared" si="182"/>
        <v>Materiali di intercollegamenti</v>
      </c>
      <c r="AM598" s="1">
        <f t="shared" si="183"/>
        <v>1</v>
      </c>
      <c r="AN598" s="532">
        <f t="shared" si="153"/>
        <v>106060</v>
      </c>
      <c r="AO598" s="532">
        <f t="shared" si="168"/>
        <v>0</v>
      </c>
      <c r="AP598" s="532">
        <f>SUM(AS6:AS552)+AS598</f>
        <v>106060</v>
      </c>
      <c r="AQ598" s="4">
        <f t="shared" si="169"/>
        <v>0</v>
      </c>
      <c r="AR598" s="4">
        <f t="shared" si="170"/>
        <v>0</v>
      </c>
      <c r="AS598" s="4">
        <f t="shared" si="171"/>
        <v>20000</v>
      </c>
      <c r="AT598" s="4">
        <f t="shared" si="172"/>
        <v>0</v>
      </c>
      <c r="AU598" s="4">
        <f t="shared" si="173"/>
        <v>0</v>
      </c>
      <c r="AV598" s="533">
        <f t="shared" si="160"/>
        <v>20000</v>
      </c>
    </row>
    <row r="599" spans="1:48" ht="18">
      <c r="A599" s="7"/>
      <c r="B599" s="195"/>
      <c r="C599" s="195"/>
      <c r="D599"/>
      <c r="E599" s="1"/>
      <c r="S599" s="73"/>
      <c r="T599" s="74"/>
      <c r="U599" s="74"/>
      <c r="V599" s="74"/>
      <c r="W599" s="74"/>
      <c r="X599" s="74"/>
      <c r="Y599" s="37"/>
      <c r="Z599" s="38"/>
      <c r="AA599" s="4">
        <f t="shared" si="167"/>
        <v>0</v>
      </c>
      <c r="AB599" s="111"/>
      <c r="AC599" s="26"/>
      <c r="AH599" t="s">
        <v>446</v>
      </c>
      <c r="AI599" s="191" t="s">
        <v>424</v>
      </c>
      <c r="AJ599" s="1"/>
      <c r="AK599" t="s">
        <v>447</v>
      </c>
      <c r="AL599" s="1"/>
      <c r="AM599" s="1"/>
      <c r="AN599" s="532">
        <f t="shared" si="153"/>
        <v>0</v>
      </c>
      <c r="AO599" s="532">
        <f t="shared" si="168"/>
        <v>0</v>
      </c>
      <c r="AP599" s="532">
        <f t="shared" ref="AP599" si="184">AS599</f>
        <v>0</v>
      </c>
      <c r="AQ599" s="4">
        <f t="shared" si="156"/>
        <v>0</v>
      </c>
      <c r="AR599" s="4">
        <f t="shared" si="157"/>
        <v>0</v>
      </c>
      <c r="AS599" s="4">
        <f t="shared" si="158"/>
        <v>0</v>
      </c>
      <c r="AT599" s="4">
        <f t="shared" si="159"/>
        <v>0</v>
      </c>
      <c r="AU599" s="4">
        <f t="shared" ref="AU599:AU603" si="185">($Y599*$Y$425+$Z599*$Z$425)*$E599</f>
        <v>0</v>
      </c>
      <c r="AV599" s="533">
        <f t="shared" si="160"/>
        <v>0</v>
      </c>
    </row>
    <row r="600" spans="1:48" ht="18">
      <c r="A600" s="54"/>
      <c r="B600" s="55" t="s">
        <v>42</v>
      </c>
      <c r="C600" s="55"/>
      <c r="D600" s="56"/>
      <c r="E600" s="1"/>
      <c r="G600">
        <f t="shared" si="162"/>
        <v>0</v>
      </c>
      <c r="S600" s="73"/>
      <c r="T600" s="74"/>
      <c r="U600" s="74"/>
      <c r="V600" s="74"/>
      <c r="W600" s="74"/>
      <c r="X600" s="74"/>
      <c r="Y600" s="37"/>
      <c r="Z600" s="38"/>
      <c r="AA600" s="4">
        <f t="shared" si="167"/>
        <v>0</v>
      </c>
      <c r="AB600" s="111"/>
      <c r="AC600" s="26"/>
      <c r="AH600" t="s">
        <v>446</v>
      </c>
      <c r="AI600" t="s">
        <v>424</v>
      </c>
      <c r="AJ600" s="1"/>
      <c r="AK600" t="s">
        <v>447</v>
      </c>
      <c r="AL600" s="1"/>
      <c r="AM600" s="1"/>
      <c r="AN600" s="532">
        <f t="shared" si="153"/>
        <v>0</v>
      </c>
      <c r="AO600" s="532">
        <f t="shared" si="168"/>
        <v>0</v>
      </c>
      <c r="AP600" s="532">
        <f t="shared" ref="AP600:AP603" si="186">AR600</f>
        <v>0</v>
      </c>
      <c r="AQ600" s="4">
        <f t="shared" si="156"/>
        <v>0</v>
      </c>
      <c r="AR600" s="4">
        <f t="shared" si="157"/>
        <v>0</v>
      </c>
      <c r="AS600" s="4">
        <f t="shared" si="158"/>
        <v>0</v>
      </c>
      <c r="AT600" s="4">
        <f t="shared" si="159"/>
        <v>0</v>
      </c>
      <c r="AU600" s="4">
        <f t="shared" si="185"/>
        <v>0</v>
      </c>
      <c r="AV600" s="533">
        <f t="shared" si="160"/>
        <v>0</v>
      </c>
    </row>
    <row r="601" spans="1:48" ht="18">
      <c r="A601" s="7"/>
      <c r="B601" s="195" t="s">
        <v>44</v>
      </c>
      <c r="C601" s="195"/>
      <c r="D601"/>
      <c r="E601" s="1"/>
      <c r="G601">
        <f t="shared" si="162"/>
        <v>0</v>
      </c>
      <c r="S601" s="73"/>
      <c r="T601" s="74"/>
      <c r="U601" s="74"/>
      <c r="V601" s="74"/>
      <c r="W601" s="74"/>
      <c r="X601" s="74"/>
      <c r="Y601" s="37"/>
      <c r="Z601" s="38"/>
      <c r="AA601" s="4">
        <f t="shared" si="167"/>
        <v>0</v>
      </c>
      <c r="AB601" s="111"/>
      <c r="AC601" s="26"/>
      <c r="AH601" t="s">
        <v>446</v>
      </c>
      <c r="AI601" t="s">
        <v>424</v>
      </c>
      <c r="AJ601" s="1"/>
      <c r="AK601" t="s">
        <v>447</v>
      </c>
      <c r="AL601" s="1"/>
      <c r="AM601" s="1"/>
      <c r="AN601" s="532">
        <f t="shared" si="153"/>
        <v>0</v>
      </c>
      <c r="AO601" s="532">
        <f t="shared" si="168"/>
        <v>0</v>
      </c>
      <c r="AP601" s="532">
        <f t="shared" si="186"/>
        <v>0</v>
      </c>
      <c r="AQ601" s="4">
        <f t="shared" si="156"/>
        <v>0</v>
      </c>
      <c r="AR601" s="4">
        <f t="shared" si="157"/>
        <v>0</v>
      </c>
      <c r="AS601" s="4">
        <f t="shared" si="158"/>
        <v>0</v>
      </c>
      <c r="AT601" s="4">
        <f t="shared" si="159"/>
        <v>0</v>
      </c>
      <c r="AU601" s="4">
        <f t="shared" si="185"/>
        <v>0</v>
      </c>
      <c r="AV601" s="533">
        <f t="shared" si="160"/>
        <v>0</v>
      </c>
    </row>
    <row r="602" spans="1:48" ht="18">
      <c r="A602" s="7"/>
      <c r="B602" s="195" t="s">
        <v>48</v>
      </c>
      <c r="C602" s="195"/>
      <c r="D602"/>
      <c r="E602" s="1"/>
      <c r="G602">
        <f t="shared" si="162"/>
        <v>0</v>
      </c>
      <c r="S602" s="73"/>
      <c r="T602" s="74"/>
      <c r="U602" s="74"/>
      <c r="V602" s="74"/>
      <c r="W602" s="74"/>
      <c r="X602" s="74"/>
      <c r="Y602" s="37"/>
      <c r="Z602" s="38"/>
      <c r="AA602" s="376">
        <f t="shared" si="167"/>
        <v>0</v>
      </c>
      <c r="AB602" s="111"/>
      <c r="AC602" s="26"/>
      <c r="AH602" t="s">
        <v>446</v>
      </c>
      <c r="AI602" t="s">
        <v>424</v>
      </c>
      <c r="AJ602" s="1"/>
      <c r="AK602" t="s">
        <v>447</v>
      </c>
      <c r="AL602" s="1"/>
      <c r="AM602" s="1"/>
      <c r="AN602" s="532">
        <f t="shared" si="153"/>
        <v>0</v>
      </c>
      <c r="AO602" s="532">
        <f t="shared" si="168"/>
        <v>0</v>
      </c>
      <c r="AP602" s="532">
        <f t="shared" si="186"/>
        <v>0</v>
      </c>
      <c r="AQ602" s="4">
        <f t="shared" si="156"/>
        <v>0</v>
      </c>
      <c r="AR602" s="4">
        <f t="shared" si="157"/>
        <v>0</v>
      </c>
      <c r="AS602" s="4">
        <f t="shared" si="158"/>
        <v>0</v>
      </c>
      <c r="AT602" s="4">
        <f t="shared" si="159"/>
        <v>0</v>
      </c>
      <c r="AU602" s="4">
        <f t="shared" si="185"/>
        <v>0</v>
      </c>
      <c r="AV602" s="533">
        <f t="shared" si="160"/>
        <v>0</v>
      </c>
    </row>
    <row r="603" spans="1:48" ht="18">
      <c r="A603" s="7"/>
      <c r="B603" s="195" t="s">
        <v>49</v>
      </c>
      <c r="C603" s="195"/>
      <c r="D603" s="57"/>
      <c r="E603" s="1"/>
      <c r="G603">
        <f t="shared" si="162"/>
        <v>0</v>
      </c>
      <c r="S603" s="73"/>
      <c r="T603" s="74"/>
      <c r="U603" s="74"/>
      <c r="V603" s="74"/>
      <c r="W603" s="74"/>
      <c r="X603" s="74"/>
      <c r="Y603" s="37"/>
      <c r="Z603" s="38"/>
      <c r="AA603" s="376">
        <f t="shared" si="167"/>
        <v>0</v>
      </c>
      <c r="AB603" s="111"/>
      <c r="AC603" s="26"/>
      <c r="AH603" t="s">
        <v>446</v>
      </c>
      <c r="AI603" t="s">
        <v>424</v>
      </c>
      <c r="AJ603" s="1"/>
      <c r="AK603" t="s">
        <v>447</v>
      </c>
      <c r="AL603" s="1"/>
      <c r="AM603" s="1"/>
      <c r="AN603" s="532">
        <f t="shared" si="153"/>
        <v>0</v>
      </c>
      <c r="AO603" s="532">
        <f t="shared" si="168"/>
        <v>0</v>
      </c>
      <c r="AP603" s="532">
        <f t="shared" si="186"/>
        <v>0</v>
      </c>
      <c r="AQ603" s="4">
        <f t="shared" si="156"/>
        <v>0</v>
      </c>
      <c r="AR603" s="4">
        <f t="shared" si="157"/>
        <v>0</v>
      </c>
      <c r="AS603" s="4">
        <f t="shared" si="158"/>
        <v>0</v>
      </c>
      <c r="AT603" s="4">
        <f t="shared" si="159"/>
        <v>0</v>
      </c>
      <c r="AU603" s="4">
        <f t="shared" si="185"/>
        <v>0</v>
      </c>
      <c r="AV603" s="533">
        <f t="shared" si="160"/>
        <v>0</v>
      </c>
    </row>
    <row r="604" spans="1:48" ht="18">
      <c r="A604" s="58"/>
      <c r="B604" s="59" t="s">
        <v>43</v>
      </c>
      <c r="C604" s="59"/>
      <c r="D604" s="60"/>
      <c r="E604" s="1"/>
      <c r="G604">
        <f t="shared" si="162"/>
        <v>0</v>
      </c>
      <c r="S604" s="73"/>
      <c r="T604" s="74"/>
      <c r="U604" s="74"/>
      <c r="V604" s="74"/>
      <c r="W604" s="74"/>
      <c r="X604" s="74"/>
      <c r="Y604" s="37"/>
      <c r="Z604" s="38"/>
      <c r="AA604" s="376">
        <f t="shared" si="167"/>
        <v>0</v>
      </c>
      <c r="AB604" s="111"/>
      <c r="AC604" s="26"/>
      <c r="AH604" t="s">
        <v>446</v>
      </c>
      <c r="AI604" s="191" t="s">
        <v>72</v>
      </c>
      <c r="AJ604" s="226" t="s">
        <v>422</v>
      </c>
      <c r="AK604" t="s">
        <v>447</v>
      </c>
      <c r="AL604" s="226" t="s">
        <v>443</v>
      </c>
      <c r="AM604" s="1">
        <v>1</v>
      </c>
      <c r="AN604" s="532">
        <f t="shared" si="153"/>
        <v>224360</v>
      </c>
      <c r="AO604" s="532">
        <f t="shared" si="168"/>
        <v>0</v>
      </c>
      <c r="AP604" s="532">
        <f>SUM(AT6:AT603)</f>
        <v>224360</v>
      </c>
      <c r="AQ604" s="4">
        <f t="shared" ref="AQ604:AQ623" si="187">($G604+$H604*$H$658+$I604*$I$658+$L604*$L$658+$N604*$N$658+$O604*$O$658+$P604*$P$658+$Q604*$Q$658)*$E604</f>
        <v>0</v>
      </c>
      <c r="AR604" s="4">
        <f t="shared" ref="AR604:AR625" si="188">($J604*$J$658+$M604*$M$658)*$E604</f>
        <v>0</v>
      </c>
      <c r="AS604" s="4">
        <f t="shared" ref="AS604:AS625" si="189">($K604*$K$658+$R604*$R$658)*$E604</f>
        <v>0</v>
      </c>
      <c r="AT604" s="4">
        <f t="shared" ref="AT604:AT625" si="190">($S604*$S$658+$T604*$T$658+$U604*$U$658+$V604*$V$658+$W604*$W$658+$X604*$X$658)*$E604</f>
        <v>0</v>
      </c>
      <c r="AU604" s="4">
        <f t="shared" ref="AU604:AU625" si="191">($Y604*$Y$658+$Z604*$Z$658)*$E604</f>
        <v>0</v>
      </c>
      <c r="AV604" s="533">
        <f t="shared" si="160"/>
        <v>0</v>
      </c>
    </row>
    <row r="605" spans="1:48" ht="18">
      <c r="A605" s="7"/>
      <c r="B605" s="195" t="s">
        <v>170</v>
      </c>
      <c r="C605" s="195"/>
      <c r="D605"/>
      <c r="E605" s="1">
        <v>1</v>
      </c>
      <c r="G605">
        <f t="shared" si="162"/>
        <v>0</v>
      </c>
      <c r="S605" s="73"/>
      <c r="T605" s="74">
        <v>200</v>
      </c>
      <c r="U605" s="74"/>
      <c r="V605" s="74"/>
      <c r="W605" s="74"/>
      <c r="X605" s="74"/>
      <c r="Y605" s="37"/>
      <c r="Z605" s="38"/>
      <c r="AA605" s="376">
        <f t="shared" si="167"/>
        <v>6000</v>
      </c>
      <c r="AB605" s="111"/>
      <c r="AC605" s="26"/>
      <c r="AH605" t="s">
        <v>446</v>
      </c>
      <c r="AI605" s="191" t="s">
        <v>72</v>
      </c>
      <c r="AJ605" s="226" t="s">
        <v>422</v>
      </c>
      <c r="AK605" t="s">
        <v>447</v>
      </c>
      <c r="AL605" s="226" t="s">
        <v>443</v>
      </c>
      <c r="AM605" s="1">
        <f t="shared" ref="AM605:AM623" si="192">E605</f>
        <v>1</v>
      </c>
      <c r="AN605" s="532">
        <f t="shared" si="153"/>
        <v>6000</v>
      </c>
      <c r="AO605" s="532">
        <f t="shared" si="168"/>
        <v>0</v>
      </c>
      <c r="AP605" s="532">
        <f>AT605</f>
        <v>6000</v>
      </c>
      <c r="AQ605" s="4">
        <f t="shared" si="187"/>
        <v>0</v>
      </c>
      <c r="AR605" s="4">
        <f t="shared" si="188"/>
        <v>0</v>
      </c>
      <c r="AS605" s="4">
        <f t="shared" si="189"/>
        <v>0</v>
      </c>
      <c r="AT605" s="4">
        <f t="shared" si="190"/>
        <v>6000</v>
      </c>
      <c r="AU605" s="4">
        <f t="shared" si="191"/>
        <v>0</v>
      </c>
      <c r="AV605" s="533">
        <f t="shared" si="160"/>
        <v>6000</v>
      </c>
    </row>
    <row r="606" spans="1:48" ht="18">
      <c r="A606" s="7"/>
      <c r="B606" s="195" t="s">
        <v>166</v>
      </c>
      <c r="C606" s="195"/>
      <c r="D606" s="62"/>
      <c r="E606" s="1">
        <v>1</v>
      </c>
      <c r="G606">
        <f t="shared" si="162"/>
        <v>0</v>
      </c>
      <c r="S606" s="73"/>
      <c r="T606" s="74"/>
      <c r="U606" s="74"/>
      <c r="V606" s="74"/>
      <c r="W606" s="74"/>
      <c r="X606" s="74"/>
      <c r="Y606" s="37"/>
      <c r="Z606" s="38"/>
      <c r="AA606" s="376">
        <f t="shared" si="167"/>
        <v>0</v>
      </c>
      <c r="AB606" s="111"/>
      <c r="AC606" s="26"/>
      <c r="AH606" t="s">
        <v>446</v>
      </c>
      <c r="AI606" s="191" t="s">
        <v>72</v>
      </c>
      <c r="AJ606" s="226" t="s">
        <v>422</v>
      </c>
      <c r="AK606" t="s">
        <v>447</v>
      </c>
      <c r="AL606" s="226" t="s">
        <v>443</v>
      </c>
      <c r="AM606" s="1">
        <f t="shared" si="192"/>
        <v>1</v>
      </c>
      <c r="AN606" s="532">
        <f t="shared" si="153"/>
        <v>0</v>
      </c>
      <c r="AO606" s="532">
        <f t="shared" si="168"/>
        <v>0</v>
      </c>
      <c r="AP606" s="532">
        <f t="shared" ref="AP606:AP623" si="193">AT606</f>
        <v>0</v>
      </c>
      <c r="AQ606" s="4">
        <f t="shared" si="187"/>
        <v>0</v>
      </c>
      <c r="AR606" s="4">
        <f t="shared" si="188"/>
        <v>0</v>
      </c>
      <c r="AS606" s="4">
        <f t="shared" si="189"/>
        <v>0</v>
      </c>
      <c r="AT606" s="4">
        <f t="shared" si="190"/>
        <v>0</v>
      </c>
      <c r="AU606" s="4">
        <f t="shared" si="191"/>
        <v>0</v>
      </c>
      <c r="AV606" s="533">
        <f t="shared" si="160"/>
        <v>0</v>
      </c>
    </row>
    <row r="607" spans="1:48" ht="18">
      <c r="A607" s="7"/>
      <c r="B607" s="195" t="s">
        <v>45</v>
      </c>
      <c r="C607" s="195"/>
      <c r="D607" s="61"/>
      <c r="E607" s="1">
        <v>1</v>
      </c>
      <c r="G607">
        <f t="shared" si="162"/>
        <v>0</v>
      </c>
      <c r="S607" s="73"/>
      <c r="T607" s="74"/>
      <c r="U607" s="74"/>
      <c r="V607" s="74"/>
      <c r="W607" s="74"/>
      <c r="X607" s="74"/>
      <c r="Y607" s="37"/>
      <c r="Z607" s="38"/>
      <c r="AA607" s="376">
        <f t="shared" si="167"/>
        <v>0</v>
      </c>
      <c r="AB607" s="111"/>
      <c r="AC607" s="26"/>
      <c r="AD607" s="21" t="s">
        <v>72</v>
      </c>
      <c r="AH607" t="s">
        <v>446</v>
      </c>
      <c r="AI607" s="191" t="s">
        <v>72</v>
      </c>
      <c r="AJ607" s="226" t="s">
        <v>422</v>
      </c>
      <c r="AK607" t="s">
        <v>447</v>
      </c>
      <c r="AL607" s="226" t="s">
        <v>443</v>
      </c>
      <c r="AM607" s="1">
        <f t="shared" si="192"/>
        <v>1</v>
      </c>
      <c r="AN607" s="532">
        <f t="shared" si="153"/>
        <v>0</v>
      </c>
      <c r="AO607" s="532">
        <f t="shared" si="168"/>
        <v>0</v>
      </c>
      <c r="AP607" s="532">
        <f t="shared" si="193"/>
        <v>0</v>
      </c>
      <c r="AQ607" s="4">
        <f t="shared" si="187"/>
        <v>0</v>
      </c>
      <c r="AR607" s="4">
        <f t="shared" si="188"/>
        <v>0</v>
      </c>
      <c r="AS607" s="4">
        <f t="shared" si="189"/>
        <v>0</v>
      </c>
      <c r="AT607" s="4">
        <f t="shared" si="190"/>
        <v>0</v>
      </c>
      <c r="AU607" s="4">
        <f t="shared" si="191"/>
        <v>0</v>
      </c>
      <c r="AV607" s="533">
        <f t="shared" si="160"/>
        <v>0</v>
      </c>
    </row>
    <row r="608" spans="1:48" ht="18">
      <c r="A608" s="7"/>
      <c r="B608" s="50" t="s">
        <v>168</v>
      </c>
      <c r="C608" s="50"/>
      <c r="D608" s="62"/>
      <c r="E608" s="1">
        <v>1</v>
      </c>
      <c r="G608">
        <f t="shared" si="162"/>
        <v>0</v>
      </c>
      <c r="S608" s="73"/>
      <c r="T608" s="74"/>
      <c r="U608" s="74"/>
      <c r="V608" s="74"/>
      <c r="W608" s="74"/>
      <c r="X608" s="74"/>
      <c r="Y608" s="37"/>
      <c r="Z608" s="38"/>
      <c r="AA608" s="376">
        <f t="shared" si="167"/>
        <v>0</v>
      </c>
      <c r="AB608" s="111"/>
      <c r="AC608" s="26"/>
      <c r="AH608" t="s">
        <v>446</v>
      </c>
      <c r="AI608" s="191" t="s">
        <v>72</v>
      </c>
      <c r="AJ608" s="226" t="s">
        <v>422</v>
      </c>
      <c r="AK608" t="s">
        <v>447</v>
      </c>
      <c r="AL608" s="226" t="s">
        <v>443</v>
      </c>
      <c r="AM608" s="1">
        <f t="shared" si="192"/>
        <v>1</v>
      </c>
      <c r="AN608" s="532">
        <f t="shared" si="153"/>
        <v>0</v>
      </c>
      <c r="AO608" s="532">
        <f t="shared" si="168"/>
        <v>0</v>
      </c>
      <c r="AP608" s="532">
        <f t="shared" si="193"/>
        <v>0</v>
      </c>
      <c r="AQ608" s="4">
        <f t="shared" si="187"/>
        <v>0</v>
      </c>
      <c r="AR608" s="4">
        <f t="shared" si="188"/>
        <v>0</v>
      </c>
      <c r="AS608" s="4">
        <f t="shared" si="189"/>
        <v>0</v>
      </c>
      <c r="AT608" s="4">
        <f t="shared" si="190"/>
        <v>0</v>
      </c>
      <c r="AU608" s="4">
        <f t="shared" si="191"/>
        <v>0</v>
      </c>
      <c r="AV608" s="533">
        <f t="shared" si="160"/>
        <v>0</v>
      </c>
    </row>
    <row r="609" spans="1:48" ht="18">
      <c r="A609" s="7"/>
      <c r="B609" s="50" t="s">
        <v>167</v>
      </c>
      <c r="C609" s="50"/>
      <c r="D609" s="62"/>
      <c r="E609" s="1">
        <v>1</v>
      </c>
      <c r="G609">
        <f t="shared" si="162"/>
        <v>0</v>
      </c>
      <c r="S609" s="73">
        <v>200</v>
      </c>
      <c r="T609" s="74"/>
      <c r="U609" s="74"/>
      <c r="V609" s="74"/>
      <c r="W609" s="74"/>
      <c r="X609" s="74"/>
      <c r="Y609" s="37"/>
      <c r="Z609" s="38"/>
      <c r="AA609" s="376">
        <f t="shared" si="167"/>
        <v>6000</v>
      </c>
      <c r="AB609" s="111"/>
      <c r="AC609" s="26"/>
      <c r="AH609" t="s">
        <v>446</v>
      </c>
      <c r="AI609" s="191" t="s">
        <v>72</v>
      </c>
      <c r="AJ609" s="226" t="s">
        <v>422</v>
      </c>
      <c r="AK609" t="s">
        <v>447</v>
      </c>
      <c r="AL609" s="226" t="s">
        <v>443</v>
      </c>
      <c r="AM609" s="1">
        <f t="shared" si="192"/>
        <v>1</v>
      </c>
      <c r="AN609" s="532">
        <f t="shared" si="153"/>
        <v>6000</v>
      </c>
      <c r="AO609" s="532">
        <f t="shared" si="168"/>
        <v>0</v>
      </c>
      <c r="AP609" s="532">
        <f t="shared" si="193"/>
        <v>6000</v>
      </c>
      <c r="AQ609" s="4">
        <f t="shared" si="187"/>
        <v>0</v>
      </c>
      <c r="AR609" s="4">
        <f t="shared" si="188"/>
        <v>0</v>
      </c>
      <c r="AS609" s="4">
        <f t="shared" si="189"/>
        <v>0</v>
      </c>
      <c r="AT609" s="4">
        <f t="shared" si="190"/>
        <v>6000</v>
      </c>
      <c r="AU609" s="4">
        <f t="shared" si="191"/>
        <v>0</v>
      </c>
      <c r="AV609" s="533">
        <f t="shared" si="160"/>
        <v>6000</v>
      </c>
    </row>
    <row r="610" spans="1:48" ht="18">
      <c r="A610" s="7"/>
      <c r="B610" s="195" t="s">
        <v>174</v>
      </c>
      <c r="C610" s="195"/>
      <c r="D610" s="61"/>
      <c r="E610" s="1">
        <v>1</v>
      </c>
      <c r="G610">
        <f t="shared" si="162"/>
        <v>0</v>
      </c>
      <c r="S610" s="73">
        <v>400</v>
      </c>
      <c r="T610" s="74"/>
      <c r="U610" s="74"/>
      <c r="V610" s="74"/>
      <c r="W610" s="74"/>
      <c r="X610" s="74"/>
      <c r="Y610" s="37"/>
      <c r="Z610" s="38"/>
      <c r="AA610" s="376">
        <f t="shared" si="167"/>
        <v>12000</v>
      </c>
      <c r="AB610" s="111"/>
      <c r="AC610" s="26"/>
      <c r="AD610" s="21" t="s">
        <v>72</v>
      </c>
      <c r="AH610" t="s">
        <v>446</v>
      </c>
      <c r="AI610" s="191" t="s">
        <v>72</v>
      </c>
      <c r="AJ610" s="226" t="s">
        <v>422</v>
      </c>
      <c r="AK610" t="s">
        <v>447</v>
      </c>
      <c r="AL610" s="226" t="s">
        <v>443</v>
      </c>
      <c r="AM610" s="1">
        <f t="shared" si="192"/>
        <v>1</v>
      </c>
      <c r="AN610" s="532">
        <f t="shared" si="153"/>
        <v>12000</v>
      </c>
      <c r="AO610" s="532">
        <f t="shared" si="168"/>
        <v>0</v>
      </c>
      <c r="AP610" s="532">
        <f t="shared" si="193"/>
        <v>12000</v>
      </c>
      <c r="AQ610" s="4">
        <f t="shared" si="187"/>
        <v>0</v>
      </c>
      <c r="AR610" s="4">
        <f t="shared" si="188"/>
        <v>0</v>
      </c>
      <c r="AS610" s="4">
        <f t="shared" si="189"/>
        <v>0</v>
      </c>
      <c r="AT610" s="4">
        <f t="shared" si="190"/>
        <v>12000</v>
      </c>
      <c r="AU610" s="4">
        <f t="shared" si="191"/>
        <v>0</v>
      </c>
      <c r="AV610" s="533">
        <f t="shared" si="160"/>
        <v>12000</v>
      </c>
    </row>
    <row r="611" spans="1:48" ht="18">
      <c r="A611" s="7"/>
      <c r="B611" s="195" t="s">
        <v>175</v>
      </c>
      <c r="C611" s="195"/>
      <c r="D611" s="61"/>
      <c r="E611" s="1">
        <v>1</v>
      </c>
      <c r="G611">
        <f t="shared" si="162"/>
        <v>0</v>
      </c>
      <c r="S611" s="73">
        <v>200</v>
      </c>
      <c r="T611" s="74"/>
      <c r="U611" s="74"/>
      <c r="V611" s="74"/>
      <c r="W611" s="74"/>
      <c r="X611" s="74"/>
      <c r="Y611" s="37"/>
      <c r="Z611" s="38"/>
      <c r="AA611" s="376">
        <f t="shared" si="167"/>
        <v>6000</v>
      </c>
      <c r="AB611" s="111"/>
      <c r="AC611" s="26"/>
      <c r="AD611" s="21" t="s">
        <v>72</v>
      </c>
      <c r="AH611" t="s">
        <v>446</v>
      </c>
      <c r="AI611" s="191" t="s">
        <v>72</v>
      </c>
      <c r="AJ611" s="226" t="s">
        <v>422</v>
      </c>
      <c r="AK611" t="s">
        <v>447</v>
      </c>
      <c r="AL611" s="226" t="s">
        <v>443</v>
      </c>
      <c r="AM611" s="1">
        <f t="shared" si="192"/>
        <v>1</v>
      </c>
      <c r="AN611" s="532">
        <f t="shared" si="153"/>
        <v>6000</v>
      </c>
      <c r="AO611" s="532">
        <f t="shared" si="168"/>
        <v>0</v>
      </c>
      <c r="AP611" s="532">
        <f t="shared" si="193"/>
        <v>6000</v>
      </c>
      <c r="AQ611" s="4">
        <f t="shared" si="187"/>
        <v>0</v>
      </c>
      <c r="AR611" s="4">
        <f t="shared" si="188"/>
        <v>0</v>
      </c>
      <c r="AS611" s="4">
        <f t="shared" si="189"/>
        <v>0</v>
      </c>
      <c r="AT611" s="4">
        <f t="shared" si="190"/>
        <v>6000</v>
      </c>
      <c r="AU611" s="4">
        <f t="shared" si="191"/>
        <v>0</v>
      </c>
      <c r="AV611" s="533">
        <f t="shared" si="160"/>
        <v>6000</v>
      </c>
    </row>
    <row r="612" spans="1:48" ht="18">
      <c r="A612" s="7"/>
      <c r="B612" s="195" t="s">
        <v>50</v>
      </c>
      <c r="C612" s="195"/>
      <c r="D612" s="61"/>
      <c r="E612" s="1">
        <v>1</v>
      </c>
      <c r="G612">
        <f t="shared" si="162"/>
        <v>0</v>
      </c>
      <c r="S612" s="73"/>
      <c r="T612" s="74"/>
      <c r="U612" s="74"/>
      <c r="V612" s="74"/>
      <c r="W612" s="74">
        <v>960</v>
      </c>
      <c r="X612" s="74"/>
      <c r="Y612" s="37"/>
      <c r="Z612" s="38"/>
      <c r="AA612" s="376">
        <f>(G612+H612*$H$658+I612*$I$658+J612*$J$658+K612*$K$658+L612*$L$658+M612*$M$658+N612*$N$658+O612*$O$658+P612*$P$658+Q612*$Q$658+R612*$R$658+S612*$S$658+T612*$T$658+U612*$U$658+V612*$V$658+W612*AB612+X612*$X$658+Y612*$Y$658+Z612*$Z$658)*E612</f>
        <v>28800</v>
      </c>
      <c r="AB612" s="111">
        <v>30</v>
      </c>
      <c r="AC612" s="26"/>
      <c r="AD612" s="21" t="s">
        <v>72</v>
      </c>
      <c r="AH612" t="s">
        <v>446</v>
      </c>
      <c r="AI612" s="191" t="s">
        <v>72</v>
      </c>
      <c r="AJ612" s="226" t="s">
        <v>422</v>
      </c>
      <c r="AK612" t="s">
        <v>447</v>
      </c>
      <c r="AL612" s="226" t="s">
        <v>443</v>
      </c>
      <c r="AM612" s="1">
        <f t="shared" si="192"/>
        <v>1</v>
      </c>
      <c r="AN612" s="532">
        <f t="shared" si="153"/>
        <v>48000</v>
      </c>
      <c r="AO612" s="532">
        <f t="shared" si="168"/>
        <v>0</v>
      </c>
      <c r="AP612" s="532">
        <f t="shared" si="193"/>
        <v>48000</v>
      </c>
      <c r="AQ612" s="4">
        <f t="shared" si="187"/>
        <v>0</v>
      </c>
      <c r="AR612" s="4">
        <f t="shared" si="188"/>
        <v>0</v>
      </c>
      <c r="AS612" s="4">
        <f t="shared" si="189"/>
        <v>0</v>
      </c>
      <c r="AT612" s="4">
        <f t="shared" si="190"/>
        <v>48000</v>
      </c>
      <c r="AU612" s="4">
        <f t="shared" si="191"/>
        <v>0</v>
      </c>
      <c r="AV612" s="533">
        <f t="shared" si="160"/>
        <v>48000</v>
      </c>
    </row>
    <row r="613" spans="1:48" ht="18">
      <c r="A613" s="7"/>
      <c r="B613" s="195" t="s">
        <v>51</v>
      </c>
      <c r="C613" s="195"/>
      <c r="D613" s="61"/>
      <c r="E613" s="1">
        <v>1</v>
      </c>
      <c r="G613">
        <f t="shared" si="162"/>
        <v>0</v>
      </c>
      <c r="S613" s="73"/>
      <c r="T613" s="74"/>
      <c r="U613" s="74"/>
      <c r="V613" s="74"/>
      <c r="W613" s="74"/>
      <c r="X613" s="74">
        <v>420</v>
      </c>
      <c r="Y613" s="37"/>
      <c r="Z613" s="38"/>
      <c r="AA613" s="376">
        <f t="shared" si="167"/>
        <v>12600</v>
      </c>
      <c r="AB613" s="111"/>
      <c r="AC613" s="26"/>
      <c r="AD613" s="21" t="s">
        <v>72</v>
      </c>
      <c r="AH613" t="s">
        <v>446</v>
      </c>
      <c r="AI613" s="191" t="s">
        <v>72</v>
      </c>
      <c r="AJ613" s="226" t="s">
        <v>422</v>
      </c>
      <c r="AK613" t="s">
        <v>447</v>
      </c>
      <c r="AL613" s="226" t="s">
        <v>443</v>
      </c>
      <c r="AM613" s="1">
        <f t="shared" si="192"/>
        <v>1</v>
      </c>
      <c r="AN613" s="532">
        <f t="shared" si="153"/>
        <v>12600</v>
      </c>
      <c r="AO613" s="532">
        <f t="shared" si="168"/>
        <v>0</v>
      </c>
      <c r="AP613" s="532">
        <f t="shared" si="193"/>
        <v>12600</v>
      </c>
      <c r="AQ613" s="4">
        <f t="shared" si="187"/>
        <v>0</v>
      </c>
      <c r="AR613" s="4">
        <f t="shared" si="188"/>
        <v>0</v>
      </c>
      <c r="AS613" s="4">
        <f t="shared" si="189"/>
        <v>0</v>
      </c>
      <c r="AT613" s="4">
        <f t="shared" si="190"/>
        <v>12600</v>
      </c>
      <c r="AU613" s="4">
        <f t="shared" si="191"/>
        <v>0</v>
      </c>
      <c r="AV613" s="533">
        <f t="shared" si="160"/>
        <v>12600</v>
      </c>
    </row>
    <row r="614" spans="1:48" ht="18">
      <c r="A614" s="7"/>
      <c r="B614" s="195" t="s">
        <v>52</v>
      </c>
      <c r="C614" s="195"/>
      <c r="D614" s="61"/>
      <c r="E614" s="1">
        <v>1</v>
      </c>
      <c r="G614">
        <f t="shared" si="162"/>
        <v>0</v>
      </c>
      <c r="S614" s="73"/>
      <c r="T614" s="74"/>
      <c r="U614" s="74"/>
      <c r="V614" s="74">
        <v>2450</v>
      </c>
      <c r="W614" s="74"/>
      <c r="X614" s="74"/>
      <c r="Y614" s="37"/>
      <c r="Z614" s="38"/>
      <c r="AA614" s="376">
        <f t="shared" si="167"/>
        <v>122500</v>
      </c>
      <c r="AB614" s="111"/>
      <c r="AC614" s="26"/>
      <c r="AD614" s="21" t="s">
        <v>72</v>
      </c>
      <c r="AH614" t="s">
        <v>446</v>
      </c>
      <c r="AI614" s="191" t="s">
        <v>72</v>
      </c>
      <c r="AJ614" s="226" t="s">
        <v>422</v>
      </c>
      <c r="AK614" t="s">
        <v>447</v>
      </c>
      <c r="AL614" s="226" t="s">
        <v>443</v>
      </c>
      <c r="AM614" s="1">
        <f t="shared" si="192"/>
        <v>1</v>
      </c>
      <c r="AN614" s="532">
        <f t="shared" si="153"/>
        <v>122500</v>
      </c>
      <c r="AO614" s="532">
        <f t="shared" si="168"/>
        <v>0</v>
      </c>
      <c r="AP614" s="532">
        <f t="shared" si="193"/>
        <v>122500</v>
      </c>
      <c r="AQ614" s="4">
        <f t="shared" si="187"/>
        <v>0</v>
      </c>
      <c r="AR614" s="4">
        <f t="shared" si="188"/>
        <v>0</v>
      </c>
      <c r="AS614" s="4">
        <f t="shared" si="189"/>
        <v>0</v>
      </c>
      <c r="AT614" s="4">
        <f t="shared" si="190"/>
        <v>122500</v>
      </c>
      <c r="AU614" s="4">
        <f t="shared" si="191"/>
        <v>0</v>
      </c>
      <c r="AV614" s="533">
        <f t="shared" si="160"/>
        <v>122500</v>
      </c>
    </row>
    <row r="615" spans="1:48" ht="18">
      <c r="A615" s="7"/>
      <c r="B615" s="195" t="s">
        <v>53</v>
      </c>
      <c r="C615" s="195"/>
      <c r="D615" s="61"/>
      <c r="E615" s="1">
        <v>1</v>
      </c>
      <c r="G615">
        <f t="shared" si="162"/>
        <v>0</v>
      </c>
      <c r="S615" s="73">
        <v>400</v>
      </c>
      <c r="T615" s="74"/>
      <c r="U615" s="74"/>
      <c r="V615" s="74"/>
      <c r="W615" s="74"/>
      <c r="X615" s="74"/>
      <c r="Y615" s="37"/>
      <c r="Z615" s="38"/>
      <c r="AA615" s="376">
        <f t="shared" si="167"/>
        <v>12000</v>
      </c>
      <c r="AB615" s="111"/>
      <c r="AC615" s="26"/>
      <c r="AD615" s="21" t="s">
        <v>72</v>
      </c>
      <c r="AH615" t="s">
        <v>446</v>
      </c>
      <c r="AI615" s="191" t="s">
        <v>72</v>
      </c>
      <c r="AJ615" s="226" t="s">
        <v>422</v>
      </c>
      <c r="AK615" t="s">
        <v>447</v>
      </c>
      <c r="AL615" s="226" t="s">
        <v>443</v>
      </c>
      <c r="AM615" s="1">
        <f t="shared" si="192"/>
        <v>1</v>
      </c>
      <c r="AN615" s="532">
        <f t="shared" si="153"/>
        <v>12000</v>
      </c>
      <c r="AO615" s="532">
        <f t="shared" si="168"/>
        <v>0</v>
      </c>
      <c r="AP615" s="532">
        <f t="shared" si="193"/>
        <v>12000</v>
      </c>
      <c r="AQ615" s="4">
        <f t="shared" si="187"/>
        <v>0</v>
      </c>
      <c r="AR615" s="4">
        <f t="shared" si="188"/>
        <v>0</v>
      </c>
      <c r="AS615" s="4">
        <f t="shared" si="189"/>
        <v>0</v>
      </c>
      <c r="AT615" s="4">
        <f t="shared" si="190"/>
        <v>12000</v>
      </c>
      <c r="AU615" s="4">
        <f t="shared" si="191"/>
        <v>0</v>
      </c>
      <c r="AV615" s="533">
        <f t="shared" si="160"/>
        <v>12000</v>
      </c>
    </row>
    <row r="616" spans="1:48" ht="18">
      <c r="A616" s="7"/>
      <c r="B616" s="195" t="s">
        <v>162</v>
      </c>
      <c r="C616" s="195"/>
      <c r="D616" s="61"/>
      <c r="E616" s="1">
        <v>1</v>
      </c>
      <c r="G616">
        <f t="shared" si="162"/>
        <v>0</v>
      </c>
      <c r="S616" s="73"/>
      <c r="T616" s="74"/>
      <c r="U616" s="74">
        <v>1250</v>
      </c>
      <c r="V616" s="74"/>
      <c r="W616" s="74"/>
      <c r="X616" s="74"/>
      <c r="Y616" s="37"/>
      <c r="Z616" s="38"/>
      <c r="AA616" s="4">
        <f t="shared" si="167"/>
        <v>62500</v>
      </c>
      <c r="AB616" s="111"/>
      <c r="AC616" s="26"/>
      <c r="AD616" s="21" t="s">
        <v>73</v>
      </c>
      <c r="AH616" t="s">
        <v>446</v>
      </c>
      <c r="AI616" s="191" t="s">
        <v>72</v>
      </c>
      <c r="AJ616" s="226" t="s">
        <v>422</v>
      </c>
      <c r="AK616" t="s">
        <v>447</v>
      </c>
      <c r="AL616" s="226" t="s">
        <v>443</v>
      </c>
      <c r="AM616" s="1">
        <f t="shared" si="192"/>
        <v>1</v>
      </c>
      <c r="AN616" s="532">
        <f t="shared" si="153"/>
        <v>62500</v>
      </c>
      <c r="AO616" s="532">
        <f t="shared" si="168"/>
        <v>0</v>
      </c>
      <c r="AP616" s="532">
        <f t="shared" si="193"/>
        <v>62500</v>
      </c>
      <c r="AQ616" s="4">
        <f t="shared" si="187"/>
        <v>0</v>
      </c>
      <c r="AR616" s="4">
        <f t="shared" si="188"/>
        <v>0</v>
      </c>
      <c r="AS616" s="4">
        <f t="shared" si="189"/>
        <v>0</v>
      </c>
      <c r="AT616" s="4">
        <f t="shared" si="190"/>
        <v>62500</v>
      </c>
      <c r="AU616" s="4">
        <f t="shared" si="191"/>
        <v>0</v>
      </c>
      <c r="AV616" s="533">
        <f t="shared" si="160"/>
        <v>62500</v>
      </c>
    </row>
    <row r="617" spans="1:48" ht="18">
      <c r="A617" s="7"/>
      <c r="B617" s="195" t="s">
        <v>161</v>
      </c>
      <c r="C617" s="195"/>
      <c r="D617" s="62"/>
      <c r="E617" s="1">
        <v>1</v>
      </c>
      <c r="G617">
        <f t="shared" si="162"/>
        <v>0</v>
      </c>
      <c r="S617" s="73"/>
      <c r="T617" s="74"/>
      <c r="U617" s="74"/>
      <c r="V617" s="74"/>
      <c r="W617" s="74">
        <v>400</v>
      </c>
      <c r="X617" s="74"/>
      <c r="Y617" s="37"/>
      <c r="Z617" s="38"/>
      <c r="AA617" s="376">
        <f>(G617+H617*$H$658+I617*$I$658+J617*$J$658+K617*$K$658+L617*$L$658+M617*$M$658+N617*$N$658+O617*$O$658+P617*$P$658+Q617*$Q$658+R617*$R$658+S617*$S$658+T617*$T$658+U617*$U$658+V617*$V$658+W617*AB617+X617*$X$658+Y617*$Y$658+Z617*$Z$658)*E617</f>
        <v>26000</v>
      </c>
      <c r="AB617" s="111">
        <v>65</v>
      </c>
      <c r="AC617" s="26"/>
      <c r="AH617" t="s">
        <v>446</v>
      </c>
      <c r="AI617" s="191" t="s">
        <v>72</v>
      </c>
      <c r="AJ617" s="226" t="s">
        <v>422</v>
      </c>
      <c r="AK617" t="s">
        <v>447</v>
      </c>
      <c r="AL617" s="226" t="s">
        <v>443</v>
      </c>
      <c r="AM617" s="1">
        <f t="shared" si="192"/>
        <v>1</v>
      </c>
      <c r="AN617" s="532">
        <f t="shared" si="153"/>
        <v>20000</v>
      </c>
      <c r="AO617" s="532">
        <f t="shared" si="168"/>
        <v>0</v>
      </c>
      <c r="AP617" s="532">
        <f t="shared" si="193"/>
        <v>20000</v>
      </c>
      <c r="AQ617" s="4">
        <f t="shared" si="187"/>
        <v>0</v>
      </c>
      <c r="AR617" s="4">
        <f t="shared" si="188"/>
        <v>0</v>
      </c>
      <c r="AS617" s="4">
        <f t="shared" si="189"/>
        <v>0</v>
      </c>
      <c r="AT617" s="4">
        <f t="shared" si="190"/>
        <v>20000</v>
      </c>
      <c r="AU617" s="4">
        <f t="shared" si="191"/>
        <v>0</v>
      </c>
      <c r="AV617" s="533">
        <f t="shared" si="160"/>
        <v>20000</v>
      </c>
    </row>
    <row r="618" spans="1:48" ht="36">
      <c r="A618" s="7"/>
      <c r="B618" s="195" t="s">
        <v>169</v>
      </c>
      <c r="C618" s="195"/>
      <c r="D618" s="62"/>
      <c r="E618" s="1">
        <v>1</v>
      </c>
      <c r="G618">
        <f t="shared" si="162"/>
        <v>0</v>
      </c>
      <c r="S618" s="73"/>
      <c r="T618" s="74"/>
      <c r="U618" s="74"/>
      <c r="V618" s="74"/>
      <c r="W618" s="74">
        <v>400</v>
      </c>
      <c r="X618" s="74"/>
      <c r="Y618" s="37"/>
      <c r="Z618" s="38"/>
      <c r="AA618" s="4">
        <f t="shared" si="167"/>
        <v>20000</v>
      </c>
      <c r="AB618" s="111"/>
      <c r="AC618" s="26"/>
      <c r="AH618" t="s">
        <v>446</v>
      </c>
      <c r="AI618" s="191" t="s">
        <v>72</v>
      </c>
      <c r="AJ618" s="226" t="s">
        <v>422</v>
      </c>
      <c r="AK618" t="s">
        <v>447</v>
      </c>
      <c r="AL618" s="226" t="s">
        <v>443</v>
      </c>
      <c r="AM618" s="1">
        <f t="shared" si="192"/>
        <v>1</v>
      </c>
      <c r="AN618" s="532">
        <f t="shared" ref="AN618:AN623" si="194">AO618+AP618</f>
        <v>20000</v>
      </c>
      <c r="AO618" s="532">
        <f t="shared" si="168"/>
        <v>0</v>
      </c>
      <c r="AP618" s="532">
        <f t="shared" si="193"/>
        <v>20000</v>
      </c>
      <c r="AQ618" s="4">
        <f t="shared" si="187"/>
        <v>0</v>
      </c>
      <c r="AR618" s="4">
        <f t="shared" si="188"/>
        <v>0</v>
      </c>
      <c r="AS618" s="4">
        <f t="shared" si="189"/>
        <v>0</v>
      </c>
      <c r="AT618" s="4">
        <f t="shared" si="190"/>
        <v>20000</v>
      </c>
      <c r="AU618" s="4">
        <f t="shared" si="191"/>
        <v>0</v>
      </c>
      <c r="AV618" s="533">
        <f t="shared" ref="AV618:AV623" si="195">SUM(AQ618:AU618)</f>
        <v>20000</v>
      </c>
    </row>
    <row r="619" spans="1:48" ht="18">
      <c r="A619" s="7"/>
      <c r="B619" s="195" t="s">
        <v>160</v>
      </c>
      <c r="C619" s="195"/>
      <c r="D619" s="194"/>
      <c r="E619" s="1">
        <v>1</v>
      </c>
      <c r="G619">
        <f t="shared" si="162"/>
        <v>0</v>
      </c>
      <c r="S619" s="88"/>
      <c r="T619" s="89">
        <v>1000</v>
      </c>
      <c r="U619" s="73"/>
      <c r="V619" s="74"/>
      <c r="W619" s="74"/>
      <c r="X619" s="74"/>
      <c r="Y619" s="37"/>
      <c r="Z619" s="38"/>
      <c r="AA619" s="4">
        <f>(G619+H619*$H$658+I619*$I$658+J619*$J$658+K619*$K$658+L619*$L$658+M619*$M$658+N619*$N$658+O619*$O$658+P619*$P$658+Q619*$Q$658+R619*$R$658+S619*$S$658+T619*AB619+U619*$U$658+V619*$V$658+W619*$W$658+X619*$X$658+Y619*$Y$658+Z619*$Z$658)*E619</f>
        <v>30000</v>
      </c>
      <c r="AB619" s="111">
        <v>30</v>
      </c>
      <c r="AC619" s="26"/>
      <c r="AD619" s="21" t="s">
        <v>74</v>
      </c>
      <c r="AH619" t="s">
        <v>446</v>
      </c>
      <c r="AI619" s="191" t="s">
        <v>72</v>
      </c>
      <c r="AJ619" s="226" t="s">
        <v>422</v>
      </c>
      <c r="AK619" t="s">
        <v>447</v>
      </c>
      <c r="AL619" s="226" t="s">
        <v>443</v>
      </c>
      <c r="AM619" s="1">
        <f t="shared" si="192"/>
        <v>1</v>
      </c>
      <c r="AN619" s="532">
        <f t="shared" si="194"/>
        <v>30000</v>
      </c>
      <c r="AO619" s="532">
        <f t="shared" si="168"/>
        <v>0</v>
      </c>
      <c r="AP619" s="532">
        <f t="shared" si="193"/>
        <v>30000</v>
      </c>
      <c r="AQ619" s="4">
        <f t="shared" si="187"/>
        <v>0</v>
      </c>
      <c r="AR619" s="4">
        <f t="shared" si="188"/>
        <v>0</v>
      </c>
      <c r="AS619" s="4">
        <f t="shared" si="189"/>
        <v>0</v>
      </c>
      <c r="AT619" s="4">
        <f>($S619*$S$658+$T619*AB619+$U619*$U$658+$V619*$V$658+$W619*$W$658+$X619*$X$658)*$E619</f>
        <v>30000</v>
      </c>
      <c r="AU619" s="4">
        <f t="shared" si="191"/>
        <v>0</v>
      </c>
      <c r="AV619" s="533">
        <f t="shared" si="195"/>
        <v>30000</v>
      </c>
    </row>
    <row r="620" spans="1:48" ht="18">
      <c r="A620" s="7"/>
      <c r="B620" s="195" t="s">
        <v>163</v>
      </c>
      <c r="C620" s="195"/>
      <c r="D620" s="62" t="s">
        <v>606</v>
      </c>
      <c r="E620" s="1">
        <v>1</v>
      </c>
      <c r="G620">
        <f t="shared" si="162"/>
        <v>0</v>
      </c>
      <c r="M620">
        <v>21000</v>
      </c>
      <c r="S620" s="73"/>
      <c r="T620" s="74"/>
      <c r="U620" s="74"/>
      <c r="V620" s="74"/>
      <c r="W620" s="74"/>
      <c r="X620" s="74"/>
      <c r="Y620" s="37"/>
      <c r="Z620" s="38"/>
      <c r="AA620" s="4">
        <f t="shared" ref="AA620:AA655" si="196">(G620+H620*$H$658+I620*$I$658+J620*$J$658+K620*$K$658+L620*$L$658+M620*$M$658+N620*$N$658+O620*$O$658+P620*$P$658+Q620*$Q$658+R620*$R$658+S620*$S$658+T620*$T$658+U620*$U$658+V620*$V$658+W620*$W$658+X620*$X$658+Y620*$Y$658+Z620*$Z$658)*E620</f>
        <v>21000</v>
      </c>
      <c r="AB620" s="111"/>
      <c r="AC620" s="26"/>
      <c r="AD620" s="21" t="s">
        <v>77</v>
      </c>
      <c r="AH620" t="s">
        <v>446</v>
      </c>
      <c r="AI620" s="191" t="s">
        <v>72</v>
      </c>
      <c r="AJ620" s="226" t="s">
        <v>422</v>
      </c>
      <c r="AK620" t="s">
        <v>447</v>
      </c>
      <c r="AL620" s="226" t="s">
        <v>443</v>
      </c>
      <c r="AM620" s="1">
        <f t="shared" si="192"/>
        <v>1</v>
      </c>
      <c r="AN620" s="532">
        <f t="shared" si="194"/>
        <v>0</v>
      </c>
      <c r="AO620" s="532">
        <f t="shared" si="168"/>
        <v>0</v>
      </c>
      <c r="AP620" s="532">
        <f t="shared" si="193"/>
        <v>0</v>
      </c>
      <c r="AQ620" s="4">
        <f t="shared" si="187"/>
        <v>0</v>
      </c>
      <c r="AR620" s="4">
        <f t="shared" si="188"/>
        <v>21000</v>
      </c>
      <c r="AS620" s="4">
        <f t="shared" si="189"/>
        <v>0</v>
      </c>
      <c r="AT620" s="4">
        <f t="shared" si="190"/>
        <v>0</v>
      </c>
      <c r="AU620" s="4">
        <f t="shared" si="191"/>
        <v>0</v>
      </c>
      <c r="AV620" s="533">
        <f t="shared" si="195"/>
        <v>21000</v>
      </c>
    </row>
    <row r="621" spans="1:48" ht="36">
      <c r="A621" s="7"/>
      <c r="B621" s="195" t="s">
        <v>607</v>
      </c>
      <c r="C621" s="195"/>
      <c r="D621" s="62"/>
      <c r="E621" s="1">
        <v>1</v>
      </c>
      <c r="G621">
        <f t="shared" si="162"/>
        <v>0</v>
      </c>
      <c r="S621" s="73"/>
      <c r="T621" s="74"/>
      <c r="U621" s="74">
        <v>352</v>
      </c>
      <c r="V621" s="74">
        <v>352</v>
      </c>
      <c r="W621" s="74">
        <v>352</v>
      </c>
      <c r="X621" s="74"/>
      <c r="Y621" s="37"/>
      <c r="Z621" s="38"/>
      <c r="AA621" s="4">
        <f t="shared" si="196"/>
        <v>52800</v>
      </c>
      <c r="AB621" s="111"/>
      <c r="AC621" s="26"/>
      <c r="AD621" s="21" t="s">
        <v>75</v>
      </c>
      <c r="AH621" t="s">
        <v>446</v>
      </c>
      <c r="AI621" s="191" t="s">
        <v>72</v>
      </c>
      <c r="AJ621" s="226" t="s">
        <v>422</v>
      </c>
      <c r="AK621" t="s">
        <v>447</v>
      </c>
      <c r="AL621" s="226" t="s">
        <v>443</v>
      </c>
      <c r="AM621" s="1">
        <f t="shared" si="192"/>
        <v>1</v>
      </c>
      <c r="AN621" s="532">
        <f t="shared" si="194"/>
        <v>52800</v>
      </c>
      <c r="AO621" s="532">
        <f t="shared" si="168"/>
        <v>0</v>
      </c>
      <c r="AP621" s="532">
        <f t="shared" si="193"/>
        <v>52800</v>
      </c>
      <c r="AQ621" s="4">
        <f t="shared" si="187"/>
        <v>0</v>
      </c>
      <c r="AR621" s="4">
        <f t="shared" si="188"/>
        <v>0</v>
      </c>
      <c r="AS621" s="4">
        <f t="shared" si="189"/>
        <v>0</v>
      </c>
      <c r="AT621" s="4">
        <f t="shared" si="190"/>
        <v>52800</v>
      </c>
      <c r="AU621" s="4">
        <f t="shared" si="191"/>
        <v>0</v>
      </c>
      <c r="AV621" s="533">
        <f t="shared" si="195"/>
        <v>52800</v>
      </c>
    </row>
    <row r="622" spans="1:48" ht="18">
      <c r="A622" s="7"/>
      <c r="B622" s="195"/>
      <c r="C622" s="195"/>
      <c r="D622" s="62"/>
      <c r="E622" s="1"/>
      <c r="G622">
        <f t="shared" si="162"/>
        <v>0</v>
      </c>
      <c r="S622" s="73"/>
      <c r="T622" s="74"/>
      <c r="U622" s="74"/>
      <c r="V622" s="74"/>
      <c r="W622" s="74"/>
      <c r="X622" s="74"/>
      <c r="Y622" s="37"/>
      <c r="Z622" s="38"/>
      <c r="AA622" s="4">
        <f t="shared" si="196"/>
        <v>0</v>
      </c>
      <c r="AB622" s="111"/>
      <c r="AC622" s="26"/>
      <c r="AH622" t="s">
        <v>446</v>
      </c>
      <c r="AI622" s="191" t="s">
        <v>72</v>
      </c>
      <c r="AJ622" s="226" t="s">
        <v>422</v>
      </c>
      <c r="AK622" t="s">
        <v>447</v>
      </c>
      <c r="AL622" s="226"/>
      <c r="AM622" s="1"/>
      <c r="AN622" s="532">
        <f t="shared" si="194"/>
        <v>0</v>
      </c>
      <c r="AO622" s="532">
        <f t="shared" si="168"/>
        <v>0</v>
      </c>
      <c r="AP622" s="532">
        <f t="shared" si="193"/>
        <v>0</v>
      </c>
      <c r="AQ622" s="4">
        <f t="shared" si="187"/>
        <v>0</v>
      </c>
      <c r="AR622" s="4">
        <f t="shared" si="188"/>
        <v>0</v>
      </c>
      <c r="AS622" s="4">
        <f t="shared" si="189"/>
        <v>0</v>
      </c>
      <c r="AT622" s="4">
        <f t="shared" si="190"/>
        <v>0</v>
      </c>
      <c r="AU622" s="4">
        <f t="shared" si="191"/>
        <v>0</v>
      </c>
      <c r="AV622" s="533">
        <f t="shared" si="195"/>
        <v>0</v>
      </c>
    </row>
    <row r="623" spans="1:48" ht="18">
      <c r="A623" s="7"/>
      <c r="B623" s="195" t="s">
        <v>316</v>
      </c>
      <c r="C623" s="195"/>
      <c r="D623" s="62"/>
      <c r="E623" s="1">
        <v>1</v>
      </c>
      <c r="G623">
        <f t="shared" si="162"/>
        <v>0</v>
      </c>
      <c r="S623" s="73"/>
      <c r="T623" s="74"/>
      <c r="U623" s="74"/>
      <c r="V623" s="74"/>
      <c r="W623" s="74"/>
      <c r="X623" s="74"/>
      <c r="Y623" s="37"/>
      <c r="Z623" s="38"/>
      <c r="AA623" s="4">
        <f t="shared" si="196"/>
        <v>0</v>
      </c>
      <c r="AB623" s="111"/>
      <c r="AC623" s="26"/>
      <c r="AH623" t="s">
        <v>446</v>
      </c>
      <c r="AI623" s="191" t="s">
        <v>72</v>
      </c>
      <c r="AJ623" s="226" t="s">
        <v>422</v>
      </c>
      <c r="AK623" t="s">
        <v>447</v>
      </c>
      <c r="AL623" s="226" t="s">
        <v>443</v>
      </c>
      <c r="AM623" s="1">
        <f t="shared" si="192"/>
        <v>1</v>
      </c>
      <c r="AN623" s="532">
        <f t="shared" si="194"/>
        <v>0</v>
      </c>
      <c r="AO623" s="532">
        <f t="shared" si="168"/>
        <v>0</v>
      </c>
      <c r="AP623" s="532">
        <f t="shared" si="193"/>
        <v>0</v>
      </c>
      <c r="AQ623" s="4">
        <f t="shared" si="187"/>
        <v>0</v>
      </c>
      <c r="AR623" s="4">
        <f t="shared" si="188"/>
        <v>0</v>
      </c>
      <c r="AS623" s="4">
        <f t="shared" si="189"/>
        <v>0</v>
      </c>
      <c r="AT623" s="4">
        <f t="shared" si="190"/>
        <v>0</v>
      </c>
      <c r="AU623" s="4">
        <f t="shared" si="191"/>
        <v>0</v>
      </c>
      <c r="AV623" s="533">
        <f t="shared" si="195"/>
        <v>0</v>
      </c>
    </row>
    <row r="624" spans="1:48" ht="18">
      <c r="A624" s="7"/>
      <c r="B624" s="195" t="s">
        <v>178</v>
      </c>
      <c r="C624" s="195"/>
      <c r="D624" s="62"/>
      <c r="E624" s="1">
        <v>1</v>
      </c>
      <c r="G624">
        <f t="shared" ref="G624:G647" si="197">F624*$G$658</f>
        <v>0</v>
      </c>
      <c r="S624" s="73"/>
      <c r="T624" s="74"/>
      <c r="U624" s="74"/>
      <c r="V624" s="74"/>
      <c r="W624" s="74"/>
      <c r="X624" s="74"/>
      <c r="Y624" s="37"/>
      <c r="Z624" s="38"/>
      <c r="AA624" s="4">
        <f t="shared" si="196"/>
        <v>0</v>
      </c>
      <c r="AB624" s="111"/>
      <c r="AC624" s="26"/>
      <c r="AH624" t="s">
        <v>446</v>
      </c>
      <c r="AI624" s="191" t="s">
        <v>72</v>
      </c>
      <c r="AJ624" s="226" t="s">
        <v>444</v>
      </c>
      <c r="AK624" t="s">
        <v>447</v>
      </c>
      <c r="AL624" s="226" t="s">
        <v>443</v>
      </c>
      <c r="AM624" s="1">
        <f t="shared" ref="AM624" si="198">E624</f>
        <v>1</v>
      </c>
      <c r="AN624" s="532">
        <f t="shared" ref="AN624:AN625" si="199">AO624+AP624</f>
        <v>0</v>
      </c>
      <c r="AO624" s="532">
        <f t="shared" ref="AO624:AO625" si="200">AQ624</f>
        <v>0</v>
      </c>
      <c r="AP624" s="532">
        <f t="shared" ref="AP624:AP625" si="201">AT624</f>
        <v>0</v>
      </c>
      <c r="AQ624" s="4">
        <f>($G624+$H624*$H$658+$I624*$I$658+$L624*$L$658+$N624*$N$658+$O624*$O$658+$P624*$P$658+$Q624*$Q$658)*$E624</f>
        <v>0</v>
      </c>
      <c r="AR624" s="4">
        <f>($J624*$J$658)*$E624</f>
        <v>0</v>
      </c>
      <c r="AS624" s="4">
        <f t="shared" si="189"/>
        <v>0</v>
      </c>
      <c r="AT624" s="4">
        <f>(M624*M658+$S624*$S$658+$T624*$T$658+$U624*$U$658+$V624*$V$658+$W624*$W$658+$X624*$X$658)*$E624</f>
        <v>0</v>
      </c>
      <c r="AU624" s="4">
        <f t="shared" si="191"/>
        <v>0</v>
      </c>
      <c r="AV624" s="533">
        <f t="shared" ref="AV624:AV625" si="202">SUM(AQ624:AU624)</f>
        <v>0</v>
      </c>
    </row>
    <row r="625" spans="1:48" ht="18">
      <c r="A625" s="7"/>
      <c r="B625" s="195"/>
      <c r="C625" s="195"/>
      <c r="D625" s="62"/>
      <c r="E625" s="1"/>
      <c r="G625">
        <f t="shared" si="197"/>
        <v>0</v>
      </c>
      <c r="S625" s="73"/>
      <c r="T625" s="74"/>
      <c r="U625" s="74"/>
      <c r="V625" s="74"/>
      <c r="W625" s="74"/>
      <c r="X625" s="74"/>
      <c r="Y625" s="37"/>
      <c r="Z625" s="38"/>
      <c r="AA625" s="4">
        <f t="shared" si="196"/>
        <v>0</v>
      </c>
      <c r="AB625" s="111"/>
      <c r="AC625" s="26"/>
      <c r="AH625" t="s">
        <v>446</v>
      </c>
      <c r="AI625" s="191" t="s">
        <v>72</v>
      </c>
      <c r="AJ625" s="226" t="s">
        <v>445</v>
      </c>
      <c r="AK625" t="s">
        <v>447</v>
      </c>
      <c r="AL625" s="226"/>
      <c r="AM625" s="1"/>
      <c r="AN625" s="532">
        <f t="shared" si="199"/>
        <v>0</v>
      </c>
      <c r="AO625" s="532">
        <f t="shared" si="200"/>
        <v>0</v>
      </c>
      <c r="AP625" s="532">
        <f t="shared" si="201"/>
        <v>0</v>
      </c>
      <c r="AQ625" s="4">
        <f t="shared" ref="AQ625" si="203">($G625+$H625*$H$658+$I625*$I$658+$L625*$L$658+$N625*$N$658+$O625*$O$658+$P625*$P$658+$Q625*$Q$658)*$E625</f>
        <v>0</v>
      </c>
      <c r="AR625" s="4">
        <f t="shared" si="188"/>
        <v>0</v>
      </c>
      <c r="AS625" s="4">
        <f t="shared" si="189"/>
        <v>0</v>
      </c>
      <c r="AT625" s="4">
        <f t="shared" si="190"/>
        <v>0</v>
      </c>
      <c r="AU625" s="4">
        <f t="shared" si="191"/>
        <v>0</v>
      </c>
      <c r="AV625" s="533">
        <f t="shared" si="202"/>
        <v>0</v>
      </c>
    </row>
    <row r="626" spans="1:48" ht="18">
      <c r="A626" s="7"/>
      <c r="B626" s="195"/>
      <c r="C626" s="195"/>
      <c r="D626" s="62"/>
      <c r="E626" s="1"/>
      <c r="G626">
        <f t="shared" si="197"/>
        <v>0</v>
      </c>
      <c r="S626" s="73"/>
      <c r="T626" s="74"/>
      <c r="U626" s="74"/>
      <c r="V626" s="74"/>
      <c r="W626" s="74"/>
      <c r="X626" s="74"/>
      <c r="Y626" s="37"/>
      <c r="Z626" s="38"/>
      <c r="AA626" s="4">
        <f t="shared" si="196"/>
        <v>0</v>
      </c>
      <c r="AB626" s="111"/>
      <c r="AC626" s="26"/>
      <c r="AD626" s="21" t="s">
        <v>76</v>
      </c>
      <c r="AH626" t="s">
        <v>446</v>
      </c>
      <c r="AK626" t="s">
        <v>447</v>
      </c>
    </row>
    <row r="627" spans="1:48" ht="15">
      <c r="A627" s="7"/>
      <c r="B627" s="50"/>
      <c r="C627" s="50"/>
      <c r="D627" s="62"/>
      <c r="E627" s="1"/>
      <c r="G627">
        <f t="shared" si="197"/>
        <v>0</v>
      </c>
      <c r="S627" s="73"/>
      <c r="T627" s="74"/>
      <c r="U627" s="74"/>
      <c r="V627" s="74"/>
      <c r="W627" s="74"/>
      <c r="X627" s="74"/>
      <c r="Y627" s="37"/>
      <c r="Z627" s="38"/>
      <c r="AA627" s="4">
        <f t="shared" si="196"/>
        <v>0</v>
      </c>
      <c r="AB627" s="111"/>
      <c r="AC627" s="26"/>
      <c r="AH627" t="s">
        <v>446</v>
      </c>
      <c r="AK627" t="s">
        <v>447</v>
      </c>
    </row>
    <row r="628" spans="1:48" ht="15">
      <c r="A628" s="7"/>
      <c r="B628" s="50"/>
      <c r="C628" s="50"/>
      <c r="D628" s="62"/>
      <c r="E628" s="1"/>
      <c r="G628">
        <f t="shared" si="197"/>
        <v>0</v>
      </c>
      <c r="S628" s="73"/>
      <c r="T628" s="74"/>
      <c r="U628" s="74"/>
      <c r="V628" s="74"/>
      <c r="W628" s="74"/>
      <c r="X628" s="74"/>
      <c r="Y628" s="37"/>
      <c r="Z628" s="38"/>
      <c r="AA628" s="4">
        <f t="shared" si="196"/>
        <v>0</v>
      </c>
      <c r="AB628" s="111"/>
      <c r="AC628" s="26"/>
      <c r="AH628" t="s">
        <v>446</v>
      </c>
      <c r="AK628" t="s">
        <v>447</v>
      </c>
    </row>
    <row r="629" spans="1:48" ht="15">
      <c r="A629" s="7"/>
      <c r="B629" s="50"/>
      <c r="C629" s="50"/>
      <c r="D629" s="62"/>
      <c r="E629" s="1"/>
      <c r="G629">
        <f t="shared" si="197"/>
        <v>0</v>
      </c>
      <c r="S629" s="73"/>
      <c r="T629" s="74"/>
      <c r="U629" s="74"/>
      <c r="V629" s="74"/>
      <c r="W629" s="74"/>
      <c r="X629" s="74"/>
      <c r="Y629" s="37"/>
      <c r="Z629" s="38"/>
      <c r="AA629" s="4">
        <f t="shared" si="196"/>
        <v>0</v>
      </c>
      <c r="AB629" s="111"/>
      <c r="AC629" s="26"/>
      <c r="AH629" t="s">
        <v>446</v>
      </c>
      <c r="AK629" t="s">
        <v>447</v>
      </c>
    </row>
    <row r="630" spans="1:48" ht="15">
      <c r="A630" s="7"/>
      <c r="B630" s="50"/>
      <c r="C630" s="50"/>
      <c r="D630" s="62"/>
      <c r="E630" s="1"/>
      <c r="G630">
        <f t="shared" si="197"/>
        <v>0</v>
      </c>
      <c r="S630" s="73"/>
      <c r="T630" s="74"/>
      <c r="U630" s="74"/>
      <c r="V630" s="74"/>
      <c r="W630" s="74"/>
      <c r="X630" s="74"/>
      <c r="Y630" s="37"/>
      <c r="Z630" s="38"/>
      <c r="AA630" s="4">
        <f t="shared" si="196"/>
        <v>0</v>
      </c>
      <c r="AB630" s="111"/>
      <c r="AC630" s="26"/>
      <c r="AH630" t="s">
        <v>446</v>
      </c>
      <c r="AK630" t="s">
        <v>447</v>
      </c>
    </row>
    <row r="631" spans="1:48" ht="15">
      <c r="A631" s="7"/>
      <c r="B631" s="50"/>
      <c r="C631" s="50"/>
      <c r="D631" s="62"/>
      <c r="E631" s="1"/>
      <c r="G631">
        <f t="shared" si="197"/>
        <v>0</v>
      </c>
      <c r="S631" s="73"/>
      <c r="T631" s="74"/>
      <c r="U631" s="74"/>
      <c r="V631" s="74"/>
      <c r="W631" s="74"/>
      <c r="X631" s="74"/>
      <c r="Y631" s="37"/>
      <c r="Z631" s="38"/>
      <c r="AA631" s="4">
        <f t="shared" si="196"/>
        <v>0</v>
      </c>
      <c r="AB631" s="111"/>
      <c r="AC631" s="26"/>
      <c r="AH631" t="s">
        <v>446</v>
      </c>
      <c r="AK631" t="s">
        <v>447</v>
      </c>
    </row>
    <row r="632" spans="1:48" ht="15">
      <c r="A632" s="7"/>
      <c r="B632" s="50"/>
      <c r="C632" s="50"/>
      <c r="D632" s="62"/>
      <c r="E632" s="1"/>
      <c r="G632">
        <f t="shared" si="197"/>
        <v>0</v>
      </c>
      <c r="S632" s="73"/>
      <c r="T632" s="74"/>
      <c r="U632" s="74"/>
      <c r="V632" s="74"/>
      <c r="W632" s="74"/>
      <c r="X632" s="74"/>
      <c r="Y632" s="37"/>
      <c r="Z632" s="38"/>
      <c r="AA632" s="4">
        <f t="shared" si="196"/>
        <v>0</v>
      </c>
      <c r="AB632" s="111"/>
      <c r="AC632" s="26"/>
      <c r="AH632" t="s">
        <v>446</v>
      </c>
      <c r="AK632" t="s">
        <v>447</v>
      </c>
    </row>
    <row r="633" spans="1:48" ht="15.75">
      <c r="A633" s="63"/>
      <c r="B633" s="66" t="s">
        <v>54</v>
      </c>
      <c r="C633" s="66"/>
      <c r="D633" s="64"/>
      <c r="E633" s="1"/>
      <c r="G633">
        <f t="shared" si="197"/>
        <v>0</v>
      </c>
      <c r="S633" s="73"/>
      <c r="T633" s="74"/>
      <c r="U633" s="74"/>
      <c r="V633" s="74"/>
      <c r="W633" s="74"/>
      <c r="X633" s="74"/>
      <c r="Y633" s="37"/>
      <c r="Z633" s="38"/>
      <c r="AA633" s="4">
        <f t="shared" si="196"/>
        <v>0</v>
      </c>
      <c r="AB633" s="111"/>
      <c r="AC633" s="26"/>
      <c r="AH633" t="s">
        <v>446</v>
      </c>
      <c r="AK633" t="s">
        <v>447</v>
      </c>
    </row>
    <row r="634" spans="1:48" ht="15">
      <c r="A634" s="7"/>
      <c r="B634" s="50"/>
      <c r="C634" s="50"/>
      <c r="D634" s="62"/>
      <c r="E634" s="1"/>
      <c r="G634">
        <f t="shared" si="197"/>
        <v>0</v>
      </c>
      <c r="S634" s="73"/>
      <c r="T634" s="74"/>
      <c r="U634" s="74"/>
      <c r="V634" s="74"/>
      <c r="W634" s="74"/>
      <c r="X634" s="74"/>
      <c r="Y634" s="37"/>
      <c r="Z634" s="38"/>
      <c r="AA634" s="4">
        <f t="shared" si="196"/>
        <v>0</v>
      </c>
      <c r="AB634" s="111"/>
      <c r="AC634" s="26"/>
      <c r="AH634" t="s">
        <v>446</v>
      </c>
      <c r="AK634" t="s">
        <v>447</v>
      </c>
    </row>
    <row r="635" spans="1:48" ht="15">
      <c r="A635" s="7"/>
      <c r="B635" s="50" t="s">
        <v>56</v>
      </c>
      <c r="C635" s="50"/>
      <c r="D635" s="62"/>
      <c r="E635" s="1">
        <v>1</v>
      </c>
      <c r="G635">
        <f t="shared" si="197"/>
        <v>0</v>
      </c>
      <c r="S635" s="73"/>
      <c r="T635" s="74"/>
      <c r="U635" s="74"/>
      <c r="V635" s="74"/>
      <c r="W635" s="74"/>
      <c r="X635" s="74"/>
      <c r="Y635" s="37"/>
      <c r="Z635" s="38"/>
      <c r="AA635" s="4">
        <f t="shared" si="196"/>
        <v>0</v>
      </c>
      <c r="AB635" s="111"/>
      <c r="AC635" s="26"/>
      <c r="AD635" s="21" t="s">
        <v>79</v>
      </c>
      <c r="AH635" t="s">
        <v>446</v>
      </c>
      <c r="AK635" t="s">
        <v>447</v>
      </c>
    </row>
    <row r="636" spans="1:48" ht="15">
      <c r="A636" s="7"/>
      <c r="B636" s="50"/>
      <c r="C636" s="50"/>
      <c r="D636" s="62"/>
      <c r="E636" s="1"/>
      <c r="G636">
        <f t="shared" si="197"/>
        <v>0</v>
      </c>
      <c r="S636" s="73"/>
      <c r="T636" s="74"/>
      <c r="U636" s="74"/>
      <c r="V636" s="74"/>
      <c r="W636" s="74"/>
      <c r="X636" s="74"/>
      <c r="Y636" s="37"/>
      <c r="Z636" s="38"/>
      <c r="AA636" s="4">
        <f t="shared" si="196"/>
        <v>0</v>
      </c>
      <c r="AB636" s="111"/>
      <c r="AC636" s="26"/>
      <c r="AH636" t="s">
        <v>446</v>
      </c>
      <c r="AK636" t="s">
        <v>447</v>
      </c>
    </row>
    <row r="637" spans="1:48" ht="15">
      <c r="A637" s="7"/>
      <c r="B637" s="50" t="s">
        <v>57</v>
      </c>
      <c r="C637" s="50"/>
      <c r="D637" s="62"/>
      <c r="E637" s="1">
        <v>1</v>
      </c>
      <c r="G637">
        <f t="shared" si="197"/>
        <v>0</v>
      </c>
      <c r="S637" s="73"/>
      <c r="T637" s="74"/>
      <c r="U637" s="74"/>
      <c r="V637" s="74"/>
      <c r="W637" s="74"/>
      <c r="X637" s="74"/>
      <c r="Y637" s="37"/>
      <c r="Z637" s="38"/>
      <c r="AA637" s="4">
        <f t="shared" si="196"/>
        <v>0</v>
      </c>
      <c r="AB637" s="111"/>
      <c r="AC637" s="26"/>
      <c r="AD637" s="21" t="s">
        <v>79</v>
      </c>
      <c r="AH637" t="s">
        <v>446</v>
      </c>
      <c r="AK637" t="s">
        <v>447</v>
      </c>
    </row>
    <row r="638" spans="1:48" ht="15">
      <c r="A638" s="7"/>
      <c r="B638" s="50"/>
      <c r="C638" s="50"/>
      <c r="D638" s="62"/>
      <c r="E638" s="1"/>
      <c r="G638">
        <f t="shared" si="197"/>
        <v>0</v>
      </c>
      <c r="S638" s="73"/>
      <c r="T638" s="74"/>
      <c r="U638" s="74"/>
      <c r="V638" s="74"/>
      <c r="W638" s="74"/>
      <c r="X638" s="74"/>
      <c r="Y638" s="37"/>
      <c r="Z638" s="38"/>
      <c r="AA638" s="4">
        <f t="shared" si="196"/>
        <v>0</v>
      </c>
      <c r="AB638" s="111"/>
      <c r="AC638" s="26"/>
      <c r="AH638" t="s">
        <v>446</v>
      </c>
      <c r="AK638" t="s">
        <v>447</v>
      </c>
    </row>
    <row r="639" spans="1:48" ht="15">
      <c r="A639" s="7"/>
      <c r="B639" s="50" t="s">
        <v>58</v>
      </c>
      <c r="C639" s="50"/>
      <c r="D639" s="62"/>
      <c r="E639" s="1">
        <v>1</v>
      </c>
      <c r="G639">
        <f t="shared" si="197"/>
        <v>0</v>
      </c>
      <c r="S639" s="73"/>
      <c r="T639" s="74"/>
      <c r="U639" s="74"/>
      <c r="V639" s="74"/>
      <c r="W639" s="74"/>
      <c r="X639" s="74"/>
      <c r="Y639" s="37"/>
      <c r="Z639" s="38"/>
      <c r="AA639" s="4">
        <f t="shared" si="196"/>
        <v>0</v>
      </c>
      <c r="AB639" s="111"/>
      <c r="AC639" s="26"/>
      <c r="AD639" s="21" t="s">
        <v>79</v>
      </c>
      <c r="AH639" t="s">
        <v>446</v>
      </c>
      <c r="AK639" t="s">
        <v>447</v>
      </c>
    </row>
    <row r="640" spans="1:48" ht="15">
      <c r="A640" s="7"/>
      <c r="B640" s="50"/>
      <c r="C640" s="50"/>
      <c r="D640" s="62"/>
      <c r="E640" s="1"/>
      <c r="G640">
        <f t="shared" si="197"/>
        <v>0</v>
      </c>
      <c r="S640" s="73"/>
      <c r="T640" s="74"/>
      <c r="U640" s="74"/>
      <c r="V640" s="74"/>
      <c r="W640" s="74"/>
      <c r="X640" s="74"/>
      <c r="Y640" s="37"/>
      <c r="Z640" s="38"/>
      <c r="AA640" s="4">
        <f t="shared" si="196"/>
        <v>0</v>
      </c>
      <c r="AB640" s="111"/>
      <c r="AC640" s="26"/>
      <c r="AH640" t="s">
        <v>446</v>
      </c>
      <c r="AK640" t="s">
        <v>447</v>
      </c>
    </row>
    <row r="641" spans="1:37" ht="15">
      <c r="A641" s="7"/>
      <c r="B641" s="50" t="s">
        <v>59</v>
      </c>
      <c r="C641" s="50"/>
      <c r="D641" s="62"/>
      <c r="E641" s="1">
        <v>1</v>
      </c>
      <c r="G641">
        <f t="shared" si="197"/>
        <v>0</v>
      </c>
      <c r="S641" s="73"/>
      <c r="T641" s="74"/>
      <c r="U641" s="74"/>
      <c r="V641" s="74"/>
      <c r="W641" s="74"/>
      <c r="X641" s="74"/>
      <c r="Y641" s="37"/>
      <c r="Z641" s="38"/>
      <c r="AA641" s="4">
        <f t="shared" si="196"/>
        <v>0</v>
      </c>
      <c r="AB641" s="111"/>
      <c r="AC641" s="26"/>
      <c r="AD641" s="21" t="s">
        <v>79</v>
      </c>
      <c r="AH641" t="s">
        <v>446</v>
      </c>
      <c r="AK641" t="s">
        <v>447</v>
      </c>
    </row>
    <row r="642" spans="1:37" ht="15">
      <c r="A642" s="7"/>
      <c r="B642" s="50"/>
      <c r="C642" s="50"/>
      <c r="D642" s="62"/>
      <c r="E642" s="1"/>
      <c r="G642">
        <f t="shared" si="197"/>
        <v>0</v>
      </c>
      <c r="S642" s="73"/>
      <c r="T642" s="74"/>
      <c r="U642" s="74"/>
      <c r="V642" s="74"/>
      <c r="W642" s="74"/>
      <c r="X642" s="74"/>
      <c r="Y642" s="37"/>
      <c r="Z642" s="38"/>
      <c r="AA642" s="4">
        <f t="shared" si="196"/>
        <v>0</v>
      </c>
      <c r="AB642" s="111"/>
      <c r="AC642" s="26"/>
      <c r="AH642" t="s">
        <v>446</v>
      </c>
      <c r="AK642" t="s">
        <v>447</v>
      </c>
    </row>
    <row r="643" spans="1:37" ht="15">
      <c r="A643" s="7"/>
      <c r="B643" s="50" t="s">
        <v>60</v>
      </c>
      <c r="C643" s="50"/>
      <c r="D643" s="62"/>
      <c r="E643" s="1">
        <v>1</v>
      </c>
      <c r="G643">
        <f t="shared" si="197"/>
        <v>0</v>
      </c>
      <c r="S643" s="73"/>
      <c r="T643" s="74"/>
      <c r="U643" s="74"/>
      <c r="V643" s="74"/>
      <c r="W643" s="74"/>
      <c r="X643" s="74"/>
      <c r="Y643" s="37"/>
      <c r="Z643" s="38"/>
      <c r="AA643" s="4">
        <f t="shared" si="196"/>
        <v>0</v>
      </c>
      <c r="AB643" s="111"/>
      <c r="AC643" s="26"/>
      <c r="AD643" s="21" t="s">
        <v>79</v>
      </c>
      <c r="AH643" t="s">
        <v>446</v>
      </c>
      <c r="AK643" t="s">
        <v>447</v>
      </c>
    </row>
    <row r="644" spans="1:37" ht="15">
      <c r="A644" s="7"/>
      <c r="B644" s="50"/>
      <c r="C644" s="50"/>
      <c r="D644" s="62"/>
      <c r="E644" s="1"/>
      <c r="G644">
        <f t="shared" si="197"/>
        <v>0</v>
      </c>
      <c r="S644" s="73"/>
      <c r="T644" s="74"/>
      <c r="U644" s="74"/>
      <c r="V644" s="74"/>
      <c r="W644" s="74"/>
      <c r="X644" s="74"/>
      <c r="Y644" s="37"/>
      <c r="Z644" s="38"/>
      <c r="AA644" s="4">
        <f t="shared" si="196"/>
        <v>0</v>
      </c>
      <c r="AB644" s="111"/>
      <c r="AC644" s="26"/>
      <c r="AH644" t="s">
        <v>446</v>
      </c>
      <c r="AK644" t="s">
        <v>447</v>
      </c>
    </row>
    <row r="645" spans="1:37" ht="15">
      <c r="A645" s="7"/>
      <c r="B645" s="50"/>
      <c r="C645" s="50"/>
      <c r="D645" s="62"/>
      <c r="E645" s="1"/>
      <c r="G645">
        <f t="shared" si="197"/>
        <v>0</v>
      </c>
      <c r="S645" s="73"/>
      <c r="T645" s="74"/>
      <c r="U645" s="74"/>
      <c r="V645" s="74"/>
      <c r="W645" s="74"/>
      <c r="X645" s="74"/>
      <c r="Y645" s="37"/>
      <c r="Z645" s="38"/>
      <c r="AA645" s="4">
        <f t="shared" si="196"/>
        <v>0</v>
      </c>
      <c r="AB645" s="111"/>
      <c r="AC645" s="26"/>
      <c r="AH645" t="s">
        <v>446</v>
      </c>
      <c r="AK645" t="s">
        <v>447</v>
      </c>
    </row>
    <row r="646" spans="1:37" ht="15">
      <c r="A646" s="7"/>
      <c r="B646" s="50"/>
      <c r="C646" s="50"/>
      <c r="D646" s="62"/>
      <c r="E646" s="1"/>
      <c r="G646">
        <f t="shared" si="197"/>
        <v>0</v>
      </c>
      <c r="S646" s="73"/>
      <c r="T646" s="74"/>
      <c r="U646" s="74"/>
      <c r="V646" s="74"/>
      <c r="W646" s="74"/>
      <c r="X646" s="74"/>
      <c r="Y646" s="37"/>
      <c r="Z646" s="38"/>
      <c r="AA646" s="4">
        <f t="shared" si="196"/>
        <v>0</v>
      </c>
      <c r="AB646" s="111"/>
      <c r="AC646" s="26"/>
      <c r="AH646" t="s">
        <v>446</v>
      </c>
      <c r="AK646" t="s">
        <v>447</v>
      </c>
    </row>
    <row r="647" spans="1:37" ht="15">
      <c r="A647" s="7"/>
      <c r="B647" s="50"/>
      <c r="C647" s="50"/>
      <c r="E647" s="1"/>
      <c r="G647">
        <f t="shared" si="197"/>
        <v>0</v>
      </c>
      <c r="S647" s="73"/>
      <c r="T647" s="74"/>
      <c r="U647" s="74"/>
      <c r="V647" s="74"/>
      <c r="W647" s="74"/>
      <c r="X647" s="74"/>
      <c r="Y647" s="37"/>
      <c r="Z647" s="38"/>
      <c r="AA647" s="4">
        <f t="shared" si="196"/>
        <v>0</v>
      </c>
      <c r="AB647" s="111"/>
      <c r="AC647" s="26"/>
      <c r="AH647" t="s">
        <v>446</v>
      </c>
      <c r="AK647" t="s">
        <v>447</v>
      </c>
    </row>
    <row r="648" spans="1:37" ht="15">
      <c r="A648" s="7"/>
      <c r="B648" s="50"/>
      <c r="C648" s="50"/>
      <c r="E648" s="1"/>
      <c r="G648">
        <f t="shared" ref="G648:G655" si="204">F648*$G$658</f>
        <v>0</v>
      </c>
      <c r="S648" s="73"/>
      <c r="T648" s="74"/>
      <c r="U648" s="74"/>
      <c r="V648" s="74"/>
      <c r="W648" s="74"/>
      <c r="X648" s="74"/>
      <c r="Y648" s="37"/>
      <c r="Z648" s="38"/>
      <c r="AA648" s="4">
        <f t="shared" si="196"/>
        <v>0</v>
      </c>
      <c r="AB648" s="111"/>
      <c r="AC648" s="26"/>
      <c r="AH648" t="s">
        <v>446</v>
      </c>
      <c r="AK648" t="s">
        <v>447</v>
      </c>
    </row>
    <row r="649" spans="1:37" ht="15">
      <c r="A649" s="7"/>
      <c r="B649" s="50"/>
      <c r="C649" s="50"/>
      <c r="E649" s="1"/>
      <c r="G649">
        <f t="shared" si="204"/>
        <v>0</v>
      </c>
      <c r="S649" s="73"/>
      <c r="T649" s="74"/>
      <c r="U649" s="74"/>
      <c r="V649" s="74"/>
      <c r="W649" s="74"/>
      <c r="X649" s="74"/>
      <c r="Y649" s="37"/>
      <c r="Z649" s="38"/>
      <c r="AA649" s="4">
        <f t="shared" si="196"/>
        <v>0</v>
      </c>
      <c r="AB649" s="111"/>
      <c r="AC649" s="26"/>
      <c r="AH649" t="s">
        <v>446</v>
      </c>
      <c r="AK649" t="s">
        <v>447</v>
      </c>
    </row>
    <row r="650" spans="1:37" ht="15">
      <c r="A650" s="7"/>
      <c r="B650" s="50"/>
      <c r="C650" s="50"/>
      <c r="E650" s="1"/>
      <c r="G650">
        <f t="shared" si="204"/>
        <v>0</v>
      </c>
      <c r="S650" s="73"/>
      <c r="T650" s="74"/>
      <c r="U650" s="74"/>
      <c r="V650" s="74"/>
      <c r="W650" s="74"/>
      <c r="X650" s="74"/>
      <c r="Y650" s="37"/>
      <c r="Z650" s="38"/>
      <c r="AA650" s="4">
        <f t="shared" si="196"/>
        <v>0</v>
      </c>
      <c r="AB650" s="111"/>
      <c r="AC650" s="26"/>
      <c r="AH650" t="s">
        <v>446</v>
      </c>
      <c r="AK650" t="s">
        <v>447</v>
      </c>
    </row>
    <row r="651" spans="1:37" ht="15">
      <c r="A651" s="7"/>
      <c r="B651" s="50"/>
      <c r="C651" s="50"/>
      <c r="E651" s="1"/>
      <c r="G651">
        <f t="shared" si="204"/>
        <v>0</v>
      </c>
      <c r="S651" s="73"/>
      <c r="T651" s="74"/>
      <c r="U651" s="74"/>
      <c r="V651" s="74"/>
      <c r="W651" s="74"/>
      <c r="X651" s="74"/>
      <c r="Y651" s="37"/>
      <c r="Z651" s="38"/>
      <c r="AA651" s="4">
        <f t="shared" si="196"/>
        <v>0</v>
      </c>
      <c r="AB651" s="111"/>
      <c r="AC651" s="26"/>
      <c r="AH651" t="s">
        <v>446</v>
      </c>
      <c r="AK651" t="s">
        <v>447</v>
      </c>
    </row>
    <row r="652" spans="1:37" ht="15">
      <c r="A652" s="7"/>
      <c r="B652" s="50"/>
      <c r="C652" s="50"/>
      <c r="E652" s="1"/>
      <c r="G652">
        <f t="shared" si="204"/>
        <v>0</v>
      </c>
      <c r="S652" s="73"/>
      <c r="T652" s="74"/>
      <c r="U652" s="74"/>
      <c r="V652" s="74"/>
      <c r="W652" s="74"/>
      <c r="X652" s="74"/>
      <c r="Y652" s="37"/>
      <c r="Z652" s="38"/>
      <c r="AA652" s="4">
        <f t="shared" si="196"/>
        <v>0</v>
      </c>
      <c r="AB652" s="111"/>
      <c r="AC652" s="26"/>
      <c r="AH652" t="s">
        <v>446</v>
      </c>
      <c r="AK652" t="s">
        <v>447</v>
      </c>
    </row>
    <row r="653" spans="1:37" ht="15">
      <c r="A653" s="7"/>
      <c r="B653" s="65"/>
      <c r="C653" s="65"/>
      <c r="E653" s="1"/>
      <c r="G653">
        <f t="shared" si="204"/>
        <v>0</v>
      </c>
      <c r="S653" s="73"/>
      <c r="T653" s="74"/>
      <c r="U653" s="74"/>
      <c r="V653" s="74"/>
      <c r="W653" s="74"/>
      <c r="X653" s="74"/>
      <c r="Y653" s="37"/>
      <c r="Z653" s="38"/>
      <c r="AA653" s="4">
        <f t="shared" si="196"/>
        <v>0</v>
      </c>
      <c r="AB653" s="111"/>
      <c r="AC653" s="26"/>
      <c r="AH653" t="s">
        <v>446</v>
      </c>
      <c r="AK653" t="s">
        <v>447</v>
      </c>
    </row>
    <row r="654" spans="1:37" ht="15">
      <c r="A654" s="7"/>
      <c r="B654" s="65"/>
      <c r="C654" s="65"/>
      <c r="E654" s="1"/>
      <c r="G654">
        <f t="shared" si="204"/>
        <v>0</v>
      </c>
      <c r="S654" s="73"/>
      <c r="T654" s="74"/>
      <c r="U654" s="74"/>
      <c r="V654" s="74"/>
      <c r="W654" s="74"/>
      <c r="X654" s="74"/>
      <c r="Y654" s="37"/>
      <c r="Z654" s="38"/>
      <c r="AA654" s="4">
        <f t="shared" si="196"/>
        <v>0</v>
      </c>
      <c r="AB654" s="111"/>
      <c r="AC654" s="26"/>
      <c r="AH654" t="s">
        <v>446</v>
      </c>
      <c r="AK654" t="s">
        <v>447</v>
      </c>
    </row>
    <row r="655" spans="1:37" ht="15">
      <c r="A655" s="7"/>
      <c r="B655" s="50"/>
      <c r="C655" s="50"/>
      <c r="E655" s="1"/>
      <c r="G655">
        <f t="shared" si="204"/>
        <v>0</v>
      </c>
      <c r="S655" s="77"/>
      <c r="T655" s="78"/>
      <c r="U655" s="78"/>
      <c r="V655" s="78"/>
      <c r="W655" s="78"/>
      <c r="X655" s="78"/>
      <c r="Y655" s="39"/>
      <c r="Z655" s="40"/>
      <c r="AA655" s="4">
        <f t="shared" si="196"/>
        <v>0</v>
      </c>
      <c r="AB655" s="111"/>
      <c r="AC655" s="26"/>
      <c r="AH655" t="s">
        <v>446</v>
      </c>
      <c r="AK655" t="s">
        <v>447</v>
      </c>
    </row>
    <row r="656" spans="1:37" ht="6" customHeight="1" thickBot="1">
      <c r="A656" s="581"/>
      <c r="B656" s="582"/>
      <c r="C656" s="582"/>
      <c r="D656" s="582"/>
      <c r="E656" s="582"/>
      <c r="F656" s="582"/>
      <c r="G656" s="582"/>
      <c r="H656" s="582"/>
      <c r="I656" s="582"/>
      <c r="J656" s="582"/>
      <c r="K656" s="582"/>
      <c r="L656" s="582"/>
      <c r="M656" s="582"/>
      <c r="N656" s="582"/>
      <c r="O656" s="582"/>
      <c r="P656" s="582"/>
      <c r="Q656" s="582"/>
      <c r="R656" s="582"/>
      <c r="S656" s="582"/>
      <c r="T656" s="582"/>
      <c r="U656" s="582"/>
      <c r="V656" s="582"/>
      <c r="W656" s="582"/>
      <c r="X656" s="582"/>
      <c r="Y656" s="582"/>
      <c r="Z656" s="582"/>
      <c r="AA656" s="583"/>
      <c r="AB656" s="110"/>
      <c r="AC656" s="1"/>
    </row>
    <row r="657" spans="1:48" ht="20.100000000000001" customHeight="1" thickTop="1">
      <c r="A657" s="8"/>
      <c r="B657" s="14" t="s">
        <v>27</v>
      </c>
      <c r="C657" s="14"/>
      <c r="D657" s="10"/>
      <c r="E657" s="9"/>
      <c r="F657" s="9">
        <f>SUMPRODUCT(E7:E655,F7:F655)</f>
        <v>15178</v>
      </c>
      <c r="G657" s="9">
        <f>SUMPRODUCT(G7:G655,E7:E655)</f>
        <v>30356</v>
      </c>
      <c r="H657" s="9">
        <f>SUMPRODUCT(E7:E655,H7:H655)</f>
        <v>610</v>
      </c>
      <c r="I657" s="9">
        <f>SUMPRODUCT(I7:I655,E7:E655)*I658</f>
        <v>14755</v>
      </c>
      <c r="J657" s="9">
        <f>SUMPRODUCT(J7:J655,E7:E655)*J658</f>
        <v>196074</v>
      </c>
      <c r="K657" s="9">
        <f>SUMPRODUCT(K7:K655,E7:E655)*K658</f>
        <v>99960</v>
      </c>
      <c r="L657" s="9">
        <f>SUMPRODUCT(L7:L655,E7:E655)*L658</f>
        <v>0</v>
      </c>
      <c r="M657" s="9">
        <f>SUMPRODUCT(M7:M655,E7:E655)*M658</f>
        <v>65745</v>
      </c>
      <c r="N657" s="9">
        <f>SUMPRODUCT(N7:N655,E7:E655)</f>
        <v>3746</v>
      </c>
      <c r="O657" s="9">
        <f>SUMPRODUCT(O7:O655,E7:E655)</f>
        <v>205</v>
      </c>
      <c r="P657" s="9">
        <f>SUMPRODUCT(P7:P655,E7:E655)</f>
        <v>1719</v>
      </c>
      <c r="Q657" s="9">
        <f>SUMPRODUCT(Q7:Q655,E7:E655)</f>
        <v>401</v>
      </c>
      <c r="R657" s="9">
        <f>SUMPRODUCT(R7:R655,E7:E655)</f>
        <v>840</v>
      </c>
      <c r="S657" s="79">
        <f>SUMPRODUCT(S7:S655,E7:E655)</f>
        <v>2370</v>
      </c>
      <c r="T657" s="79">
        <f>SUMPRODUCT(T7:T655,E7:E655)</f>
        <v>2992</v>
      </c>
      <c r="U657" s="79">
        <f>SUMPRODUCT(U7:U655,E7:E655)</f>
        <v>4302</v>
      </c>
      <c r="V657" s="79">
        <f>SUMPRODUCT(V7:V655,E7:E655)</f>
        <v>2802</v>
      </c>
      <c r="W657" s="79">
        <f>SUMPRODUCT(W7:W655,E7:E655)</f>
        <v>2122</v>
      </c>
      <c r="X657" s="79">
        <f>SUMPRODUCT(X7:X655,E7:E655)</f>
        <v>420</v>
      </c>
      <c r="Y657" s="29">
        <f>SUMPRODUCT(Y7:Y655,E7:E655)</f>
        <v>9018</v>
      </c>
      <c r="Z657" s="29">
        <f>SUMPRODUCT(Z7:Z655,E7:E655)</f>
        <v>990</v>
      </c>
      <c r="AA657" s="579">
        <f>SUM(AA7:AA655)</f>
        <v>1700010.5</v>
      </c>
      <c r="AB657" s="113"/>
      <c r="AC657" s="27"/>
    </row>
    <row r="658" spans="1:48" s="3" customFormat="1" ht="20.100000000000001" customHeight="1" thickBot="1">
      <c r="A658" s="11"/>
      <c r="B658" s="15" t="s">
        <v>0</v>
      </c>
      <c r="C658" s="15"/>
      <c r="D658" s="17"/>
      <c r="E658" s="12"/>
      <c r="F658" s="12"/>
      <c r="G658" s="13">
        <v>2</v>
      </c>
      <c r="H658" s="13">
        <v>15</v>
      </c>
      <c r="I658" s="13">
        <v>1</v>
      </c>
      <c r="J658" s="13">
        <v>1</v>
      </c>
      <c r="K658" s="13">
        <v>1</v>
      </c>
      <c r="L658" s="13">
        <v>1</v>
      </c>
      <c r="M658" s="13">
        <v>1</v>
      </c>
      <c r="N658" s="13">
        <v>25.5</v>
      </c>
      <c r="O658" s="13">
        <v>25.5</v>
      </c>
      <c r="P658" s="13">
        <v>25.5</v>
      </c>
      <c r="Q658" s="13">
        <v>25.5</v>
      </c>
      <c r="R658" s="13">
        <v>15</v>
      </c>
      <c r="S658" s="80">
        <v>30</v>
      </c>
      <c r="T658" s="80">
        <v>30</v>
      </c>
      <c r="U658" s="80">
        <v>50</v>
      </c>
      <c r="V658" s="80">
        <v>50</v>
      </c>
      <c r="W658" s="80">
        <v>50</v>
      </c>
      <c r="X658" s="80">
        <v>30</v>
      </c>
      <c r="Y658" s="30">
        <v>50</v>
      </c>
      <c r="Z658" s="30">
        <v>35</v>
      </c>
      <c r="AA658" s="580"/>
      <c r="AB658" s="113"/>
      <c r="AC658" s="27"/>
      <c r="AD658" s="69"/>
      <c r="AH658"/>
      <c r="AI658"/>
      <c r="AJ658"/>
      <c r="AK658"/>
      <c r="AL658"/>
      <c r="AM658"/>
      <c r="AN658"/>
      <c r="AO658"/>
      <c r="AP658"/>
      <c r="AQ658"/>
      <c r="AR658"/>
      <c r="AS658"/>
      <c r="AT658"/>
      <c r="AU658"/>
      <c r="AV658"/>
    </row>
    <row r="659" spans="1:48" ht="15" hidden="1" thickTop="1">
      <c r="AA659" s="5"/>
    </row>
    <row r="660" spans="1:48" ht="15" hidden="1" thickTop="1"/>
    <row r="661" spans="1:48" ht="15" hidden="1" thickTop="1"/>
    <row r="662" spans="1:48" ht="15" hidden="1" thickTop="1"/>
    <row r="663" spans="1:48" ht="20.100000000000001" hidden="1" customHeight="1" thickTop="1">
      <c r="A663" s="8"/>
      <c r="B663" s="16" t="s">
        <v>26</v>
      </c>
      <c r="C663" s="16"/>
      <c r="D663" s="10"/>
      <c r="E663" s="9"/>
      <c r="F663" s="9">
        <f t="shared" ref="F663:X663" si="205">F657</f>
        <v>15178</v>
      </c>
      <c r="G663" s="9">
        <f t="shared" si="205"/>
        <v>30356</v>
      </c>
      <c r="H663" s="9">
        <f t="shared" si="205"/>
        <v>610</v>
      </c>
      <c r="I663" s="9">
        <f t="shared" si="205"/>
        <v>14755</v>
      </c>
      <c r="J663" s="9">
        <f t="shared" si="205"/>
        <v>196074</v>
      </c>
      <c r="K663" s="9">
        <f t="shared" si="205"/>
        <v>99960</v>
      </c>
      <c r="L663" s="9"/>
      <c r="M663" s="9">
        <f t="shared" si="205"/>
        <v>65745</v>
      </c>
      <c r="N663" s="9">
        <f t="shared" si="205"/>
        <v>3746</v>
      </c>
      <c r="O663" s="9">
        <f t="shared" si="205"/>
        <v>205</v>
      </c>
      <c r="P663" s="9">
        <f t="shared" si="205"/>
        <v>1719</v>
      </c>
      <c r="Q663" s="9">
        <f t="shared" si="205"/>
        <v>401</v>
      </c>
      <c r="R663" s="9">
        <f t="shared" si="205"/>
        <v>840</v>
      </c>
      <c r="S663" s="9">
        <f t="shared" si="205"/>
        <v>2370</v>
      </c>
      <c r="T663" s="9">
        <f t="shared" si="205"/>
        <v>2992</v>
      </c>
      <c r="U663" s="9">
        <f t="shared" si="205"/>
        <v>4302</v>
      </c>
      <c r="V663" s="9">
        <f t="shared" si="205"/>
        <v>2802</v>
      </c>
      <c r="W663" s="9">
        <f t="shared" si="205"/>
        <v>2122</v>
      </c>
      <c r="X663" s="9">
        <f t="shared" si="205"/>
        <v>420</v>
      </c>
      <c r="Y663" s="9"/>
      <c r="Z663" s="9"/>
      <c r="AA663" s="579">
        <f>SUM(G667:X667)</f>
        <v>1479720</v>
      </c>
      <c r="AB663" s="113"/>
      <c r="AC663" s="27"/>
    </row>
    <row r="664" spans="1:48" s="3" customFormat="1" ht="20.100000000000001" hidden="1" customHeight="1" thickBot="1">
      <c r="A664" s="11"/>
      <c r="B664" s="15" t="s">
        <v>0</v>
      </c>
      <c r="C664" s="15"/>
      <c r="D664" s="17"/>
      <c r="E664" s="12"/>
      <c r="F664" s="12"/>
      <c r="G664" s="13">
        <v>1</v>
      </c>
      <c r="H664" s="13">
        <v>25</v>
      </c>
      <c r="I664" s="13">
        <v>1</v>
      </c>
      <c r="J664" s="13">
        <v>1</v>
      </c>
      <c r="K664" s="13">
        <v>1</v>
      </c>
      <c r="L664" s="13"/>
      <c r="M664" s="13">
        <v>1</v>
      </c>
      <c r="N664" s="13">
        <v>35</v>
      </c>
      <c r="O664" s="13">
        <v>50</v>
      </c>
      <c r="P664" s="13">
        <v>36</v>
      </c>
      <c r="Q664" s="13">
        <v>36</v>
      </c>
      <c r="R664" s="13">
        <v>22</v>
      </c>
      <c r="S664" s="13">
        <v>60</v>
      </c>
      <c r="T664" s="13">
        <v>80</v>
      </c>
      <c r="U664" s="13">
        <v>50</v>
      </c>
      <c r="V664" s="13">
        <v>50</v>
      </c>
      <c r="W664" s="13">
        <v>30</v>
      </c>
      <c r="X664" s="13">
        <v>50</v>
      </c>
      <c r="Y664" s="13"/>
      <c r="Z664" s="13"/>
      <c r="AA664" s="580"/>
      <c r="AB664" s="113"/>
      <c r="AC664" s="27"/>
      <c r="AD664" s="69"/>
      <c r="AH664"/>
      <c r="AI664"/>
      <c r="AJ664"/>
      <c r="AK664"/>
      <c r="AL664"/>
      <c r="AM664"/>
      <c r="AN664"/>
      <c r="AO664"/>
      <c r="AP664"/>
      <c r="AQ664"/>
      <c r="AR664"/>
      <c r="AS664"/>
      <c r="AT664"/>
      <c r="AU664"/>
      <c r="AV664"/>
    </row>
    <row r="665" spans="1:48" ht="15" hidden="1" thickTop="1"/>
    <row r="666" spans="1:48" ht="15" hidden="1" thickTop="1"/>
    <row r="667" spans="1:48" ht="15" hidden="1" thickTop="1">
      <c r="G667">
        <f t="shared" ref="G667:X667" si="206">SUM(G664*G663)</f>
        <v>30356</v>
      </c>
      <c r="H667">
        <f t="shared" si="206"/>
        <v>15250</v>
      </c>
      <c r="I667">
        <f t="shared" si="206"/>
        <v>14755</v>
      </c>
      <c r="J667">
        <f t="shared" si="206"/>
        <v>196074</v>
      </c>
      <c r="K667">
        <f t="shared" si="206"/>
        <v>99960</v>
      </c>
      <c r="M667">
        <f t="shared" si="206"/>
        <v>65745</v>
      </c>
      <c r="N667">
        <f t="shared" si="206"/>
        <v>131110</v>
      </c>
      <c r="O667">
        <f t="shared" si="206"/>
        <v>10250</v>
      </c>
      <c r="P667">
        <f t="shared" si="206"/>
        <v>61884</v>
      </c>
      <c r="Q667">
        <f t="shared" si="206"/>
        <v>14436</v>
      </c>
      <c r="R667">
        <f t="shared" si="206"/>
        <v>18480</v>
      </c>
      <c r="S667">
        <f t="shared" si="206"/>
        <v>142200</v>
      </c>
      <c r="T667">
        <f t="shared" si="206"/>
        <v>239360</v>
      </c>
      <c r="U667">
        <f t="shared" si="206"/>
        <v>215100</v>
      </c>
      <c r="V667">
        <f t="shared" si="206"/>
        <v>140100</v>
      </c>
      <c r="W667">
        <f t="shared" si="206"/>
        <v>63660</v>
      </c>
      <c r="X667">
        <f t="shared" si="206"/>
        <v>21000</v>
      </c>
    </row>
    <row r="668" spans="1:48" ht="15.75" thickTop="1">
      <c r="AA668" s="22"/>
    </row>
    <row r="669" spans="1:48" ht="15">
      <c r="AA669" s="23"/>
    </row>
    <row r="670" spans="1:48" ht="16.5" customHeight="1">
      <c r="A670" s="7"/>
      <c r="B670" s="217"/>
      <c r="C670" s="217"/>
      <c r="D670" s="62"/>
      <c r="E670" s="1"/>
      <c r="S670" s="73"/>
      <c r="T670" s="74"/>
      <c r="U670" s="74"/>
      <c r="V670" s="74"/>
      <c r="W670" s="74"/>
      <c r="X670" s="74"/>
      <c r="Y670" s="37"/>
      <c r="Z670" s="38"/>
      <c r="AA670" s="4">
        <f t="shared" ref="AA670:AA689" si="207">(G670+H670*$H$658+I670*$I$658+J670*$J$658+K670*$K$658+L670*$L$658+M670*$M$658+N670*$N$658+O670*$O$658+P670*$P$658+Q670*$Q$658+R670*$R$658+S670*$S$658+T670*$T$658+U670*$U$658+V670*$V$658+W670*$W$658+X670*$X$658+Y670*$Y$658+Z670*$Z$658)*E670</f>
        <v>0</v>
      </c>
      <c r="AB670" s="111"/>
      <c r="AC670" s="26"/>
    </row>
    <row r="671" spans="1:48" ht="36">
      <c r="A671" s="7"/>
      <c r="B671" s="195" t="s">
        <v>608</v>
      </c>
      <c r="C671" s="195"/>
      <c r="D671" s="62" t="s">
        <v>789</v>
      </c>
      <c r="E671" s="1">
        <v>1</v>
      </c>
      <c r="G671">
        <f t="shared" ref="G671" si="208">F671*$G$658</f>
        <v>0</v>
      </c>
      <c r="S671" s="73"/>
      <c r="T671" s="74"/>
      <c r="U671" s="74">
        <v>336</v>
      </c>
      <c r="V671" s="74">
        <v>336</v>
      </c>
      <c r="W671" s="74">
        <v>336</v>
      </c>
      <c r="X671" s="74"/>
      <c r="Y671" s="37"/>
      <c r="Z671" s="38"/>
      <c r="AA671" s="4">
        <f>(G671+H671*$H$658+I671*$I$658+J671*$J$658+K671*$K$658+L671*$L$658+M671*$M$658+N671*$N$658+O671*$O$658+P671*$P$658+Q671*$Q$658+R671*$R$658+S671*$S$658+T671*$T$658+U671*38+V671*53+W671*$W53+X671*$X$658+Y671*$Y$658+Z671*$Z$658)*E671</f>
        <v>30576</v>
      </c>
      <c r="AB671" s="111"/>
      <c r="AC671" s="26"/>
    </row>
    <row r="672" spans="1:48" ht="15">
      <c r="A672" s="223"/>
      <c r="B672" s="227"/>
      <c r="C672" s="227"/>
      <c r="D672" s="226"/>
      <c r="E672" s="1"/>
      <c r="G672">
        <f t="shared" ref="G672:G676" si="209">F672*$G$658</f>
        <v>0</v>
      </c>
      <c r="S672" s="73"/>
      <c r="T672" s="74"/>
      <c r="U672" s="74"/>
      <c r="V672" s="74"/>
      <c r="W672" s="74"/>
      <c r="X672" s="74"/>
      <c r="Y672" s="37"/>
      <c r="Z672" s="38"/>
      <c r="AA672" s="4">
        <f t="shared" si="207"/>
        <v>0</v>
      </c>
      <c r="AB672" s="111"/>
      <c r="AC672" s="26"/>
    </row>
    <row r="673" spans="1:30" ht="15">
      <c r="A673" s="7"/>
      <c r="B673" s="224"/>
      <c r="C673" s="224"/>
      <c r="D673"/>
      <c r="E673" s="1"/>
      <c r="G673">
        <f t="shared" si="209"/>
        <v>0</v>
      </c>
      <c r="S673" s="73"/>
      <c r="T673" s="74"/>
      <c r="U673" s="74"/>
      <c r="V673" s="74"/>
      <c r="W673" s="74"/>
      <c r="X673" s="74"/>
      <c r="Y673" s="37"/>
      <c r="Z673" s="38"/>
      <c r="AA673" s="4">
        <f t="shared" si="207"/>
        <v>0</v>
      </c>
      <c r="AB673" s="111"/>
      <c r="AC673" s="26"/>
      <c r="AD673" s="21" t="s">
        <v>177</v>
      </c>
    </row>
    <row r="674" spans="1:30" ht="16.5" customHeight="1">
      <c r="A674" s="7"/>
      <c r="B674" s="217"/>
      <c r="C674" s="217"/>
      <c r="D674" s="62"/>
      <c r="E674" s="1"/>
      <c r="G674">
        <f t="shared" si="209"/>
        <v>0</v>
      </c>
      <c r="S674" s="73"/>
      <c r="T674" s="74"/>
      <c r="U674" s="74"/>
      <c r="V674" s="74"/>
      <c r="W674" s="74"/>
      <c r="X674" s="74"/>
      <c r="Y674" s="37"/>
      <c r="Z674" s="38"/>
      <c r="AA674" s="4">
        <f t="shared" ref="AA674" si="210">(G674+H674*$H$658+I674*$I$658+J674*$J$658+K674*$K$658+L674*$L$658+M674*$M$658+N674*$N$658+O674*$O$658+P674*$P$658+Q674*$Q$658+R674*$R$658+S674*$S$658+T674*$T$658+U674*$U$658+V674*$V$658+W674*$W$658+X674*$X$658+Y674*$Y$658+Z674*$Z$658)*E674</f>
        <v>0</v>
      </c>
      <c r="AB674" s="111"/>
      <c r="AC674" s="26"/>
    </row>
    <row r="675" spans="1:30" ht="15">
      <c r="A675" s="7"/>
      <c r="B675" s="50"/>
      <c r="C675" s="50"/>
      <c r="D675" s="62"/>
      <c r="E675" s="1"/>
      <c r="G675">
        <f t="shared" si="209"/>
        <v>0</v>
      </c>
      <c r="S675" s="73"/>
      <c r="T675" s="74"/>
      <c r="U675" s="74"/>
      <c r="V675" s="74"/>
      <c r="W675" s="74"/>
      <c r="X675" s="74"/>
      <c r="Y675" s="37"/>
      <c r="Z675" s="38"/>
      <c r="AA675" s="4">
        <f t="shared" ref="AA675" si="211">(G675+H675*$H$658+I675*$I$658+J675*$J$658+K675*$K$658+L675*$L$658+M675*$M$658+N675*$N$658+O675*$O$658+P675*$P$658+Q675*$Q$658+R675*$R$658+S675*$S$658+T675*$T$658+U675*$U$658+V675*$V$658+W675*$W$658+X675*$X$658+Y675*$Y$658+Z675*$Z$658)*E675</f>
        <v>0</v>
      </c>
      <c r="AB675" s="111"/>
      <c r="AC675" s="26"/>
    </row>
    <row r="676" spans="1:30" ht="15">
      <c r="A676" s="7"/>
      <c r="B676" s="217"/>
      <c r="C676" s="217"/>
      <c r="D676" s="62"/>
      <c r="E676" s="1"/>
      <c r="G676">
        <f t="shared" si="209"/>
        <v>0</v>
      </c>
      <c r="S676" s="73"/>
      <c r="T676" s="74"/>
      <c r="U676" s="74"/>
      <c r="V676" s="74"/>
      <c r="W676" s="74"/>
      <c r="X676" s="74"/>
      <c r="Y676" s="37"/>
      <c r="Z676" s="38"/>
      <c r="AA676" s="4">
        <f t="shared" ref="AA676" si="212">(G676+H676*$H$658+I676*$I$658+J676*$J$658+K676*$K$658+L676*$L$658+M676*$M$658+N676*$N$658+O676*$O$658+P676*$P$658+Q676*$Q$658+R676*$R$658+S676*$S$658+T676*$T$658+U676*$U$658+V676*$V$658+W676*$W$658+X676*$X$658+Y676*$Y$658+Z676*$Z$658)*E676</f>
        <v>0</v>
      </c>
      <c r="AB676" s="111"/>
      <c r="AC676" s="26"/>
    </row>
    <row r="677" spans="1:30" ht="15">
      <c r="A677" s="7"/>
      <c r="B677" s="217"/>
      <c r="C677" s="217"/>
      <c r="D677" s="218"/>
      <c r="E677" s="218"/>
      <c r="S677" s="73"/>
      <c r="T677" s="74"/>
      <c r="U677" s="74"/>
      <c r="V677" s="74"/>
      <c r="W677" s="74"/>
      <c r="X677" s="74"/>
      <c r="Y677" s="37"/>
      <c r="Z677" s="38"/>
      <c r="AA677" s="4">
        <f t="shared" si="207"/>
        <v>0</v>
      </c>
      <c r="AB677" s="111"/>
      <c r="AC677" s="26"/>
    </row>
    <row r="678" spans="1:30" ht="15">
      <c r="A678" s="7"/>
      <c r="B678" s="50"/>
      <c r="C678" s="50"/>
      <c r="D678" s="62"/>
      <c r="E678" s="1"/>
      <c r="S678" s="73"/>
      <c r="T678" s="74"/>
      <c r="U678" s="74"/>
      <c r="V678" s="74"/>
      <c r="W678" s="74"/>
      <c r="X678" s="74"/>
      <c r="Y678" s="37"/>
      <c r="Z678" s="38"/>
      <c r="AA678" s="4">
        <f t="shared" ref="AA678" si="213">(G678+H678*$H$658+I678*$I$658+J678*$J$658+K678*$K$658+L678*$L$658+M678*$M$658+N678*$N$658+O678*$O$658+P678*$P$658+Q678*$Q$658+R678*$R$658+S678*$S$658+T678*$T$658+U678*$U$658+V678*$V$658+W678*$W$658+X678*$X$658+Y678*$Y$658+Z678*$Z$658)*E678</f>
        <v>0</v>
      </c>
      <c r="AB678" s="111"/>
      <c r="AC678" s="26"/>
    </row>
    <row r="679" spans="1:30" ht="18">
      <c r="A679" s="7"/>
      <c r="B679" s="195"/>
      <c r="C679" s="195"/>
      <c r="D679" s="62"/>
      <c r="E679" s="1"/>
      <c r="S679" s="73"/>
      <c r="T679" s="74"/>
      <c r="U679" s="74"/>
      <c r="V679" s="74"/>
      <c r="W679" s="74"/>
      <c r="X679" s="74"/>
      <c r="Y679" s="37"/>
      <c r="Z679" s="38"/>
      <c r="AA679" s="4">
        <f t="shared" si="207"/>
        <v>0</v>
      </c>
      <c r="AB679" s="111"/>
      <c r="AC679" s="26"/>
    </row>
    <row r="680" spans="1:30" ht="18">
      <c r="A680" s="7"/>
      <c r="B680" s="195"/>
      <c r="C680" s="195"/>
      <c r="D680" s="62"/>
      <c r="E680" s="1"/>
      <c r="S680" s="73"/>
      <c r="T680" s="74"/>
      <c r="U680" s="74"/>
      <c r="V680" s="74"/>
      <c r="W680" s="74"/>
      <c r="X680" s="74"/>
      <c r="Y680" s="37"/>
      <c r="Z680" s="38"/>
      <c r="AA680" s="4">
        <f t="shared" si="207"/>
        <v>0</v>
      </c>
      <c r="AB680" s="111"/>
      <c r="AC680" s="26"/>
    </row>
    <row r="681" spans="1:30" ht="18">
      <c r="A681" s="7"/>
      <c r="B681" s="195"/>
      <c r="C681" s="195"/>
      <c r="D681" s="62"/>
      <c r="E681" s="1"/>
      <c r="S681" s="73"/>
      <c r="T681" s="74"/>
      <c r="U681" s="74"/>
      <c r="V681" s="74"/>
      <c r="W681" s="74"/>
      <c r="X681" s="74"/>
      <c r="Y681" s="37"/>
      <c r="Z681" s="38"/>
      <c r="AA681" s="4">
        <f t="shared" si="207"/>
        <v>0</v>
      </c>
      <c r="AB681" s="111"/>
      <c r="AC681" s="26"/>
      <c r="AD681" s="21" t="s">
        <v>76</v>
      </c>
    </row>
    <row r="682" spans="1:30" ht="15">
      <c r="A682" s="7"/>
      <c r="B682" s="50"/>
      <c r="C682" s="50"/>
      <c r="D682" s="62"/>
      <c r="E682" s="1"/>
      <c r="S682" s="73"/>
      <c r="T682" s="74"/>
      <c r="U682" s="74"/>
      <c r="V682" s="74"/>
      <c r="W682" s="74"/>
      <c r="X682" s="74"/>
      <c r="Y682" s="37"/>
      <c r="Z682" s="38"/>
      <c r="AA682" s="4">
        <f t="shared" si="207"/>
        <v>0</v>
      </c>
      <c r="AB682" s="111"/>
      <c r="AC682" s="26"/>
    </row>
    <row r="683" spans="1:30" ht="18">
      <c r="A683" s="7"/>
      <c r="B683" s="195"/>
      <c r="C683" s="195"/>
      <c r="D683"/>
      <c r="E683" s="1"/>
      <c r="S683" s="73"/>
      <c r="T683" s="74"/>
      <c r="U683" s="74"/>
      <c r="V683" s="74"/>
      <c r="W683" s="74"/>
      <c r="X683" s="74"/>
      <c r="Y683" s="37"/>
      <c r="Z683" s="38"/>
      <c r="AA683" s="4">
        <f t="shared" si="207"/>
        <v>0</v>
      </c>
      <c r="AB683" s="111"/>
      <c r="AC683" s="26"/>
      <c r="AD683" s="21" t="s">
        <v>69</v>
      </c>
    </row>
    <row r="684" spans="1:30" ht="15">
      <c r="A684" s="7"/>
      <c r="B684" s="50"/>
      <c r="C684" s="50"/>
      <c r="D684" s="62"/>
      <c r="E684" s="1"/>
      <c r="S684" s="73"/>
      <c r="T684" s="74"/>
      <c r="U684" s="74"/>
      <c r="V684" s="74"/>
      <c r="W684" s="74"/>
      <c r="X684" s="74"/>
      <c r="Y684" s="37"/>
      <c r="Z684" s="38"/>
      <c r="AA684" s="4">
        <f t="shared" si="207"/>
        <v>0</v>
      </c>
      <c r="AB684" s="111"/>
      <c r="AC684" s="26"/>
    </row>
    <row r="685" spans="1:30" ht="18">
      <c r="A685" s="7"/>
      <c r="B685" s="195"/>
      <c r="C685" s="195"/>
      <c r="D685"/>
      <c r="E685" s="1"/>
      <c r="S685" s="73"/>
      <c r="T685" s="74"/>
      <c r="U685" s="74"/>
      <c r="V685" s="74"/>
      <c r="W685" s="74"/>
      <c r="X685" s="74"/>
      <c r="Y685" s="37"/>
      <c r="Z685" s="38"/>
      <c r="AA685" s="4">
        <f t="shared" si="207"/>
        <v>0</v>
      </c>
      <c r="AB685" s="111"/>
      <c r="AC685" s="26"/>
      <c r="AD685" s="21" t="s">
        <v>69</v>
      </c>
    </row>
    <row r="686" spans="1:30" ht="15">
      <c r="A686" s="7"/>
      <c r="B686" s="50"/>
      <c r="C686" s="50"/>
      <c r="D686" s="62"/>
      <c r="E686" s="1"/>
      <c r="S686" s="73"/>
      <c r="T686" s="74"/>
      <c r="U686" s="74"/>
      <c r="V686" s="74"/>
      <c r="W686" s="74"/>
      <c r="X686" s="74"/>
      <c r="Y686" s="37"/>
      <c r="Z686" s="38"/>
      <c r="AA686" s="4">
        <f t="shared" si="207"/>
        <v>0</v>
      </c>
      <c r="AB686" s="111"/>
      <c r="AC686" s="26"/>
    </row>
    <row r="687" spans="1:30" ht="15">
      <c r="A687" s="7"/>
      <c r="B687" s="50"/>
      <c r="C687" s="50"/>
      <c r="D687" s="62"/>
      <c r="E687" s="1"/>
      <c r="S687" s="73"/>
      <c r="T687" s="74"/>
      <c r="U687" s="74"/>
      <c r="V687" s="74"/>
      <c r="W687" s="74"/>
      <c r="X687" s="74"/>
      <c r="Y687" s="37"/>
      <c r="Z687" s="38"/>
      <c r="AA687" s="4">
        <f t="shared" si="207"/>
        <v>0</v>
      </c>
      <c r="AB687" s="111"/>
      <c r="AC687" s="26"/>
    </row>
    <row r="688" spans="1:30" ht="15">
      <c r="A688" s="7"/>
      <c r="B688" s="50"/>
      <c r="C688" s="50"/>
      <c r="D688" s="62"/>
      <c r="E688" s="1"/>
      <c r="S688" s="73"/>
      <c r="T688" s="74"/>
      <c r="U688" s="74"/>
      <c r="V688" s="74"/>
      <c r="W688" s="74"/>
      <c r="X688" s="74"/>
      <c r="Y688" s="37"/>
      <c r="Z688" s="38"/>
      <c r="AA688" s="4">
        <f t="shared" si="207"/>
        <v>0</v>
      </c>
      <c r="AB688" s="111"/>
      <c r="AC688" s="26"/>
    </row>
    <row r="689" spans="1:29" ht="15">
      <c r="A689" s="7"/>
      <c r="B689" s="50"/>
      <c r="C689" s="50"/>
      <c r="D689" s="62"/>
      <c r="E689" s="1"/>
      <c r="S689" s="73"/>
      <c r="T689" s="74"/>
      <c r="U689" s="74"/>
      <c r="V689" s="74"/>
      <c r="W689" s="74"/>
      <c r="X689" s="74"/>
      <c r="Y689" s="37"/>
      <c r="Z689" s="38"/>
      <c r="AA689" s="4">
        <f t="shared" si="207"/>
        <v>0</v>
      </c>
      <c r="AB689" s="111"/>
      <c r="AC689" s="26"/>
    </row>
  </sheetData>
  <autoFilter ref="A5:AV655" xr:uid="{47B24294-A44E-4EE1-BDF5-B68FB9F72F18}"/>
  <mergeCells count="29">
    <mergeCell ref="AA663:AA664"/>
    <mergeCell ref="AA657:AA658"/>
    <mergeCell ref="A656:AA656"/>
    <mergeCell ref="E2:I2"/>
    <mergeCell ref="A1:B4"/>
    <mergeCell ref="K2:N2"/>
    <mergeCell ref="K3:N3"/>
    <mergeCell ref="T3:V3"/>
    <mergeCell ref="W3:X3"/>
    <mergeCell ref="E4:I4"/>
    <mergeCell ref="T1:AA1"/>
    <mergeCell ref="K1:N1"/>
    <mergeCell ref="Q1:S1"/>
    <mergeCell ref="O1:P1"/>
    <mergeCell ref="E1:I1"/>
    <mergeCell ref="E3:I3"/>
    <mergeCell ref="T2:AA2"/>
    <mergeCell ref="T4:V4"/>
    <mergeCell ref="W4:X4"/>
    <mergeCell ref="Q2:S2"/>
    <mergeCell ref="O2:P2"/>
    <mergeCell ref="Q4:S4"/>
    <mergeCell ref="AB4:AC4"/>
    <mergeCell ref="Y3:AA3"/>
    <mergeCell ref="K4:N4"/>
    <mergeCell ref="O3:P3"/>
    <mergeCell ref="Y4:AA4"/>
    <mergeCell ref="O4:P4"/>
    <mergeCell ref="Q3:S3"/>
  </mergeCells>
  <phoneticPr fontId="0" type="noConversion"/>
  <printOptions horizontalCentered="1" gridLines="1"/>
  <pageMargins left="0.19685039370078741" right="0" top="0.55118110236220474" bottom="0.39370078740157483" header="0" footer="0"/>
  <pageSetup paperSize="8" scale="46" fitToHeight="25" orientation="portrait" horizontalDpi="4294967292" r:id="rId1"/>
  <headerFooter alignWithMargins="0">
    <oddHeader>&amp;LRedatto il &amp;RStampato il &amp;D</oddHeader>
    <oddFooter>&amp;L&amp;Z &amp;"Arial,Grassetto"&amp;9&amp;F&amp;CPQ 07.01.02 rev.00 del 17/10/2011&amp;R&amp;P/&amp;N</oddFooter>
  </headerFooter>
  <rowBreaks count="1" manualBreakCount="1">
    <brk id="668" max="2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675"/>
  <sheetViews>
    <sheetView topLeftCell="A403" zoomScale="55" zoomScaleNormal="55" zoomScaleSheetLayoutView="40" workbookViewId="0">
      <selection activeCell="H10" sqref="H10:I10"/>
    </sheetView>
  </sheetViews>
  <sheetFormatPr defaultColWidth="9.140625" defaultRowHeight="15"/>
  <cols>
    <col min="1" max="1" width="36.140625" style="145" customWidth="1"/>
    <col min="2" max="2" width="49.140625" style="145" bestFit="1" customWidth="1"/>
    <col min="3" max="3" width="116.28515625" style="145" customWidth="1"/>
    <col min="4" max="4" width="30.7109375" style="145" customWidth="1"/>
    <col min="5" max="5" width="54" style="145" bestFit="1" customWidth="1"/>
    <col min="6" max="6" width="39" style="145" customWidth="1"/>
    <col min="7" max="9" width="37.140625" style="145" customWidth="1"/>
    <col min="10" max="10" width="18" style="145" customWidth="1"/>
    <col min="11" max="11" width="15" style="145" customWidth="1"/>
    <col min="12" max="12" width="15.5703125" style="145" customWidth="1"/>
    <col min="13" max="16384" width="9.140625" style="145"/>
  </cols>
  <sheetData>
    <row r="1" spans="1:12" ht="20.45" customHeight="1"/>
    <row r="2" spans="1:12" ht="20.45" customHeight="1" thickBot="1"/>
    <row r="3" spans="1:12" ht="28.9" customHeight="1">
      <c r="B3" s="617"/>
      <c r="C3" s="618"/>
      <c r="D3" s="618"/>
      <c r="E3" s="618"/>
      <c r="F3" s="618"/>
      <c r="G3" s="618"/>
      <c r="H3" s="618"/>
      <c r="I3" s="619"/>
    </row>
    <row r="4" spans="1:12" ht="28.9" customHeight="1">
      <c r="B4" s="620"/>
      <c r="C4" s="621"/>
      <c r="D4" s="621"/>
      <c r="E4" s="621"/>
      <c r="F4" s="621"/>
      <c r="G4" s="621"/>
      <c r="H4" s="621"/>
      <c r="I4" s="622"/>
    </row>
    <row r="5" spans="1:12" ht="28.9" customHeight="1">
      <c r="B5" s="620"/>
      <c r="C5" s="621"/>
      <c r="D5" s="621"/>
      <c r="E5" s="621"/>
      <c r="F5" s="621"/>
      <c r="G5" s="621"/>
      <c r="H5" s="621"/>
      <c r="I5" s="622"/>
    </row>
    <row r="6" spans="1:12" ht="105" customHeight="1" thickBot="1">
      <c r="B6" s="623"/>
      <c r="C6" s="624"/>
      <c r="D6" s="624"/>
      <c r="E6" s="624"/>
      <c r="F6" s="624"/>
      <c r="G6" s="624"/>
      <c r="H6" s="624"/>
      <c r="I6" s="625"/>
    </row>
    <row r="7" spans="1:12" ht="57" customHeight="1" thickBot="1">
      <c r="B7" s="120" t="s">
        <v>122</v>
      </c>
      <c r="C7" s="626"/>
      <c r="D7" s="626"/>
      <c r="E7" s="626"/>
      <c r="F7" s="627"/>
      <c r="G7" s="628"/>
      <c r="H7" s="629"/>
      <c r="I7" s="630"/>
    </row>
    <row r="8" spans="1:12" ht="55.9" customHeight="1" thickTop="1" thickBot="1">
      <c r="B8" s="121" t="s">
        <v>123</v>
      </c>
      <c r="C8" s="634"/>
      <c r="D8" s="635"/>
      <c r="E8" s="122" t="s">
        <v>124</v>
      </c>
      <c r="F8" s="123"/>
      <c r="G8" s="631"/>
      <c r="H8" s="632"/>
      <c r="I8" s="633"/>
    </row>
    <row r="9" spans="1:12" ht="55.9" customHeight="1" thickTop="1" thickBot="1">
      <c r="B9" s="124" t="s">
        <v>125</v>
      </c>
      <c r="C9" s="636"/>
      <c r="D9" s="637"/>
      <c r="E9" s="125" t="s">
        <v>126</v>
      </c>
      <c r="F9" s="126"/>
      <c r="G9" s="146" t="s">
        <v>127</v>
      </c>
      <c r="H9" s="638"/>
      <c r="I9" s="639"/>
    </row>
    <row r="10" spans="1:12" ht="55.9" customHeight="1" thickTop="1" thickBot="1">
      <c r="B10" s="127" t="s">
        <v>128</v>
      </c>
      <c r="C10" s="640"/>
      <c r="D10" s="641"/>
      <c r="E10" s="128" t="s">
        <v>129</v>
      </c>
      <c r="F10" s="129"/>
      <c r="G10" s="147" t="s">
        <v>130</v>
      </c>
      <c r="H10" s="642"/>
      <c r="I10" s="643"/>
    </row>
    <row r="11" spans="1:12" ht="39.75" customHeight="1" thickTop="1" thickBot="1">
      <c r="B11" s="130" t="s">
        <v>131</v>
      </c>
      <c r="C11" s="644" t="s">
        <v>132</v>
      </c>
      <c r="D11" s="644"/>
      <c r="E11" s="645" t="s">
        <v>133</v>
      </c>
      <c r="F11" s="646"/>
      <c r="G11" s="649" t="s">
        <v>134</v>
      </c>
      <c r="H11" s="650"/>
      <c r="I11" s="651"/>
    </row>
    <row r="12" spans="1:12" ht="77.45" customHeight="1" thickTop="1" thickBot="1">
      <c r="B12" s="613" t="s">
        <v>135</v>
      </c>
      <c r="C12" s="615" t="s">
        <v>136</v>
      </c>
      <c r="D12" s="616"/>
      <c r="E12" s="647"/>
      <c r="F12" s="648"/>
      <c r="G12" s="652"/>
      <c r="H12" s="653"/>
      <c r="I12" s="654"/>
    </row>
    <row r="13" spans="1:12" ht="54" customHeight="1" thickTop="1" thickBot="1">
      <c r="B13" s="614"/>
      <c r="C13" s="131" t="s">
        <v>137</v>
      </c>
      <c r="D13" s="132" t="s">
        <v>138</v>
      </c>
      <c r="E13" s="133" t="s">
        <v>35</v>
      </c>
      <c r="F13" s="134" t="s">
        <v>43</v>
      </c>
      <c r="G13" s="135" t="s">
        <v>139</v>
      </c>
      <c r="H13" s="135" t="s">
        <v>140</v>
      </c>
      <c r="I13" s="136" t="s">
        <v>141</v>
      </c>
    </row>
    <row r="14" spans="1:12" s="152" customFormat="1" ht="52.15" customHeight="1" thickTop="1" thickBot="1">
      <c r="B14" s="137" t="s">
        <v>142</v>
      </c>
      <c r="C14" s="148" t="s">
        <v>143</v>
      </c>
      <c r="D14" s="149"/>
      <c r="E14" s="149"/>
      <c r="F14" s="150"/>
      <c r="G14" s="151"/>
      <c r="H14" s="149"/>
      <c r="I14" s="149"/>
    </row>
    <row r="15" spans="1:12" ht="27.6" customHeight="1" thickTop="1">
      <c r="B15" s="206">
        <f>unitario!A9</f>
        <v>0</v>
      </c>
      <c r="C15" s="219">
        <f>unitario!B9</f>
        <v>0</v>
      </c>
      <c r="D15" s="210">
        <f>unitario!E9</f>
        <v>0</v>
      </c>
      <c r="E15" s="210">
        <f>(unitario!$Y9+unitario!$Z9)*D15</f>
        <v>0</v>
      </c>
      <c r="F15" s="211">
        <f>(unitario!$S9+unitario!$T9+unitario!$U9+unitario!$V9+unitario!$W9+unitario!$X9)*D15</f>
        <v>0</v>
      </c>
      <c r="G15" s="210">
        <f>(unitario!Y9*unitario!$Y$658+unitario!Z9*unitario!$Z$658)*'STANDARD FCA'!D15</f>
        <v>0</v>
      </c>
      <c r="H15" s="210">
        <f>(unitario!S9*unitario!$S$658+unitario!T9*unitario!$T$658+unitario!U9*unitario!$U$658+unitario!V9*unitario!$V$658+unitario!W9*unitario!$W$658+unitario!X9*unitario!$X$658)*'STANDARD FCA'!D15</f>
        <v>0</v>
      </c>
      <c r="I15" s="211">
        <f>(unitario!G9+unitario!H9*unitario!$H$658+unitario!I9*unitario!$I$658+unitario!J9*unitario!$J$658+unitario!K9*unitario!$K$658+unitario!L9*unitario!$L$658+unitario!M9*unitario!$M$658+unitario!N9*unitario!$N$658+unitario!O9*unitario!$O$658+unitario!P9*unitario!$P$658+unitario!Q9*unitario!$Q$658+unitario!R9*unitario!$R$658)*'STANDARD FCA'!D15</f>
        <v>0</v>
      </c>
      <c r="J15" s="145">
        <f>G15+H15+I15</f>
        <v>0</v>
      </c>
      <c r="K15" s="192">
        <f>unitario!AA9</f>
        <v>0</v>
      </c>
      <c r="L15" s="192">
        <f>J15-K15</f>
        <v>0</v>
      </c>
    </row>
    <row r="16" spans="1:12" ht="27.75" customHeight="1">
      <c r="A16" s="558">
        <f>unitario!D10</f>
        <v>0</v>
      </c>
      <c r="B16" s="206">
        <f>unitario!A10</f>
        <v>0</v>
      </c>
      <c r="C16" s="219" t="str">
        <f>unitario!B10</f>
        <v>LINEA PAVIMENTO ANTERIORE</v>
      </c>
      <c r="D16" s="207">
        <f>unitario!E10</f>
        <v>0</v>
      </c>
      <c r="E16" s="207">
        <f>(unitario!$Y10+unitario!$Z10)*D16</f>
        <v>0</v>
      </c>
      <c r="F16" s="208">
        <f>(unitario!$S10+unitario!$T10+unitario!$U10+unitario!$V10+unitario!$W10+unitario!$X10)*D16</f>
        <v>0</v>
      </c>
      <c r="G16" s="207">
        <f>(unitario!Y10*unitario!$Y$658+unitario!Z10*unitario!$Z$658)*'STANDARD FCA'!D16</f>
        <v>0</v>
      </c>
      <c r="H16" s="207">
        <f>(unitario!S10*unitario!$S$658+unitario!T10*unitario!$T$658+unitario!U10*unitario!$U$658+unitario!V10*unitario!$V$658+unitario!W10*unitario!$W$658+unitario!X10*unitario!$X$658)*'STANDARD FCA'!D16</f>
        <v>0</v>
      </c>
      <c r="I16" s="208">
        <f>(unitario!G10+unitario!H10*unitario!$H$658+unitario!I10*unitario!$I$658+unitario!J10*unitario!$J$658+unitario!K10*unitario!$K$658+unitario!L10*unitario!$L$658+unitario!M10*unitario!$M$658+unitario!N10*unitario!$N$658+unitario!O10*unitario!$O$658+unitario!P10*unitario!$P$658+unitario!Q10*unitario!$Q$658+unitario!R10*unitario!$R$658)*'STANDARD FCA'!D16</f>
        <v>0</v>
      </c>
      <c r="J16" s="145">
        <f t="shared" ref="J16:J24" si="0">G16+H16+I16</f>
        <v>0</v>
      </c>
      <c r="K16" s="192">
        <f>unitario!AA10</f>
        <v>0</v>
      </c>
      <c r="L16" s="192">
        <f t="shared" ref="L16:L24" si="1">J16-K16</f>
        <v>0</v>
      </c>
    </row>
    <row r="17" spans="1:12" ht="30.75" customHeight="1">
      <c r="A17" s="558">
        <f>unitario!D11</f>
        <v>0</v>
      </c>
      <c r="B17" s="206">
        <f>unitario!A11</f>
        <v>0</v>
      </c>
      <c r="C17" s="205">
        <f>unitario!B11</f>
        <v>0</v>
      </c>
      <c r="D17" s="207">
        <f>unitario!E11</f>
        <v>0</v>
      </c>
      <c r="E17" s="207">
        <f>(unitario!$Y11+unitario!$Z11)*D17</f>
        <v>0</v>
      </c>
      <c r="F17" s="208">
        <f>(unitario!$S11+unitario!$T11+unitario!$U11+unitario!$V11+unitario!$W11+unitario!$X11)*D17</f>
        <v>0</v>
      </c>
      <c r="G17" s="207">
        <f>(unitario!Y11*unitario!$Y$658+unitario!Z11*unitario!$Z$658)*'STANDARD FCA'!D17</f>
        <v>0</v>
      </c>
      <c r="H17" s="207">
        <f>(unitario!S11*unitario!$S$658+unitario!T11*unitario!$T$658+unitario!U11*unitario!$U$658+unitario!V11*unitario!$V$658+unitario!W11*unitario!$W$658+unitario!X11*unitario!$X$658)*'STANDARD FCA'!D17</f>
        <v>0</v>
      </c>
      <c r="I17" s="208">
        <f>(unitario!G11+unitario!H11*unitario!$H$658+unitario!I11*unitario!$I$658+unitario!J11*unitario!$J$658+unitario!K11*unitario!$K$658+unitario!L11*unitario!$L$658+unitario!M11*unitario!$M$658+unitario!N11*unitario!$N$658+unitario!O11*unitario!$O$658+unitario!P11*unitario!$P$658+unitario!Q11*unitario!$Q$658+unitario!R11*unitario!$R$658)*'STANDARD FCA'!D17</f>
        <v>0</v>
      </c>
      <c r="J17" s="145">
        <f t="shared" si="0"/>
        <v>0</v>
      </c>
      <c r="K17" s="192">
        <f>unitario!AA11</f>
        <v>0</v>
      </c>
      <c r="L17" s="192">
        <f t="shared" si="1"/>
        <v>0</v>
      </c>
    </row>
    <row r="18" spans="1:12" ht="27" customHeight="1">
      <c r="A18" s="558">
        <f>unitario!D12</f>
        <v>0</v>
      </c>
      <c r="B18" s="206" t="str">
        <f>unitario!A12</f>
        <v>Op 10</v>
      </c>
      <c r="C18" s="245" t="str">
        <f>unitario!B12</f>
        <v>Stazione di geometria (bi/geometria)</v>
      </c>
      <c r="D18" s="207">
        <f>unitario!E12</f>
        <v>0</v>
      </c>
      <c r="E18" s="207">
        <f>(unitario!$Y12+unitario!$Z12)*D18</f>
        <v>0</v>
      </c>
      <c r="F18" s="208">
        <f>(unitario!$S12+unitario!$T12+unitario!$U12+unitario!$V12+unitario!$W12+unitario!$X12)*D18</f>
        <v>0</v>
      </c>
      <c r="G18" s="207">
        <f>(unitario!Y12*unitario!$Y$658+unitario!Z12*unitario!$Z$658)*'STANDARD FCA'!D18</f>
        <v>0</v>
      </c>
      <c r="H18" s="207">
        <f>(unitario!S12*unitario!$S$658+unitario!T12*unitario!$T$658+unitario!U12*unitario!$U$658+unitario!V12*unitario!$V$658+unitario!W12*unitario!$W$658+unitario!X12*unitario!$X$658)*'STANDARD FCA'!D18</f>
        <v>0</v>
      </c>
      <c r="I18" s="208">
        <f>(unitario!G12+unitario!H12*unitario!$H$658+unitario!I12*unitario!$I$658+unitario!J12*unitario!$J$658+unitario!K12*unitario!$K$658+unitario!L12*unitario!$L$658+unitario!M12*unitario!$M$658+unitario!N12*unitario!$N$658+unitario!O12*unitario!$O$658+unitario!P12*unitario!$P$658+unitario!Q12*unitario!$Q$658+unitario!R12*unitario!$R$658)*'STANDARD FCA'!D18</f>
        <v>0</v>
      </c>
      <c r="J18" s="145">
        <f t="shared" si="0"/>
        <v>0</v>
      </c>
      <c r="K18" s="192">
        <f>unitario!AA12</f>
        <v>0</v>
      </c>
      <c r="L18" s="192">
        <f t="shared" si="1"/>
        <v>0</v>
      </c>
    </row>
    <row r="19" spans="1:12" ht="27" customHeight="1">
      <c r="A19" s="558">
        <f>unitario!D13</f>
        <v>0</v>
      </c>
      <c r="B19" s="206">
        <f>unitario!A13</f>
        <v>0</v>
      </c>
      <c r="C19" s="205">
        <f>unitario!B13</f>
        <v>0</v>
      </c>
      <c r="D19" s="207">
        <f>unitario!E13</f>
        <v>0</v>
      </c>
      <c r="E19" s="207">
        <f>(unitario!$Y13+unitario!$Z13)*D19</f>
        <v>0</v>
      </c>
      <c r="F19" s="208">
        <f>(unitario!$S13+unitario!$T13+unitario!$U13+unitario!$V13+unitario!$W13+unitario!$X13)*D19</f>
        <v>0</v>
      </c>
      <c r="G19" s="207">
        <f>(unitario!Y13*unitario!$Y$658+unitario!Z13*unitario!$Z$658)*'STANDARD FCA'!D19</f>
        <v>0</v>
      </c>
      <c r="H19" s="207">
        <f>(unitario!S13*unitario!$S$658+unitario!T13*unitario!$T$658+unitario!U13*unitario!$U$658+unitario!V13*unitario!$V$658+unitario!W13*unitario!$W$658+unitario!X13*unitario!$X$658)*'STANDARD FCA'!D19</f>
        <v>0</v>
      </c>
      <c r="I19" s="208">
        <f>(unitario!G13+unitario!H13*unitario!$H$658+unitario!I13*unitario!$I$658+unitario!J13*unitario!$J$658+unitario!K13*unitario!$K$658+unitario!L13*unitario!$L$658+unitario!M13*unitario!$M$658+unitario!N13*unitario!$N$658+unitario!O13*unitario!$O$658+unitario!P13*unitario!$P$658+unitario!Q13*unitario!$Q$658+unitario!R13*unitario!$R$658)*'STANDARD FCA'!D19</f>
        <v>0</v>
      </c>
      <c r="J19" s="145">
        <f t="shared" si="0"/>
        <v>0</v>
      </c>
      <c r="K19" s="192">
        <f>unitario!AA13</f>
        <v>0</v>
      </c>
      <c r="L19" s="192">
        <f t="shared" si="1"/>
        <v>0</v>
      </c>
    </row>
    <row r="20" spans="1:12" ht="27" customHeight="1">
      <c r="A20" s="558" t="str">
        <f>unitario!D14</f>
        <v>You see slide 05/06</v>
      </c>
      <c r="B20" s="206" t="str">
        <f>unitario!A14</f>
        <v>Gr.06</v>
      </c>
      <c r="C20" s="205" t="str">
        <f>unitario!B14</f>
        <v>Smontaggio saldato esistente</v>
      </c>
      <c r="D20" s="207">
        <f>unitario!E14</f>
        <v>2</v>
      </c>
      <c r="E20" s="207">
        <f>(unitario!$Y14+unitario!$Z14)*D20</f>
        <v>0</v>
      </c>
      <c r="F20" s="208">
        <f>(unitario!$S14+unitario!$T14+unitario!$U14+unitario!$V14+unitario!$W14+unitario!$X14)*D20</f>
        <v>10</v>
      </c>
      <c r="G20" s="207">
        <f>(unitario!Y14*unitario!$Y$658+unitario!Z14*unitario!$Z$658)*'STANDARD FCA'!D20</f>
        <v>0</v>
      </c>
      <c r="H20" s="207">
        <f>(unitario!S14*unitario!$S$658+unitario!T14*unitario!$T$658+unitario!U14*unitario!$U$658+unitario!V14*unitario!$V$658+unitario!W14*unitario!$W$658+unitario!X14*unitario!$X$658)*'STANDARD FCA'!D20</f>
        <v>300</v>
      </c>
      <c r="I20" s="208">
        <f>(unitario!G14+unitario!H14*unitario!$H$658+unitario!I14*unitario!$I$658+unitario!J14*unitario!$J$658+unitario!K14*unitario!$K$658+unitario!L14*unitario!$L$658+unitario!M14*unitario!$M$658+unitario!N14*unitario!$N$658+unitario!O14*unitario!$O$658+unitario!P14*unitario!$P$658+unitario!Q14*unitario!$Q$658+unitario!R14*unitario!$R$658)*'STANDARD FCA'!D20</f>
        <v>0</v>
      </c>
      <c r="J20" s="145">
        <f t="shared" si="0"/>
        <v>300</v>
      </c>
      <c r="K20" s="192">
        <f>unitario!AA14</f>
        <v>300</v>
      </c>
      <c r="L20" s="192">
        <f t="shared" si="1"/>
        <v>0</v>
      </c>
    </row>
    <row r="21" spans="1:12" ht="27" customHeight="1">
      <c r="A21" s="558" t="str">
        <f>unitario!D15</f>
        <v>You see slide 05/06</v>
      </c>
      <c r="B21" s="206">
        <f>unitario!A15</f>
        <v>0</v>
      </c>
      <c r="C21" s="205" t="str">
        <f>unitario!B15</f>
        <v>Nuovo saldato su oscillante</v>
      </c>
      <c r="D21" s="207">
        <f>unitario!E15</f>
        <v>2</v>
      </c>
      <c r="E21" s="207">
        <f>(unitario!$Y15+unitario!$Z15)*D21</f>
        <v>0</v>
      </c>
      <c r="F21" s="208">
        <f>(unitario!$S15+unitario!$T15+unitario!$U15+unitario!$V15+unitario!$W15+unitario!$X15)*D21</f>
        <v>20</v>
      </c>
      <c r="G21" s="207">
        <f>(unitario!Y15*unitario!$Y$658+unitario!Z15*unitario!$Z$658)*'STANDARD FCA'!D21</f>
        <v>0</v>
      </c>
      <c r="H21" s="207">
        <f>(unitario!S15*unitario!$S$658+unitario!T15*unitario!$T$658+unitario!U15*unitario!$U$658+unitario!V15*unitario!$V$658+unitario!W15*unitario!$W$658+unitario!X15*unitario!$X$658)*'STANDARD FCA'!D21</f>
        <v>800</v>
      </c>
      <c r="I21" s="208">
        <f>(unitario!G15+unitario!H15*unitario!$H$658+unitario!I15*unitario!$I$658+unitario!J15*unitario!$J$658+unitario!K15*unitario!$K$658+unitario!L15*unitario!$L$658+unitario!M15*unitario!$M$658+unitario!N15*unitario!$N$658+unitario!O15*unitario!$O$658+unitario!P15*unitario!$P$658+unitario!Q15*unitario!$Q$658+unitario!R15*unitario!$R$658)*'STANDARD FCA'!D21</f>
        <v>1271</v>
      </c>
      <c r="J21" s="145">
        <f t="shared" si="0"/>
        <v>2071</v>
      </c>
      <c r="K21" s="192">
        <f>unitario!AA15</f>
        <v>2071</v>
      </c>
      <c r="L21" s="192">
        <f t="shared" si="1"/>
        <v>0</v>
      </c>
    </row>
    <row r="22" spans="1:12" ht="27" customHeight="1">
      <c r="A22" s="558">
        <f>unitario!D16</f>
        <v>0</v>
      </c>
      <c r="B22" s="206">
        <f>unitario!A16</f>
        <v>0</v>
      </c>
      <c r="C22" s="205">
        <f>unitario!B16</f>
        <v>0</v>
      </c>
      <c r="D22" s="207">
        <f>unitario!E16</f>
        <v>0</v>
      </c>
      <c r="E22" s="207">
        <f>(unitario!$Y16+unitario!$Z16)*D22</f>
        <v>0</v>
      </c>
      <c r="F22" s="208">
        <f>(unitario!$S16+unitario!$T16+unitario!$U16+unitario!$V16+unitario!$W16+unitario!$X16)*D22</f>
        <v>0</v>
      </c>
      <c r="G22" s="207">
        <f>(unitario!Y16*unitario!$Y$658+unitario!Z16*unitario!$Z$658)*'STANDARD FCA'!D22</f>
        <v>0</v>
      </c>
      <c r="H22" s="207">
        <f>(unitario!S16*unitario!$S$658+unitario!T16*unitario!$T$658+unitario!U16*unitario!$U$658+unitario!V16*unitario!$V$658+unitario!W16*unitario!$W$658+unitario!X16*unitario!$X$658)*'STANDARD FCA'!D22</f>
        <v>0</v>
      </c>
      <c r="I22" s="208">
        <f>(unitario!G16+unitario!H16*unitario!$H$658+unitario!I16*unitario!$I$658+unitario!J16*unitario!$J$658+unitario!K16*unitario!$K$658+unitario!L16*unitario!$L$658+unitario!M16*unitario!$M$658+unitario!N16*unitario!$N$658+unitario!O16*unitario!$O$658+unitario!P16*unitario!$P$658+unitario!Q16*unitario!$Q$658+unitario!R16*unitario!$R$658)*'STANDARD FCA'!D22</f>
        <v>0</v>
      </c>
      <c r="J22" s="145">
        <f t="shared" si="0"/>
        <v>0</v>
      </c>
      <c r="K22" s="192">
        <f>unitario!AA16</f>
        <v>0</v>
      </c>
      <c r="L22" s="192">
        <f t="shared" si="1"/>
        <v>0</v>
      </c>
    </row>
    <row r="23" spans="1:12" ht="27.75" customHeight="1">
      <c r="A23" s="558" t="str">
        <f>unitario!D17</f>
        <v>You see slide 05/06</v>
      </c>
      <c r="B23" s="206" t="str">
        <f>unitario!A17</f>
        <v>Gr.13</v>
      </c>
      <c r="C23" s="205" t="str">
        <f>unitario!B17</f>
        <v>Smontaggio preinviti fissi</v>
      </c>
      <c r="D23" s="207">
        <f>unitario!E17</f>
        <v>4</v>
      </c>
      <c r="E23" s="207">
        <f>(unitario!$Y17+unitario!$Z17)*D23</f>
        <v>0</v>
      </c>
      <c r="F23" s="208">
        <f>(unitario!$S17+unitario!$T17+unitario!$U17+unitario!$V17+unitario!$W17+unitario!$X17)*D23</f>
        <v>8</v>
      </c>
      <c r="G23" s="207">
        <f>(unitario!Y17*unitario!$Y$658+unitario!Z17*unitario!$Z$658)*'STANDARD FCA'!D23</f>
        <v>0</v>
      </c>
      <c r="H23" s="207">
        <f>(unitario!S17*unitario!$S$658+unitario!T17*unitario!$T$658+unitario!U17*unitario!$U$658+unitario!V17*unitario!$V$658+unitario!W17*unitario!$W$658+unitario!X17*unitario!$X$658)*'STANDARD FCA'!D23</f>
        <v>240</v>
      </c>
      <c r="I23" s="208">
        <f>(unitario!G17+unitario!H17*unitario!$H$658+unitario!I17*unitario!$I$658+unitario!J17*unitario!$J$658+unitario!K17*unitario!$K$658+unitario!L17*unitario!$L$658+unitario!M17*unitario!$M$658+unitario!N17*unitario!$N$658+unitario!O17*unitario!$O$658+unitario!P17*unitario!$P$658+unitario!Q17*unitario!$Q$658+unitario!R17*unitario!$R$658)*'STANDARD FCA'!D23</f>
        <v>0</v>
      </c>
      <c r="J23" s="145">
        <f t="shared" si="0"/>
        <v>240</v>
      </c>
      <c r="K23" s="192">
        <f>unitario!AA17</f>
        <v>240</v>
      </c>
      <c r="L23" s="192">
        <f t="shared" si="1"/>
        <v>0</v>
      </c>
    </row>
    <row r="24" spans="1:12" ht="30.75" customHeight="1">
      <c r="A24" s="558" t="str">
        <f>unitario!D18</f>
        <v>You see slide 05/06</v>
      </c>
      <c r="B24" s="206">
        <f>unitario!A18</f>
        <v>0</v>
      </c>
      <c r="C24" s="205" t="str">
        <f>unitario!B18</f>
        <v>Nuovi preinviti con chiusure pneumatiche</v>
      </c>
      <c r="D24" s="207">
        <f>unitario!E18</f>
        <v>4</v>
      </c>
      <c r="E24" s="207">
        <f>(unitario!$Y18+unitario!$Z18)*D24</f>
        <v>0</v>
      </c>
      <c r="F24" s="208">
        <f>(unitario!$S18+unitario!$T18+unitario!$U18+unitario!$V18+unitario!$W18+unitario!$X18)*D24</f>
        <v>32</v>
      </c>
      <c r="G24" s="207">
        <f>(unitario!Y18*unitario!$Y$658+unitario!Z18*unitario!$Z$658)*'STANDARD FCA'!D24</f>
        <v>0</v>
      </c>
      <c r="H24" s="207">
        <f>(unitario!S18*unitario!$S$658+unitario!T18*unitario!$T$658+unitario!U18*unitario!$U$658+unitario!V18*unitario!$V$658+unitario!W18*unitario!$W$658+unitario!X18*unitario!$X$658)*'STANDARD FCA'!D24</f>
        <v>960</v>
      </c>
      <c r="I24" s="208">
        <f>(unitario!G18+unitario!H18*unitario!$H$658+unitario!I18*unitario!$I$658+unitario!J18*unitario!$J$658+unitario!K18*unitario!$K$658+unitario!L18*unitario!$L$658+unitario!M18*unitario!$M$658+unitario!N18*unitario!$N$658+unitario!O18*unitario!$O$658+unitario!P18*unitario!$P$658+unitario!Q18*unitario!$Q$658+unitario!R18*unitario!$R$658)*'STANDARD FCA'!D24</f>
        <v>5122</v>
      </c>
      <c r="J24" s="145">
        <f t="shared" si="0"/>
        <v>6082</v>
      </c>
      <c r="K24" s="192">
        <f>unitario!AA18</f>
        <v>6082</v>
      </c>
      <c r="L24" s="192">
        <f t="shared" si="1"/>
        <v>0</v>
      </c>
    </row>
    <row r="25" spans="1:12" ht="27" customHeight="1">
      <c r="A25" s="558">
        <f>unitario!D19</f>
        <v>0</v>
      </c>
      <c r="B25" s="206">
        <f>unitario!A19</f>
        <v>0</v>
      </c>
      <c r="C25" s="205">
        <f>unitario!B19</f>
        <v>0</v>
      </c>
      <c r="D25" s="207">
        <f>unitario!E19</f>
        <v>0</v>
      </c>
      <c r="E25" s="207">
        <f>(unitario!$Y19+unitario!$Z19)*D25</f>
        <v>0</v>
      </c>
      <c r="F25" s="208">
        <f>(unitario!$S19+unitario!$T19+unitario!$U19+unitario!$V19+unitario!$W19+unitario!$X19)*D25</f>
        <v>0</v>
      </c>
      <c r="G25" s="207">
        <f>(unitario!Y19*unitario!$Y$658+unitario!Z19*unitario!$Z$658)*'STANDARD FCA'!D25</f>
        <v>0</v>
      </c>
      <c r="H25" s="207">
        <f>(unitario!S19*unitario!$S$658+unitario!T19*unitario!$T$658+unitario!U19*unitario!$U$658+unitario!V19*unitario!$V$658+unitario!W19*unitario!$W$658+unitario!X19*unitario!$X$658)*'STANDARD FCA'!D25</f>
        <v>0</v>
      </c>
      <c r="I25" s="208">
        <f>(unitario!G19+unitario!H19*unitario!$H$658+unitario!I19*unitario!$I$658+unitario!J19*unitario!$J$658+unitario!K19*unitario!$K$658+unitario!L19*unitario!$L$658+unitario!M19*unitario!$M$658+unitario!N19*unitario!$N$658+unitario!O19*unitario!$O$658+unitario!P19*unitario!$P$658+unitario!Q19*unitario!$Q$658+unitario!R19*unitario!$R$658)*'STANDARD FCA'!D25</f>
        <v>0</v>
      </c>
      <c r="J25" s="145">
        <f t="shared" ref="J25:J88" si="2">G25+H25+I25</f>
        <v>0</v>
      </c>
      <c r="K25" s="192">
        <f>unitario!AA19</f>
        <v>0</v>
      </c>
      <c r="L25" s="192">
        <f t="shared" ref="L25:L88" si="3">J25-K25</f>
        <v>0</v>
      </c>
    </row>
    <row r="26" spans="1:12" ht="27" customHeight="1">
      <c r="A26" s="558" t="str">
        <f>unitario!D20</f>
        <v>You see slide 05/06</v>
      </c>
      <c r="B26" s="206">
        <f>unitario!A20</f>
        <v>0</v>
      </c>
      <c r="C26" s="205" t="str">
        <f>unitario!B20</f>
        <v>PE modello 846 (base+cng)</v>
      </c>
      <c r="D26" s="207">
        <f>unitario!E20</f>
        <v>12</v>
      </c>
      <c r="E26" s="207">
        <f>(unitario!$Y20+unitario!$Z20)*D26</f>
        <v>0</v>
      </c>
      <c r="F26" s="208">
        <f>(unitario!$S20+unitario!$T20+unitario!$U20+unitario!$V20+unitario!$W20+unitario!$X20)*D26</f>
        <v>48</v>
      </c>
      <c r="G26" s="207">
        <f>(unitario!Y20*unitario!$Y$658+unitario!Z20*unitario!$Z$658)*'STANDARD FCA'!D26</f>
        <v>0</v>
      </c>
      <c r="H26" s="207">
        <f>(unitario!S20*unitario!$S$658+unitario!T20*unitario!$T$658+unitario!U20*unitario!$U$658+unitario!V20*unitario!$V$658+unitario!W20*unitario!$W$658+unitario!X20*unitario!$X$658)*'STANDARD FCA'!D26</f>
        <v>1440</v>
      </c>
      <c r="I26" s="208">
        <f>(unitario!G20+unitario!H20*unitario!$H$658+unitario!I20*unitario!$I$658+unitario!J20*unitario!$J$658+unitario!K20*unitario!$K$658+unitario!L20*unitario!$L$658+unitario!M20*unitario!$M$658+unitario!N20*unitario!$N$658+unitario!O20*unitario!$O$658+unitario!P20*unitario!$P$658+unitario!Q20*unitario!$Q$658+unitario!R20*unitario!$R$658)*'STANDARD FCA'!D26</f>
        <v>4092</v>
      </c>
      <c r="J26" s="145">
        <f t="shared" si="2"/>
        <v>5532</v>
      </c>
      <c r="K26" s="192">
        <f>unitario!AA20</f>
        <v>5532</v>
      </c>
      <c r="L26" s="192">
        <f t="shared" si="3"/>
        <v>0</v>
      </c>
    </row>
    <row r="27" spans="1:12" ht="27" customHeight="1">
      <c r="A27" s="558">
        <f>unitario!D21</f>
        <v>0</v>
      </c>
      <c r="B27" s="206">
        <f>unitario!A21</f>
        <v>0</v>
      </c>
      <c r="C27" s="205">
        <f>unitario!B21</f>
        <v>0</v>
      </c>
      <c r="D27" s="207">
        <f>unitario!E21</f>
        <v>0</v>
      </c>
      <c r="E27" s="207">
        <f>(unitario!$Y21+unitario!$Z21)*D27</f>
        <v>0</v>
      </c>
      <c r="F27" s="208">
        <f>(unitario!$S21+unitario!$T21+unitario!$U21+unitario!$V21+unitario!$W21+unitario!$X21)*D27</f>
        <v>0</v>
      </c>
      <c r="G27" s="207">
        <f>(unitario!Y21*unitario!$Y$658+unitario!Z21*unitario!$Z$658)*'STANDARD FCA'!D27</f>
        <v>0</v>
      </c>
      <c r="H27" s="207">
        <f>(unitario!S21*unitario!$S$658+unitario!T21*unitario!$T$658+unitario!U21*unitario!$U$658+unitario!V21*unitario!$V$658+unitario!W21*unitario!$W$658+unitario!X21*unitario!$X$658)*'STANDARD FCA'!D27</f>
        <v>0</v>
      </c>
      <c r="I27" s="208">
        <f>(unitario!G21+unitario!H21*unitario!$H$658+unitario!I21*unitario!$I$658+unitario!J21*unitario!$J$658+unitario!K21*unitario!$K$658+unitario!L21*unitario!$L$658+unitario!M21*unitario!$M$658+unitario!N21*unitario!$N$658+unitario!O21*unitario!$O$658+unitario!P21*unitario!$P$658+unitario!Q21*unitario!$Q$658+unitario!R21*unitario!$R$658)*'STANDARD FCA'!D27</f>
        <v>0</v>
      </c>
      <c r="J27" s="145">
        <f t="shared" si="2"/>
        <v>0</v>
      </c>
      <c r="K27" s="192">
        <f>unitario!AA21</f>
        <v>0</v>
      </c>
      <c r="L27" s="192">
        <f t="shared" si="3"/>
        <v>0</v>
      </c>
    </row>
    <row r="28" spans="1:12" ht="27" customHeight="1">
      <c r="A28" s="558" t="str">
        <f>unitario!D22</f>
        <v>You see slide 03</v>
      </c>
      <c r="B28" s="206" t="str">
        <f>unitario!A22</f>
        <v>Robot 10R1</v>
      </c>
      <c r="C28" s="205" t="str">
        <f>unitario!B22</f>
        <v>Programmazione robot di saldatura per modello 846 (qt punti 14)</v>
      </c>
      <c r="D28" s="207">
        <f>unitario!E22</f>
        <v>1</v>
      </c>
      <c r="E28" s="207">
        <f>(unitario!$Y22+unitario!$Z22)*D28</f>
        <v>0</v>
      </c>
      <c r="F28" s="208">
        <f>(unitario!$S22+unitario!$T22+unitario!$U22+unitario!$V22+unitario!$W22+unitario!$X22)*D28</f>
        <v>60</v>
      </c>
      <c r="G28" s="207">
        <f>(unitario!Y22*unitario!$Y$658+unitario!Z22*unitario!$Z$658)*'STANDARD FCA'!D28</f>
        <v>0</v>
      </c>
      <c r="H28" s="207">
        <f>(unitario!S22*unitario!$S$658+unitario!T22*unitario!$T$658+unitario!U22*unitario!$U$658+unitario!V22*unitario!$V$658+unitario!W22*unitario!$W$658+unitario!X22*unitario!$X$658)*'STANDARD FCA'!D28</f>
        <v>3000</v>
      </c>
      <c r="I28" s="208">
        <f>(unitario!G22+unitario!H22*unitario!$H$658+unitario!I22*unitario!$I$658+unitario!J22*unitario!$J$658+unitario!K22*unitario!$K$658+unitario!L22*unitario!$L$658+unitario!M22*unitario!$M$658+unitario!N22*unitario!$N$658+unitario!O22*unitario!$O$658+unitario!P22*unitario!$P$658+unitario!Q22*unitario!$Q$658+unitario!R22*unitario!$R$658)*'STANDARD FCA'!D28</f>
        <v>0</v>
      </c>
      <c r="J28" s="145">
        <f t="shared" si="2"/>
        <v>3000</v>
      </c>
      <c r="K28" s="192">
        <f>unitario!AA22</f>
        <v>3000</v>
      </c>
      <c r="L28" s="192">
        <f t="shared" si="3"/>
        <v>0</v>
      </c>
    </row>
    <row r="29" spans="1:12" ht="27" customHeight="1">
      <c r="A29" s="558" t="str">
        <f>unitario!D23</f>
        <v>You see slide 03</v>
      </c>
      <c r="B29" s="206">
        <f>unitario!A23</f>
        <v>0</v>
      </c>
      <c r="C29" s="205" t="str">
        <f>unitario!B23</f>
        <v>Verifica passaggio pinza per modello 312</v>
      </c>
      <c r="D29" s="207">
        <f>unitario!E23</f>
        <v>1</v>
      </c>
      <c r="E29" s="207">
        <f>(unitario!$Y23+unitario!$Z23)*D29</f>
        <v>0</v>
      </c>
      <c r="F29" s="208">
        <f>(unitario!$S23+unitario!$T23+unitario!$U23+unitario!$V23+unitario!$W23+unitario!$X23)*D29</f>
        <v>20</v>
      </c>
      <c r="G29" s="207">
        <f>(unitario!Y23*unitario!$Y$658+unitario!Z23*unitario!$Z$658)*'STANDARD FCA'!D29</f>
        <v>0</v>
      </c>
      <c r="H29" s="207">
        <f>(unitario!S23*unitario!$S$658+unitario!T23*unitario!$T$658+unitario!U23*unitario!$U$658+unitario!V23*unitario!$V$658+unitario!W23*unitario!$W$658+unitario!X23*unitario!$X$658)*'STANDARD FCA'!D29</f>
        <v>1000</v>
      </c>
      <c r="I29" s="208">
        <f>(unitario!G23+unitario!H23*unitario!$H$658+unitario!I23*unitario!$I$658+unitario!J23*unitario!$J$658+unitario!K23*unitario!$K$658+unitario!L23*unitario!$L$658+unitario!M23*unitario!$M$658+unitario!N23*unitario!$N$658+unitario!O23*unitario!$O$658+unitario!P23*unitario!$P$658+unitario!Q23*unitario!$Q$658+unitario!R23*unitario!$R$658)*'STANDARD FCA'!D29</f>
        <v>0</v>
      </c>
      <c r="J29" s="145">
        <f t="shared" si="2"/>
        <v>1000</v>
      </c>
      <c r="K29" s="192">
        <f>unitario!AA23</f>
        <v>1000</v>
      </c>
      <c r="L29" s="192">
        <f t="shared" si="3"/>
        <v>0</v>
      </c>
    </row>
    <row r="30" spans="1:12" ht="27.75" customHeight="1">
      <c r="A30" s="558">
        <f>unitario!D24</f>
        <v>0</v>
      </c>
      <c r="B30" s="206">
        <f>unitario!A24</f>
        <v>0</v>
      </c>
      <c r="C30" s="205">
        <f>unitario!B24</f>
        <v>0</v>
      </c>
      <c r="D30" s="207">
        <f>unitario!E24</f>
        <v>0</v>
      </c>
      <c r="E30" s="207">
        <f>(unitario!$Y24+unitario!$Z24)*D30</f>
        <v>0</v>
      </c>
      <c r="F30" s="208">
        <f>(unitario!$S24+unitario!$T24+unitario!$U24+unitario!$V24+unitario!$W24+unitario!$X24)*D30</f>
        <v>0</v>
      </c>
      <c r="G30" s="207">
        <f>(unitario!Y24*unitario!$Y$658+unitario!Z24*unitario!$Z$658)*'STANDARD FCA'!D30</f>
        <v>0</v>
      </c>
      <c r="H30" s="207">
        <f>(unitario!S24*unitario!$S$658+unitario!T24*unitario!$T$658+unitario!U24*unitario!$U$658+unitario!V24*unitario!$V$658+unitario!W24*unitario!$W$658+unitario!X24*unitario!$X$658)*'STANDARD FCA'!D30</f>
        <v>0</v>
      </c>
      <c r="I30" s="208">
        <f>(unitario!G24+unitario!H24*unitario!$H$658+unitario!I24*unitario!$I$658+unitario!J24*unitario!$J$658+unitario!K24*unitario!$K$658+unitario!L24*unitario!$L$658+unitario!M24*unitario!$M$658+unitario!N24*unitario!$N$658+unitario!O24*unitario!$O$658+unitario!P24*unitario!$P$658+unitario!Q24*unitario!$Q$658+unitario!R24*unitario!$R$658)*'STANDARD FCA'!D30</f>
        <v>0</v>
      </c>
      <c r="J30" s="145">
        <f t="shared" si="2"/>
        <v>0</v>
      </c>
      <c r="K30" s="192">
        <f>unitario!AA24</f>
        <v>0</v>
      </c>
      <c r="L30" s="192">
        <f t="shared" si="3"/>
        <v>0</v>
      </c>
    </row>
    <row r="31" spans="1:12" ht="30.75" customHeight="1">
      <c r="A31" s="558" t="str">
        <f>unitario!D25</f>
        <v>You see slide 03</v>
      </c>
      <c r="B31" s="206" t="str">
        <f>unitario!A25</f>
        <v>Robot 10R2</v>
      </c>
      <c r="C31" s="205" t="str">
        <f>unitario!B25</f>
        <v>Programmazione robot di saldatura per modello 846 (qt punti 14)</v>
      </c>
      <c r="D31" s="207">
        <f>unitario!E25</f>
        <v>1</v>
      </c>
      <c r="E31" s="207">
        <f>(unitario!$Y25+unitario!$Z25)*D31</f>
        <v>0</v>
      </c>
      <c r="F31" s="208">
        <f>(unitario!$S25+unitario!$T25+unitario!$U25+unitario!$V25+unitario!$W25+unitario!$X25)*D31</f>
        <v>60</v>
      </c>
      <c r="G31" s="207">
        <f>(unitario!Y25*unitario!$Y$658+unitario!Z25*unitario!$Z$658)*'STANDARD FCA'!D31</f>
        <v>0</v>
      </c>
      <c r="H31" s="207">
        <f>(unitario!S25*unitario!$S$658+unitario!T25*unitario!$T$658+unitario!U25*unitario!$U$658+unitario!V25*unitario!$V$658+unitario!W25*unitario!$W$658+unitario!X25*unitario!$X$658)*'STANDARD FCA'!D31</f>
        <v>3000</v>
      </c>
      <c r="I31" s="208">
        <f>(unitario!G25+unitario!H25*unitario!$H$658+unitario!I25*unitario!$I$658+unitario!J25*unitario!$J$658+unitario!K25*unitario!$K$658+unitario!L25*unitario!$L$658+unitario!M25*unitario!$M$658+unitario!N25*unitario!$N$658+unitario!O25*unitario!$O$658+unitario!P25*unitario!$P$658+unitario!Q25*unitario!$Q$658+unitario!R25*unitario!$R$658)*'STANDARD FCA'!D31</f>
        <v>0</v>
      </c>
      <c r="J31" s="145">
        <f t="shared" si="2"/>
        <v>3000</v>
      </c>
      <c r="K31" s="192">
        <f>unitario!AA25</f>
        <v>3000</v>
      </c>
      <c r="L31" s="192">
        <f t="shared" si="3"/>
        <v>0</v>
      </c>
    </row>
    <row r="32" spans="1:12" ht="27" customHeight="1">
      <c r="A32" s="558" t="str">
        <f>unitario!D26</f>
        <v>You see slide 03</v>
      </c>
      <c r="B32" s="206">
        <f>unitario!A26</f>
        <v>0</v>
      </c>
      <c r="C32" s="205" t="str">
        <f>unitario!B26</f>
        <v>Verifica passaggio pinza per modello 312</v>
      </c>
      <c r="D32" s="207">
        <f>unitario!E26</f>
        <v>1</v>
      </c>
      <c r="E32" s="207">
        <f>(unitario!$Y26+unitario!$Z26)*D32</f>
        <v>0</v>
      </c>
      <c r="F32" s="208">
        <f>(unitario!$S26+unitario!$T26+unitario!$U26+unitario!$V26+unitario!$W26+unitario!$X26)*D32</f>
        <v>20</v>
      </c>
      <c r="G32" s="207">
        <f>(unitario!Y26*unitario!$Y$658+unitario!Z26*unitario!$Z$658)*'STANDARD FCA'!D32</f>
        <v>0</v>
      </c>
      <c r="H32" s="207">
        <f>(unitario!S26*unitario!$S$658+unitario!T26*unitario!$T$658+unitario!U26*unitario!$U$658+unitario!V26*unitario!$V$658+unitario!W26*unitario!$W$658+unitario!X26*unitario!$X$658)*'STANDARD FCA'!D32</f>
        <v>1000</v>
      </c>
      <c r="I32" s="208">
        <f>(unitario!G26+unitario!H26*unitario!$H$658+unitario!I26*unitario!$I$658+unitario!J26*unitario!$J$658+unitario!K26*unitario!$K$658+unitario!L26*unitario!$L$658+unitario!M26*unitario!$M$658+unitario!N26*unitario!$N$658+unitario!O26*unitario!$O$658+unitario!P26*unitario!$P$658+unitario!Q26*unitario!$Q$658+unitario!R26*unitario!$R$658)*'STANDARD FCA'!D32</f>
        <v>0</v>
      </c>
      <c r="J32" s="145">
        <f t="shared" si="2"/>
        <v>1000</v>
      </c>
      <c r="K32" s="192">
        <f>unitario!AA26</f>
        <v>1000</v>
      </c>
      <c r="L32" s="192">
        <f t="shared" si="3"/>
        <v>0</v>
      </c>
    </row>
    <row r="33" spans="1:12" ht="27" customHeight="1">
      <c r="A33" s="558">
        <f>unitario!D27</f>
        <v>0</v>
      </c>
      <c r="B33" s="206">
        <f>unitario!A27</f>
        <v>0</v>
      </c>
      <c r="C33" s="205">
        <f>unitario!B27</f>
        <v>0</v>
      </c>
      <c r="D33" s="207">
        <f>unitario!E27</f>
        <v>0</v>
      </c>
      <c r="E33" s="207">
        <f>(unitario!$Y27+unitario!$Z27)*D33</f>
        <v>0</v>
      </c>
      <c r="F33" s="208">
        <f>(unitario!$S27+unitario!$T27+unitario!$U27+unitario!$V27+unitario!$W27+unitario!$X27)*D33</f>
        <v>0</v>
      </c>
      <c r="G33" s="207">
        <f>(unitario!Y27*unitario!$Y$658+unitario!Z27*unitario!$Z$658)*'STANDARD FCA'!D33</f>
        <v>0</v>
      </c>
      <c r="H33" s="207">
        <f>(unitario!S27*unitario!$S$658+unitario!T27*unitario!$T$658+unitario!U27*unitario!$U$658+unitario!V27*unitario!$V$658+unitario!W27*unitario!$W$658+unitario!X27*unitario!$X$658)*'STANDARD FCA'!D33</f>
        <v>0</v>
      </c>
      <c r="I33" s="208">
        <f>(unitario!G27+unitario!H27*unitario!$H$658+unitario!I27*unitario!$I$658+unitario!J27*unitario!$J$658+unitario!K27*unitario!$K$658+unitario!L27*unitario!$L$658+unitario!M27*unitario!$M$658+unitario!N27*unitario!$N$658+unitario!O27*unitario!$O$658+unitario!P27*unitario!$P$658+unitario!Q27*unitario!$Q$658+unitario!R27*unitario!$R$658)*'STANDARD FCA'!D33</f>
        <v>0</v>
      </c>
      <c r="J33" s="145">
        <f t="shared" si="2"/>
        <v>0</v>
      </c>
      <c r="K33" s="192">
        <f>unitario!AA27</f>
        <v>0</v>
      </c>
      <c r="L33" s="192">
        <f t="shared" si="3"/>
        <v>0</v>
      </c>
    </row>
    <row r="34" spans="1:12" ht="27" customHeight="1">
      <c r="A34" s="558" t="str">
        <f>unitario!D28</f>
        <v>You see slide 07</v>
      </c>
      <c r="B34" s="206" t="str">
        <f>unitario!A28</f>
        <v>Robot 10R3</v>
      </c>
      <c r="C34" s="205" t="str">
        <f>unitario!B28</f>
        <v>Robot di manipolazione e saldatura</v>
      </c>
      <c r="D34" s="207">
        <f>unitario!E28</f>
        <v>1</v>
      </c>
      <c r="E34" s="207">
        <f>(unitario!$Y28+unitario!$Z28)*D34</f>
        <v>0</v>
      </c>
      <c r="F34" s="208">
        <f>(unitario!$S28+unitario!$T28+unitario!$U28+unitario!$V28+unitario!$W28+unitario!$X28)*D34</f>
        <v>0</v>
      </c>
      <c r="G34" s="207">
        <f>(unitario!Y28*unitario!$Y$658+unitario!Z28*unitario!$Z$658)*'STANDARD FCA'!D34</f>
        <v>0</v>
      </c>
      <c r="H34" s="207">
        <f>(unitario!S28*unitario!$S$658+unitario!T28*unitario!$T$658+unitario!U28*unitario!$U$658+unitario!V28*unitario!$V$658+unitario!W28*unitario!$W$658+unitario!X28*unitario!$X$658)*'STANDARD FCA'!D34</f>
        <v>0</v>
      </c>
      <c r="I34" s="208">
        <f>(unitario!G28+unitario!H28*unitario!$H$658+unitario!I28*unitario!$I$658+unitario!J28*unitario!$J$658+unitario!K28*unitario!$K$658+unitario!L28*unitario!$L$658+unitario!M28*unitario!$M$658+unitario!N28*unitario!$N$658+unitario!O28*unitario!$O$658+unitario!P28*unitario!$P$658+unitario!Q28*unitario!$Q$658+unitario!R28*unitario!$R$658)*'STANDARD FCA'!D34</f>
        <v>0</v>
      </c>
      <c r="J34" s="145">
        <f t="shared" si="2"/>
        <v>0</v>
      </c>
      <c r="K34" s="192">
        <f>unitario!AA28</f>
        <v>0</v>
      </c>
      <c r="L34" s="192">
        <f t="shared" si="3"/>
        <v>0</v>
      </c>
    </row>
    <row r="35" spans="1:12" ht="27" customHeight="1">
      <c r="A35" s="558" t="str">
        <f>unitario!D29</f>
        <v>You see slide 07</v>
      </c>
      <c r="B35" s="206">
        <f>unitario!A29</f>
        <v>0</v>
      </c>
      <c r="C35" s="205" t="str">
        <f>unitario!B29</f>
        <v>Programmazione per modello 846 (qt punti 11)</v>
      </c>
      <c r="D35" s="207">
        <f>unitario!E29</f>
        <v>1</v>
      </c>
      <c r="E35" s="207">
        <f>(unitario!$Y29+unitario!$Z29)*D35</f>
        <v>0</v>
      </c>
      <c r="F35" s="208">
        <f>(unitario!$S29+unitario!$T29+unitario!$U29+unitario!$V29+unitario!$W29+unitario!$X29)*D35</f>
        <v>60</v>
      </c>
      <c r="G35" s="207">
        <f>(unitario!Y29*unitario!$Y$658+unitario!Z29*unitario!$Z$658)*'STANDARD FCA'!D35</f>
        <v>0</v>
      </c>
      <c r="H35" s="207">
        <f>(unitario!S29*unitario!$S$658+unitario!T29*unitario!$T$658+unitario!U29*unitario!$U$658+unitario!V29*unitario!$V$658+unitario!W29*unitario!$W$658+unitario!X29*unitario!$X$658)*'STANDARD FCA'!D35</f>
        <v>3000</v>
      </c>
      <c r="I35" s="208">
        <f>(unitario!G29+unitario!H29*unitario!$H$658+unitario!I29*unitario!$I$658+unitario!J29*unitario!$J$658+unitario!K29*unitario!$K$658+unitario!L29*unitario!$L$658+unitario!M29*unitario!$M$658+unitario!N29*unitario!$N$658+unitario!O29*unitario!$O$658+unitario!P29*unitario!$P$658+unitario!Q29*unitario!$Q$658+unitario!R29*unitario!$R$658)*'STANDARD FCA'!D35</f>
        <v>0</v>
      </c>
      <c r="J35" s="145">
        <f t="shared" si="2"/>
        <v>3000</v>
      </c>
      <c r="K35" s="192">
        <f>unitario!AA29</f>
        <v>3000</v>
      </c>
      <c r="L35" s="192">
        <f t="shared" si="3"/>
        <v>0</v>
      </c>
    </row>
    <row r="36" spans="1:12" ht="27" customHeight="1">
      <c r="A36" s="558" t="str">
        <f>unitario!D30</f>
        <v>You see slide 07</v>
      </c>
      <c r="B36" s="206">
        <f>unitario!A30</f>
        <v>0</v>
      </c>
      <c r="C36" s="205" t="str">
        <f>unitario!B30</f>
        <v>Verifica passaggio pinza per modello 312</v>
      </c>
      <c r="D36" s="207">
        <f>unitario!E30</f>
        <v>1</v>
      </c>
      <c r="E36" s="207">
        <f>(unitario!$Y30+unitario!$Z30)*D36</f>
        <v>0</v>
      </c>
      <c r="F36" s="208">
        <f>(unitario!$S30+unitario!$T30+unitario!$U30+unitario!$V30+unitario!$W30+unitario!$X30)*D36</f>
        <v>20</v>
      </c>
      <c r="G36" s="207">
        <f>(unitario!Y30*unitario!$Y$658+unitario!Z30*unitario!$Z$658)*'STANDARD FCA'!D36</f>
        <v>0</v>
      </c>
      <c r="H36" s="207">
        <f>(unitario!S30*unitario!$S$658+unitario!T30*unitario!$T$658+unitario!U30*unitario!$U$658+unitario!V30*unitario!$V$658+unitario!W30*unitario!$W$658+unitario!X30*unitario!$X$658)*'STANDARD FCA'!D36</f>
        <v>1000</v>
      </c>
      <c r="I36" s="208">
        <f>(unitario!G30+unitario!H30*unitario!$H$658+unitario!I30*unitario!$I$658+unitario!J30*unitario!$J$658+unitario!K30*unitario!$K$658+unitario!L30*unitario!$L$658+unitario!M30*unitario!$M$658+unitario!N30*unitario!$N$658+unitario!O30*unitario!$O$658+unitario!P30*unitario!$P$658+unitario!Q30*unitario!$Q$658+unitario!R30*unitario!$R$658)*'STANDARD FCA'!D36</f>
        <v>0</v>
      </c>
      <c r="J36" s="145">
        <f t="shared" si="2"/>
        <v>1000</v>
      </c>
      <c r="K36" s="192">
        <f>unitario!AA30</f>
        <v>1000</v>
      </c>
      <c r="L36" s="192">
        <f t="shared" si="3"/>
        <v>0</v>
      </c>
    </row>
    <row r="37" spans="1:12" ht="27.75" customHeight="1">
      <c r="A37" s="558">
        <f>unitario!D31</f>
        <v>0</v>
      </c>
      <c r="B37" s="206">
        <f>unitario!A31</f>
        <v>0</v>
      </c>
      <c r="C37" s="205">
        <f>unitario!B31</f>
        <v>0</v>
      </c>
      <c r="D37" s="207">
        <f>unitario!E31</f>
        <v>0</v>
      </c>
      <c r="E37" s="207">
        <f>(unitario!$Y31+unitario!$Z31)*D37</f>
        <v>0</v>
      </c>
      <c r="F37" s="208">
        <f>(unitario!$S31+unitario!$T31+unitario!$U31+unitario!$V31+unitario!$W31+unitario!$X31)*D37</f>
        <v>0</v>
      </c>
      <c r="G37" s="207">
        <f>(unitario!Y31*unitario!$Y$658+unitario!Z31*unitario!$Z$658)*'STANDARD FCA'!D37</f>
        <v>0</v>
      </c>
      <c r="H37" s="207">
        <f>(unitario!S31*unitario!$S$658+unitario!T31*unitario!$T$658+unitario!U31*unitario!$U$658+unitario!V31*unitario!$V$658+unitario!W31*unitario!$W$658+unitario!X31*unitario!$X$658)*'STANDARD FCA'!D37</f>
        <v>0</v>
      </c>
      <c r="I37" s="208">
        <f>(unitario!G31+unitario!H31*unitario!$H$658+unitario!I31*unitario!$I$658+unitario!J31*unitario!$J$658+unitario!K31*unitario!$K$658+unitario!L31*unitario!$L$658+unitario!M31*unitario!$M$658+unitario!N31*unitario!$N$658+unitario!O31*unitario!$O$658+unitario!P31*unitario!$P$658+unitario!Q31*unitario!$Q$658+unitario!R31*unitario!$R$658)*'STANDARD FCA'!D37</f>
        <v>0</v>
      </c>
      <c r="J37" s="145">
        <f t="shared" si="2"/>
        <v>0</v>
      </c>
      <c r="K37" s="192">
        <f>unitario!AA31</f>
        <v>0</v>
      </c>
      <c r="L37" s="192">
        <f t="shared" si="3"/>
        <v>0</v>
      </c>
    </row>
    <row r="38" spans="1:12" ht="30.75" customHeight="1">
      <c r="A38" s="558" t="str">
        <f>unitario!D32</f>
        <v>You see slide 07</v>
      </c>
      <c r="B38" s="206">
        <f>unitario!A32</f>
        <v>0</v>
      </c>
      <c r="C38" s="205" t="str">
        <f>unitario!B32</f>
        <v>Smontaggio e rimontaggio nuovo bloccaggio su gripper</v>
      </c>
      <c r="D38" s="207">
        <f>unitario!E32</f>
        <v>1</v>
      </c>
      <c r="E38" s="207">
        <f>(unitario!$Y32+unitario!$Z32)*D38</f>
        <v>0</v>
      </c>
      <c r="F38" s="208">
        <f>(unitario!$S32+unitario!$T32+unitario!$U32+unitario!$V32+unitario!$W32+unitario!$X32)*D38</f>
        <v>8</v>
      </c>
      <c r="G38" s="207">
        <f>(unitario!Y32*unitario!$Y$658+unitario!Z32*unitario!$Z$658)*'STANDARD FCA'!D38</f>
        <v>0</v>
      </c>
      <c r="H38" s="207">
        <f>(unitario!S32*unitario!$S$658+unitario!T32*unitario!$T$658+unitario!U32*unitario!$U$658+unitario!V32*unitario!$V$658+unitario!W32*unitario!$W$658+unitario!X32*unitario!$X$658)*'STANDARD FCA'!D38</f>
        <v>240</v>
      </c>
      <c r="I38" s="208">
        <f>(unitario!G32+unitario!H32*unitario!$H$658+unitario!I32*unitario!$I$658+unitario!J32*unitario!$J$658+unitario!K32*unitario!$K$658+unitario!L32*unitario!$L$658+unitario!M32*unitario!$M$658+unitario!N32*unitario!$N$658+unitario!O32*unitario!$O$658+unitario!P32*unitario!$P$658+unitario!Q32*unitario!$Q$658+unitario!R32*unitario!$R$658)*'STANDARD FCA'!D38</f>
        <v>0</v>
      </c>
      <c r="J38" s="145">
        <f t="shared" si="2"/>
        <v>240</v>
      </c>
      <c r="K38" s="192">
        <f>unitario!AA32</f>
        <v>240</v>
      </c>
      <c r="L38" s="192">
        <f t="shared" si="3"/>
        <v>0</v>
      </c>
    </row>
    <row r="39" spans="1:12" ht="27" customHeight="1">
      <c r="A39" s="558">
        <f>unitario!D33</f>
        <v>0</v>
      </c>
      <c r="B39" s="206">
        <f>unitario!A33</f>
        <v>0</v>
      </c>
      <c r="C39" s="205">
        <f>unitario!B33</f>
        <v>0</v>
      </c>
      <c r="D39" s="207">
        <f>unitario!E33</f>
        <v>0</v>
      </c>
      <c r="E39" s="207">
        <f>(unitario!$Y33+unitario!$Z33)*D39</f>
        <v>0</v>
      </c>
      <c r="F39" s="208">
        <f>(unitario!$S33+unitario!$T33+unitario!$U33+unitario!$V33+unitario!$W33+unitario!$X33)*D39</f>
        <v>0</v>
      </c>
      <c r="G39" s="207">
        <f>(unitario!Y33*unitario!$Y$658+unitario!Z33*unitario!$Z$658)*'STANDARD FCA'!D39</f>
        <v>0</v>
      </c>
      <c r="H39" s="207">
        <f>(unitario!S33*unitario!$S$658+unitario!T33*unitario!$T$658+unitario!U33*unitario!$U$658+unitario!V33*unitario!$V$658+unitario!W33*unitario!$W$658+unitario!X33*unitario!$X$658)*'STANDARD FCA'!D39</f>
        <v>0</v>
      </c>
      <c r="I39" s="208">
        <f>(unitario!G33+unitario!H33*unitario!$H$658+unitario!I33*unitario!$I$658+unitario!J33*unitario!$J$658+unitario!K33*unitario!$K$658+unitario!L33*unitario!$L$658+unitario!M33*unitario!$M$658+unitario!N33*unitario!$N$658+unitario!O33*unitario!$O$658+unitario!P33*unitario!$P$658+unitario!Q33*unitario!$Q$658+unitario!R33*unitario!$R$658)*'STANDARD FCA'!D39</f>
        <v>0</v>
      </c>
      <c r="J39" s="145">
        <f t="shared" si="2"/>
        <v>0</v>
      </c>
      <c r="K39" s="192">
        <f>unitario!AA33</f>
        <v>0</v>
      </c>
      <c r="L39" s="192">
        <f t="shared" si="3"/>
        <v>0</v>
      </c>
    </row>
    <row r="40" spans="1:12" ht="27" customHeight="1">
      <c r="A40" s="558" t="str">
        <f>unitario!D34</f>
        <v>You see slide 07</v>
      </c>
      <c r="B40" s="206">
        <f>unitario!A34</f>
        <v>0</v>
      </c>
      <c r="C40" s="205" t="str">
        <f>unitario!B34</f>
        <v>Nuovo bloccaggio a bordo gripper +500mm di tubo in alluminio + snodi</v>
      </c>
      <c r="D40" s="207">
        <f>unitario!E34</f>
        <v>1</v>
      </c>
      <c r="E40" s="207">
        <f>(unitario!$Y34+unitario!$Z34)*D40</f>
        <v>0</v>
      </c>
      <c r="F40" s="208">
        <f>(unitario!$S34+unitario!$T34+unitario!$U34+unitario!$V34+unitario!$W34+unitario!$X34)*D40</f>
        <v>8</v>
      </c>
      <c r="G40" s="207">
        <f>(unitario!Y34*unitario!$Y$658+unitario!Z34*unitario!$Z$658)*'STANDARD FCA'!D40</f>
        <v>0</v>
      </c>
      <c r="H40" s="207">
        <f>(unitario!S34*unitario!$S$658+unitario!T34*unitario!$T$658+unitario!U34*unitario!$U$658+unitario!V34*unitario!$V$658+unitario!W34*unitario!$W$658+unitario!X34*unitario!$X$658)*'STANDARD FCA'!D40</f>
        <v>240</v>
      </c>
      <c r="I40" s="208">
        <f>(unitario!G34+unitario!H34*unitario!$H$658+unitario!I34*unitario!$I$658+unitario!J34*unitario!$J$658+unitario!K34*unitario!$K$658+unitario!L34*unitario!$L$658+unitario!M34*unitario!$M$658+unitario!N34*unitario!$N$658+unitario!O34*unitario!$O$658+unitario!P34*unitario!$P$658+unitario!Q34*unitario!$Q$658+unitario!R34*unitario!$R$658)*'STANDARD FCA'!D40</f>
        <v>1716</v>
      </c>
      <c r="J40" s="145">
        <f t="shared" si="2"/>
        <v>1956</v>
      </c>
      <c r="K40" s="192">
        <f>unitario!AA34</f>
        <v>1956</v>
      </c>
      <c r="L40" s="192">
        <f t="shared" si="3"/>
        <v>0</v>
      </c>
    </row>
    <row r="41" spans="1:12" ht="27" customHeight="1">
      <c r="A41" s="558" t="str">
        <f>unitario!D35</f>
        <v>You see slide 07</v>
      </c>
      <c r="B41" s="206">
        <f>unitario!A35</f>
        <v>0</v>
      </c>
      <c r="C41" s="205" t="str">
        <f>unitario!B35</f>
        <v>PE modello 846</v>
      </c>
      <c r="D41" s="207">
        <f>unitario!E35</f>
        <v>1</v>
      </c>
      <c r="E41" s="207">
        <f>(unitario!$Y35+unitario!$Z35)*D41</f>
        <v>0</v>
      </c>
      <c r="F41" s="208">
        <f>(unitario!$S35+unitario!$T35+unitario!$U35+unitario!$V35+unitario!$W35+unitario!$X35)*D41</f>
        <v>4</v>
      </c>
      <c r="G41" s="207">
        <f>(unitario!Y35*unitario!$Y$658+unitario!Z35*unitario!$Z$658)*'STANDARD FCA'!D41</f>
        <v>0</v>
      </c>
      <c r="H41" s="207">
        <f>(unitario!S35*unitario!$S$658+unitario!T35*unitario!$T$658+unitario!U35*unitario!$U$658+unitario!V35*unitario!$V$658+unitario!W35*unitario!$W$658+unitario!X35*unitario!$X$658)*'STANDARD FCA'!D41</f>
        <v>120</v>
      </c>
      <c r="I41" s="208">
        <f>(unitario!G35+unitario!H35*unitario!$H$658+unitario!I35*unitario!$I$658+unitario!J35*unitario!$J$658+unitario!K35*unitario!$K$658+unitario!L35*unitario!$L$658+unitario!M35*unitario!$M$658+unitario!N35*unitario!$N$658+unitario!O35*unitario!$O$658+unitario!P35*unitario!$P$658+unitario!Q35*unitario!$Q$658+unitario!R35*unitario!$R$658)*'STANDARD FCA'!D41</f>
        <v>341</v>
      </c>
      <c r="J41" s="145">
        <f t="shared" si="2"/>
        <v>461</v>
      </c>
      <c r="K41" s="192">
        <f>unitario!AA35</f>
        <v>461</v>
      </c>
      <c r="L41" s="192">
        <f t="shared" si="3"/>
        <v>0</v>
      </c>
    </row>
    <row r="42" spans="1:12" ht="27" customHeight="1">
      <c r="A42" s="558">
        <f>unitario!D36</f>
        <v>0</v>
      </c>
      <c r="B42" s="206">
        <f>unitario!A36</f>
        <v>0</v>
      </c>
      <c r="C42" s="205">
        <f>unitario!B36</f>
        <v>0</v>
      </c>
      <c r="D42" s="207">
        <f>unitario!E36</f>
        <v>0</v>
      </c>
      <c r="E42" s="207">
        <f>(unitario!$Y36+unitario!$Z36)*D42</f>
        <v>0</v>
      </c>
      <c r="F42" s="208">
        <f>(unitario!$S36+unitario!$T36+unitario!$U36+unitario!$V36+unitario!$W36+unitario!$X36)*D42</f>
        <v>0</v>
      </c>
      <c r="G42" s="207">
        <f>(unitario!Y36*unitario!$Y$658+unitario!Z36*unitario!$Z$658)*'STANDARD FCA'!D42</f>
        <v>0</v>
      </c>
      <c r="H42" s="207">
        <f>(unitario!S36*unitario!$S$658+unitario!T36*unitario!$T$658+unitario!U36*unitario!$U$658+unitario!V36*unitario!$V$658+unitario!W36*unitario!$W$658+unitario!X36*unitario!$X$658)*'STANDARD FCA'!D42</f>
        <v>0</v>
      </c>
      <c r="I42" s="208">
        <f>(unitario!G36+unitario!H36*unitario!$H$658+unitario!I36*unitario!$I$658+unitario!J36*unitario!$J$658+unitario!K36*unitario!$K$658+unitario!L36*unitario!$L$658+unitario!M36*unitario!$M$658+unitario!N36*unitario!$N$658+unitario!O36*unitario!$O$658+unitario!P36*unitario!$P$658+unitario!Q36*unitario!$Q$658+unitario!R36*unitario!$R$658)*'STANDARD FCA'!D42</f>
        <v>0</v>
      </c>
      <c r="J42" s="145">
        <f t="shared" si="2"/>
        <v>0</v>
      </c>
      <c r="K42" s="192">
        <f>unitario!AA36</f>
        <v>0</v>
      </c>
      <c r="L42" s="192">
        <f t="shared" si="3"/>
        <v>0</v>
      </c>
    </row>
    <row r="43" spans="1:12" ht="27" customHeight="1">
      <c r="A43" s="558" t="str">
        <f>unitario!D37</f>
        <v>You see Slide 8/9/10</v>
      </c>
      <c r="B43" s="206" t="str">
        <f>unitario!A37</f>
        <v>Op 20</v>
      </c>
      <c r="C43" s="205" t="str">
        <f>unitario!B37</f>
        <v>Stazione di geometria</v>
      </c>
      <c r="D43" s="207">
        <f>unitario!E37</f>
        <v>0</v>
      </c>
      <c r="E43" s="207">
        <f>(unitario!$Y37+unitario!$Z37)*D43</f>
        <v>0</v>
      </c>
      <c r="F43" s="208">
        <f>(unitario!$S37+unitario!$T37+unitario!$U37+unitario!$V37+unitario!$W37+unitario!$X37)*D43</f>
        <v>0</v>
      </c>
      <c r="G43" s="207">
        <f>(unitario!Y37*unitario!$Y$658+unitario!Z37*unitario!$Z$658)*'STANDARD FCA'!D43</f>
        <v>0</v>
      </c>
      <c r="H43" s="207">
        <f>(unitario!S37*unitario!$S$658+unitario!T37*unitario!$T$658+unitario!U37*unitario!$U$658+unitario!V37*unitario!$V$658+unitario!W37*unitario!$W$658+unitario!X37*unitario!$X$658)*'STANDARD FCA'!D43</f>
        <v>0</v>
      </c>
      <c r="I43" s="208">
        <f>(unitario!G37+unitario!H37*unitario!$H$658+unitario!I37*unitario!$I$658+unitario!J37*unitario!$J$658+unitario!K37*unitario!$K$658+unitario!L37*unitario!$L$658+unitario!M37*unitario!$M$658+unitario!N37*unitario!$N$658+unitario!O37*unitario!$O$658+unitario!P37*unitario!$P$658+unitario!Q37*unitario!$Q$658+unitario!R37*unitario!$R$658)*'STANDARD FCA'!D43</f>
        <v>0</v>
      </c>
      <c r="J43" s="145">
        <f t="shared" si="2"/>
        <v>0</v>
      </c>
      <c r="K43" s="192">
        <f>unitario!AA37</f>
        <v>0</v>
      </c>
      <c r="L43" s="192">
        <f t="shared" si="3"/>
        <v>0</v>
      </c>
    </row>
    <row r="44" spans="1:12" ht="27.75" customHeight="1">
      <c r="A44" s="558">
        <f>unitario!D38</f>
        <v>0</v>
      </c>
      <c r="B44" s="206">
        <f>unitario!A38</f>
        <v>0</v>
      </c>
      <c r="C44" s="205">
        <f>unitario!B38</f>
        <v>0</v>
      </c>
      <c r="D44" s="207">
        <f>unitario!E38</f>
        <v>0</v>
      </c>
      <c r="E44" s="207">
        <f>(unitario!$Y38+unitario!$Z38)*D44</f>
        <v>0</v>
      </c>
      <c r="F44" s="208">
        <f>(unitario!$S38+unitario!$T38+unitario!$U38+unitario!$V38+unitario!$W38+unitario!$X38)*D44</f>
        <v>0</v>
      </c>
      <c r="G44" s="207">
        <f>(unitario!Y38*unitario!$Y$658+unitario!Z38*unitario!$Z$658)*'STANDARD FCA'!D44</f>
        <v>0</v>
      </c>
      <c r="H44" s="207">
        <f>(unitario!S38*unitario!$S$658+unitario!T38*unitario!$T$658+unitario!U38*unitario!$U$658+unitario!V38*unitario!$V$658+unitario!W38*unitario!$W$658+unitario!X38*unitario!$X$658)*'STANDARD FCA'!D44</f>
        <v>0</v>
      </c>
      <c r="I44" s="208">
        <f>(unitario!G38+unitario!H38*unitario!$H$658+unitario!I38*unitario!$I$658+unitario!J38*unitario!$J$658+unitario!K38*unitario!$K$658+unitario!L38*unitario!$L$658+unitario!M38*unitario!$M$658+unitario!N38*unitario!$N$658+unitario!O38*unitario!$O$658+unitario!P38*unitario!$P$658+unitario!Q38*unitario!$Q$658+unitario!R38*unitario!$R$658)*'STANDARD FCA'!D44</f>
        <v>0</v>
      </c>
      <c r="J44" s="145">
        <f t="shared" si="2"/>
        <v>0</v>
      </c>
      <c r="K44" s="192">
        <f>unitario!AA38</f>
        <v>0</v>
      </c>
      <c r="L44" s="192">
        <f t="shared" si="3"/>
        <v>0</v>
      </c>
    </row>
    <row r="45" spans="1:12" ht="30.75" customHeight="1">
      <c r="A45" s="558" t="str">
        <f>unitario!D39</f>
        <v>You see Slide 8/9/10</v>
      </c>
      <c r="B45" s="206">
        <f>unitario!A39</f>
        <v>0</v>
      </c>
      <c r="C45" s="205" t="str">
        <f>unitario!B39</f>
        <v>Smontaggio attrezzo esistente</v>
      </c>
      <c r="D45" s="207">
        <f>unitario!E39</f>
        <v>1</v>
      </c>
      <c r="E45" s="207">
        <f>(unitario!$Y39+unitario!$Z39)*D45</f>
        <v>0</v>
      </c>
      <c r="F45" s="208">
        <f>(unitario!$S39+unitario!$T39+unitario!$U39+unitario!$V39+unitario!$W39+unitario!$X39)*D45</f>
        <v>20</v>
      </c>
      <c r="G45" s="207">
        <f>(unitario!Y39*unitario!$Y$658+unitario!Z39*unitario!$Z$658)*'STANDARD FCA'!D45</f>
        <v>0</v>
      </c>
      <c r="H45" s="207">
        <f>(unitario!S39*unitario!$S$658+unitario!T39*unitario!$T$658+unitario!U39*unitario!$U$658+unitario!V39*unitario!$V$658+unitario!W39*unitario!$W$658+unitario!X39*unitario!$X$658)*'STANDARD FCA'!D45</f>
        <v>600</v>
      </c>
      <c r="I45" s="208">
        <f>(unitario!G39+unitario!H39*unitario!$H$658+unitario!I39*unitario!$I$658+unitario!J39*unitario!$J$658+unitario!K39*unitario!$K$658+unitario!L39*unitario!$L$658+unitario!M39*unitario!$M$658+unitario!N39*unitario!$N$658+unitario!O39*unitario!$O$658+unitario!P39*unitario!$P$658+unitario!Q39*unitario!$Q$658+unitario!R39*unitario!$R$658)*'STANDARD FCA'!D45</f>
        <v>0</v>
      </c>
      <c r="J45" s="145">
        <f t="shared" si="2"/>
        <v>600</v>
      </c>
      <c r="K45" s="192">
        <f>unitario!AA39</f>
        <v>600</v>
      </c>
      <c r="L45" s="192">
        <f t="shared" si="3"/>
        <v>0</v>
      </c>
    </row>
    <row r="46" spans="1:12" ht="27" customHeight="1">
      <c r="A46" s="558">
        <f>unitario!D40</f>
        <v>0</v>
      </c>
      <c r="B46" s="206">
        <f>unitario!A40</f>
        <v>0</v>
      </c>
      <c r="C46" s="205">
        <f>unitario!B40</f>
        <v>0</v>
      </c>
      <c r="D46" s="207">
        <f>unitario!E40</f>
        <v>0</v>
      </c>
      <c r="E46" s="207">
        <f>(unitario!$Y40+unitario!$Z40)*D46</f>
        <v>0</v>
      </c>
      <c r="F46" s="208">
        <f>(unitario!$S40+unitario!$T40+unitario!$U40+unitario!$V40+unitario!$W40+unitario!$X40)*D46</f>
        <v>0</v>
      </c>
      <c r="G46" s="207">
        <f>(unitario!Y40*unitario!$Y$658+unitario!Z40*unitario!$Z$658)*'STANDARD FCA'!D46</f>
        <v>0</v>
      </c>
      <c r="H46" s="207">
        <f>(unitario!S40*unitario!$S$658+unitario!T40*unitario!$T$658+unitario!U40*unitario!$U$658+unitario!V40*unitario!$V$658+unitario!W40*unitario!$W$658+unitario!X40*unitario!$X$658)*'STANDARD FCA'!D46</f>
        <v>0</v>
      </c>
      <c r="I46" s="208">
        <f>(unitario!G40+unitario!H40*unitario!$H$658+unitario!I40*unitario!$I$658+unitario!J40*unitario!$J$658+unitario!K40*unitario!$K$658+unitario!L40*unitario!$L$658+unitario!M40*unitario!$M$658+unitario!N40*unitario!$N$658+unitario!O40*unitario!$O$658+unitario!P40*unitario!$P$658+unitario!Q40*unitario!$Q$658+unitario!R40*unitario!$R$658)*'STANDARD FCA'!D46</f>
        <v>0</v>
      </c>
      <c r="J46" s="145">
        <f t="shared" si="2"/>
        <v>0</v>
      </c>
      <c r="K46" s="192">
        <f>unitario!AA40</f>
        <v>0</v>
      </c>
      <c r="L46" s="192">
        <f t="shared" si="3"/>
        <v>0</v>
      </c>
    </row>
    <row r="47" spans="1:12" ht="27" customHeight="1">
      <c r="A47" s="558" t="str">
        <f>unitario!D41</f>
        <v>You see Slide 8/9/10</v>
      </c>
      <c r="B47" s="206">
        <f>unitario!A41</f>
        <v>0</v>
      </c>
      <c r="C47" s="205" t="str">
        <f>unitario!B41</f>
        <v>Nuovo attrezzo promiscuo 312/846 composto da :</v>
      </c>
      <c r="D47" s="207">
        <f>unitario!E41</f>
        <v>1</v>
      </c>
      <c r="E47" s="207">
        <f>(unitario!$Y41+unitario!$Z41)*D47</f>
        <v>0</v>
      </c>
      <c r="F47" s="208">
        <f>(unitario!$S41+unitario!$T41+unitario!$U41+unitario!$V41+unitario!$W41+unitario!$X41)*D47</f>
        <v>0</v>
      </c>
      <c r="G47" s="207">
        <f>(unitario!Y41*unitario!$Y$658+unitario!Z41*unitario!$Z$658)*'STANDARD FCA'!D47</f>
        <v>0</v>
      </c>
      <c r="H47" s="207">
        <f>(unitario!S41*unitario!$S$658+unitario!T41*unitario!$T$658+unitario!U41*unitario!$U$658+unitario!V41*unitario!$V$658+unitario!W41*unitario!$W$658+unitario!X41*unitario!$X$658)*'STANDARD FCA'!D47</f>
        <v>0</v>
      </c>
      <c r="I47" s="208">
        <f>(unitario!G41+unitario!H41*unitario!$H$658+unitario!I41*unitario!$I$658+unitario!J41*unitario!$J$658+unitario!K41*unitario!$K$658+unitario!L41*unitario!$L$658+unitario!M41*unitario!$M$658+unitario!N41*unitario!$N$658+unitario!O41*unitario!$O$658+unitario!P41*unitario!$P$658+unitario!Q41*unitario!$Q$658+unitario!R41*unitario!$R$658)*'STANDARD FCA'!D47</f>
        <v>0</v>
      </c>
      <c r="J47" s="145">
        <f t="shared" si="2"/>
        <v>0</v>
      </c>
      <c r="K47" s="192">
        <f>unitario!AA41</f>
        <v>0</v>
      </c>
      <c r="L47" s="192">
        <f t="shared" si="3"/>
        <v>0</v>
      </c>
    </row>
    <row r="48" spans="1:12" ht="27" customHeight="1">
      <c r="A48" s="558" t="str">
        <f>unitario!D42</f>
        <v>You see Slide 8/9/10</v>
      </c>
      <c r="B48" s="206">
        <f>unitario!A42</f>
        <v>0</v>
      </c>
      <c r="C48" s="205" t="str">
        <f>unitario!B42</f>
        <v>Oscillante tg media</v>
      </c>
      <c r="D48" s="207">
        <f>unitario!E42</f>
        <v>2</v>
      </c>
      <c r="E48" s="207">
        <f>(unitario!$Y42+unitario!$Z42)*D48</f>
        <v>0</v>
      </c>
      <c r="F48" s="208">
        <f>(unitario!$S42+unitario!$T42+unitario!$U42+unitario!$V42+unitario!$W42+unitario!$X42)*D48</f>
        <v>0</v>
      </c>
      <c r="G48" s="207">
        <f>(unitario!Y42*unitario!$Y$658+unitario!Z42*unitario!$Z$658)*'STANDARD FCA'!D48</f>
        <v>0</v>
      </c>
      <c r="H48" s="207">
        <f>(unitario!S42*unitario!$S$658+unitario!T42*unitario!$T$658+unitario!U42*unitario!$U$658+unitario!V42*unitario!$V$658+unitario!W42*unitario!$W$658+unitario!X42*unitario!$X$658)*'STANDARD FCA'!D48</f>
        <v>0</v>
      </c>
      <c r="I48" s="208">
        <f>(unitario!G42+unitario!H42*unitario!$H$658+unitario!I42*unitario!$I$658+unitario!J42*unitario!$J$658+unitario!K42*unitario!$K$658+unitario!L42*unitario!$L$658+unitario!M42*unitario!$M$658+unitario!N42*unitario!$N$658+unitario!O42*unitario!$O$658+unitario!P42*unitario!$P$658+unitario!Q42*unitario!$Q$658+unitario!R42*unitario!$R$658)*'STANDARD FCA'!D48</f>
        <v>3332</v>
      </c>
      <c r="J48" s="145">
        <f t="shared" si="2"/>
        <v>3332</v>
      </c>
      <c r="K48" s="192">
        <f>unitario!AA42</f>
        <v>3332</v>
      </c>
      <c r="L48" s="192">
        <f t="shared" si="3"/>
        <v>0</v>
      </c>
    </row>
    <row r="49" spans="1:12" ht="27" customHeight="1">
      <c r="A49" s="558" t="str">
        <f>unitario!D43</f>
        <v>You see Slide 8/9/10</v>
      </c>
      <c r="B49" s="206">
        <f>unitario!A43</f>
        <v>0</v>
      </c>
      <c r="C49" s="205" t="str">
        <f>unitario!B43</f>
        <v>Gr. Tasselli fissi + saldato</v>
      </c>
      <c r="D49" s="207">
        <f>unitario!E43</f>
        <v>2</v>
      </c>
      <c r="E49" s="207">
        <f>(unitario!$Y43+unitario!$Z43)*D49</f>
        <v>0</v>
      </c>
      <c r="F49" s="208">
        <f>(unitario!$S43+unitario!$T43+unitario!$U43+unitario!$V43+unitario!$W43+unitario!$X43)*D49</f>
        <v>0</v>
      </c>
      <c r="G49" s="207">
        <f>(unitario!Y43*unitario!$Y$658+unitario!Z43*unitario!$Z$658)*'STANDARD FCA'!D49</f>
        <v>0</v>
      </c>
      <c r="H49" s="207">
        <f>(unitario!S43*unitario!$S$658+unitario!T43*unitario!$T$658+unitario!U43*unitario!$U$658+unitario!V43*unitario!$V$658+unitario!W43*unitario!$W$658+unitario!X43*unitario!$X$658)*'STANDARD FCA'!D49</f>
        <v>0</v>
      </c>
      <c r="I49" s="208">
        <f>(unitario!G43+unitario!H43*unitario!$H$658+unitario!I43*unitario!$I$658+unitario!J43*unitario!$J$658+unitario!K43*unitario!$K$658+unitario!L43*unitario!$L$658+unitario!M43*unitario!$M$658+unitario!N43*unitario!$N$658+unitario!O43*unitario!$O$658+unitario!P43*unitario!$P$658+unitario!Q43*unitario!$Q$658+unitario!R43*unitario!$R$658)*'STANDARD FCA'!D49</f>
        <v>1266</v>
      </c>
      <c r="J49" s="145">
        <f t="shared" si="2"/>
        <v>1266</v>
      </c>
      <c r="K49" s="192">
        <f>unitario!AA43</f>
        <v>1266</v>
      </c>
      <c r="L49" s="192">
        <f t="shared" si="3"/>
        <v>0</v>
      </c>
    </row>
    <row r="50" spans="1:12" ht="27" customHeight="1">
      <c r="A50" s="558" t="str">
        <f>unitario!D44</f>
        <v>You see Slide 8/9/10</v>
      </c>
      <c r="B50" s="206">
        <f>unitario!A44</f>
        <v>0</v>
      </c>
      <c r="C50" s="205" t="str">
        <f>unitario!B44</f>
        <v>Gr. Centraggio pn promiscuo</v>
      </c>
      <c r="D50" s="207">
        <f>unitario!E44</f>
        <v>1</v>
      </c>
      <c r="E50" s="207">
        <f>(unitario!$Y44+unitario!$Z44)*D50</f>
        <v>0</v>
      </c>
      <c r="F50" s="208">
        <f>(unitario!$S44+unitario!$T44+unitario!$U44+unitario!$V44+unitario!$W44+unitario!$X44)*D50</f>
        <v>0</v>
      </c>
      <c r="G50" s="207">
        <f>(unitario!Y44*unitario!$Y$658+unitario!Z44*unitario!$Z$658)*'STANDARD FCA'!D50</f>
        <v>0</v>
      </c>
      <c r="H50" s="207">
        <f>(unitario!S44*unitario!$S$658+unitario!T44*unitario!$T$658+unitario!U44*unitario!$U$658+unitario!V44*unitario!$V$658+unitario!W44*unitario!$W$658+unitario!X44*unitario!$X$658)*'STANDARD FCA'!D50</f>
        <v>0</v>
      </c>
      <c r="I50" s="208">
        <f>(unitario!G44+unitario!H44*unitario!$H$658+unitario!I44*unitario!$I$658+unitario!J44*unitario!$J$658+unitario!K44*unitario!$K$658+unitario!L44*unitario!$L$658+unitario!M44*unitario!$M$658+unitario!N44*unitario!$N$658+unitario!O44*unitario!$O$658+unitario!P44*unitario!$P$658+unitario!Q44*unitario!$Q$658+unitario!R44*unitario!$R$658)*'STANDARD FCA'!D50</f>
        <v>1375.5</v>
      </c>
      <c r="J50" s="145">
        <f t="shared" si="2"/>
        <v>1375.5</v>
      </c>
      <c r="K50" s="192">
        <f>unitario!AA44</f>
        <v>1375.5</v>
      </c>
      <c r="L50" s="192">
        <f t="shared" si="3"/>
        <v>0</v>
      </c>
    </row>
    <row r="51" spans="1:12" ht="27.75" customHeight="1">
      <c r="A51" s="558" t="str">
        <f>unitario!D45</f>
        <v>You see Slide 8/9/10</v>
      </c>
      <c r="B51" s="206">
        <f>unitario!A45</f>
        <v>0</v>
      </c>
      <c r="C51" s="205" t="str">
        <f>unitario!B45</f>
        <v>Gr. Bloccaggio pn</v>
      </c>
      <c r="D51" s="207">
        <f>unitario!E45</f>
        <v>4</v>
      </c>
      <c r="E51" s="207">
        <f>(unitario!$Y45+unitario!$Z45)*D51</f>
        <v>0</v>
      </c>
      <c r="F51" s="208">
        <f>(unitario!$S45+unitario!$T45+unitario!$U45+unitario!$V45+unitario!$W45+unitario!$X45)*D51</f>
        <v>0</v>
      </c>
      <c r="G51" s="207">
        <f>(unitario!Y45*unitario!$Y$658+unitario!Z45*unitario!$Z$658)*'STANDARD FCA'!D51</f>
        <v>0</v>
      </c>
      <c r="H51" s="207">
        <f>(unitario!S45*unitario!$S$658+unitario!T45*unitario!$T$658+unitario!U45*unitario!$U$658+unitario!V45*unitario!$V$658+unitario!W45*unitario!$W$658+unitario!X45*unitario!$X$658)*'STANDARD FCA'!D51</f>
        <v>0</v>
      </c>
      <c r="I51" s="208">
        <f>(unitario!G45+unitario!H45*unitario!$H$658+unitario!I45*unitario!$I$658+unitario!J45*unitario!$J$658+unitario!K45*unitario!$K$658+unitario!L45*unitario!$L$658+unitario!M45*unitario!$M$658+unitario!N45*unitario!$N$658+unitario!O45*unitario!$O$658+unitario!P45*unitario!$P$658+unitario!Q45*unitario!$Q$658+unitario!R45*unitario!$R$658)*'STANDARD FCA'!D51</f>
        <v>5502</v>
      </c>
      <c r="J51" s="145">
        <f t="shared" si="2"/>
        <v>5502</v>
      </c>
      <c r="K51" s="192">
        <f>unitario!AA45</f>
        <v>5502</v>
      </c>
      <c r="L51" s="192">
        <f t="shared" si="3"/>
        <v>0</v>
      </c>
    </row>
    <row r="52" spans="1:12" ht="30.75" customHeight="1">
      <c r="A52" s="558" t="str">
        <f>unitario!D46</f>
        <v>You see Slide 8/9/10</v>
      </c>
      <c r="B52" s="206">
        <f>unitario!A46</f>
        <v>0</v>
      </c>
      <c r="C52" s="205" t="str">
        <f>unitario!B46</f>
        <v>Gr. Bloccagio pn per traverse</v>
      </c>
      <c r="D52" s="207">
        <f>unitario!E46</f>
        <v>8</v>
      </c>
      <c r="E52" s="207">
        <f>(unitario!$Y46+unitario!$Z46)*D52</f>
        <v>0</v>
      </c>
      <c r="F52" s="208">
        <f>(unitario!$S46+unitario!$T46+unitario!$U46+unitario!$V46+unitario!$W46+unitario!$X46)*D52</f>
        <v>0</v>
      </c>
      <c r="G52" s="207">
        <f>(unitario!Y46*unitario!$Y$658+unitario!Z46*unitario!$Z$658)*'STANDARD FCA'!D52</f>
        <v>0</v>
      </c>
      <c r="H52" s="207">
        <f>(unitario!S46*unitario!$S$658+unitario!T46*unitario!$T$658+unitario!U46*unitario!$U$658+unitario!V46*unitario!$V$658+unitario!W46*unitario!$W$658+unitario!X46*unitario!$X$658)*'STANDARD FCA'!D52</f>
        <v>0</v>
      </c>
      <c r="I52" s="208">
        <f>(unitario!G46+unitario!H46*unitario!$H$658+unitario!I46*unitario!$I$658+unitario!J46*unitario!$J$658+unitario!K46*unitario!$K$658+unitario!L46*unitario!$L$658+unitario!M46*unitario!$M$658+unitario!N46*unitario!$N$658+unitario!O46*unitario!$O$658+unitario!P46*unitario!$P$658+unitario!Q46*unitario!$Q$658+unitario!R46*unitario!$R$658)*'STANDARD FCA'!D52</f>
        <v>11004</v>
      </c>
      <c r="J52" s="145">
        <f t="shared" si="2"/>
        <v>11004</v>
      </c>
      <c r="K52" s="192">
        <f>unitario!AA46</f>
        <v>11004</v>
      </c>
      <c r="L52" s="192">
        <f t="shared" si="3"/>
        <v>0</v>
      </c>
    </row>
    <row r="53" spans="1:12" ht="27" customHeight="1">
      <c r="A53" s="558" t="str">
        <f>unitario!D47</f>
        <v>You see Slide 8/9/10</v>
      </c>
      <c r="B53" s="206">
        <f>unitario!A47</f>
        <v>0</v>
      </c>
      <c r="C53" s="205" t="str">
        <f>unitario!B47</f>
        <v>Gr. Centraggio pn per traverse</v>
      </c>
      <c r="D53" s="207">
        <f>unitario!E47</f>
        <v>14</v>
      </c>
      <c r="E53" s="207">
        <f>(unitario!$Y47+unitario!$Z47)*D53</f>
        <v>0</v>
      </c>
      <c r="F53" s="208">
        <f>(unitario!$S47+unitario!$T47+unitario!$U47+unitario!$V47+unitario!$W47+unitario!$X47)*D53</f>
        <v>0</v>
      </c>
      <c r="G53" s="207">
        <f>(unitario!Y47*unitario!$Y$658+unitario!Z47*unitario!$Z$658)*'STANDARD FCA'!D53</f>
        <v>0</v>
      </c>
      <c r="H53" s="207">
        <f>(unitario!S47*unitario!$S$658+unitario!T47*unitario!$T$658+unitario!U47*unitario!$U$658+unitario!V47*unitario!$V$658+unitario!W47*unitario!$W$658+unitario!X47*unitario!$X$658)*'STANDARD FCA'!D53</f>
        <v>0</v>
      </c>
      <c r="I53" s="208">
        <f>(unitario!G47+unitario!H47*unitario!$H$658+unitario!I47*unitario!$I$658+unitario!J47*unitario!$J$658+unitario!K47*unitario!$K$658+unitario!L47*unitario!$L$658+unitario!M47*unitario!$M$658+unitario!N47*unitario!$N$658+unitario!O47*unitario!$O$658+unitario!P47*unitario!$P$658+unitario!Q47*unitario!$Q$658+unitario!R47*unitario!$R$658)*'STANDARD FCA'!D53</f>
        <v>17486</v>
      </c>
      <c r="J53" s="145">
        <f t="shared" si="2"/>
        <v>17486</v>
      </c>
      <c r="K53" s="192">
        <f>unitario!AA47</f>
        <v>17486</v>
      </c>
      <c r="L53" s="192">
        <f t="shared" si="3"/>
        <v>0</v>
      </c>
    </row>
    <row r="54" spans="1:12" ht="27" customHeight="1">
      <c r="A54" s="558" t="str">
        <f>unitario!D48</f>
        <v>You see Slide 8/9/10</v>
      </c>
      <c r="B54" s="206">
        <f>unitario!A48</f>
        <v>0</v>
      </c>
      <c r="C54" s="205" t="str">
        <f>unitario!B48</f>
        <v>Basamento a disegno con piastra di base 2000x2000</v>
      </c>
      <c r="D54" s="207">
        <f>unitario!E48</f>
        <v>1</v>
      </c>
      <c r="E54" s="207">
        <f>(unitario!$Y48+unitario!$Z48)*D54</f>
        <v>0</v>
      </c>
      <c r="F54" s="208">
        <f>(unitario!$S48+unitario!$T48+unitario!$U48+unitario!$V48+unitario!$W48+unitario!$X48)*D54</f>
        <v>40</v>
      </c>
      <c r="G54" s="207">
        <f>(unitario!Y48*unitario!$Y$658+unitario!Z48*unitario!$Z$658)*'STANDARD FCA'!D54</f>
        <v>0</v>
      </c>
      <c r="H54" s="207">
        <f>(unitario!S48*unitario!$S$658+unitario!T48*unitario!$T$658+unitario!U48*unitario!$U$658+unitario!V48*unitario!$V$658+unitario!W48*unitario!$W$658+unitario!X48*unitario!$X$658)*'STANDARD FCA'!D54</f>
        <v>1200</v>
      </c>
      <c r="I54" s="208">
        <f>(unitario!G48+unitario!H48*unitario!$H$658+unitario!I48*unitario!$I$658+unitario!J48*unitario!$J$658+unitario!K48*unitario!$K$658+unitario!L48*unitario!$L$658+unitario!M48*unitario!$M$658+unitario!N48*unitario!$N$658+unitario!O48*unitario!$O$658+unitario!P48*unitario!$P$658+unitario!Q48*unitario!$Q$658+unitario!R48*unitario!$R$658)*'STANDARD FCA'!D54</f>
        <v>2118</v>
      </c>
      <c r="J54" s="145">
        <f t="shared" si="2"/>
        <v>3318</v>
      </c>
      <c r="K54" s="192">
        <f>unitario!AA48</f>
        <v>3318</v>
      </c>
      <c r="L54" s="192">
        <f t="shared" si="3"/>
        <v>0</v>
      </c>
    </row>
    <row r="55" spans="1:12" ht="27" customHeight="1">
      <c r="A55" s="558">
        <f>unitario!D49</f>
        <v>0</v>
      </c>
      <c r="B55" s="206">
        <f>unitario!A49</f>
        <v>0</v>
      </c>
      <c r="C55" s="205">
        <f>unitario!B49</f>
        <v>0</v>
      </c>
      <c r="D55" s="207">
        <f>unitario!E49</f>
        <v>0</v>
      </c>
      <c r="E55" s="207">
        <f>(unitario!$Y49+unitario!$Z49)*D55</f>
        <v>0</v>
      </c>
      <c r="F55" s="208">
        <f>(unitario!$S49+unitario!$T49+unitario!$U49+unitario!$V49+unitario!$W49+unitario!$X49)*D55</f>
        <v>0</v>
      </c>
      <c r="G55" s="207">
        <f>(unitario!Y49*unitario!$Y$658+unitario!Z49*unitario!$Z$658)*'STANDARD FCA'!D55</f>
        <v>0</v>
      </c>
      <c r="H55" s="207">
        <f>(unitario!S49*unitario!$S$658+unitario!T49*unitario!$T$658+unitario!U49*unitario!$U$658+unitario!V49*unitario!$V$658+unitario!W49*unitario!$W$658+unitario!X49*unitario!$X$658)*'STANDARD FCA'!D55</f>
        <v>0</v>
      </c>
      <c r="I55" s="208">
        <f>(unitario!G49+unitario!H49*unitario!$H$658+unitario!I49*unitario!$I$658+unitario!J49*unitario!$J$658+unitario!K49*unitario!$K$658+unitario!L49*unitario!$L$658+unitario!M49*unitario!$M$658+unitario!N49*unitario!$N$658+unitario!O49*unitario!$O$658+unitario!P49*unitario!$P$658+unitario!Q49*unitario!$Q$658+unitario!R49*unitario!$R$658)*'STANDARD FCA'!D55</f>
        <v>0</v>
      </c>
      <c r="J55" s="145">
        <f t="shared" si="2"/>
        <v>0</v>
      </c>
      <c r="K55" s="192">
        <f>unitario!AA49</f>
        <v>0</v>
      </c>
      <c r="L55" s="192">
        <f t="shared" si="3"/>
        <v>0</v>
      </c>
    </row>
    <row r="56" spans="1:12" ht="27" customHeight="1">
      <c r="A56" s="558" t="str">
        <f>unitario!D50</f>
        <v>You see Slide 8/9/10</v>
      </c>
      <c r="B56" s="206">
        <f>unitario!A50</f>
        <v>0</v>
      </c>
      <c r="C56" s="205" t="str">
        <f>unitario!B50</f>
        <v>Tavola girevole Expert tipo EDX 610</v>
      </c>
      <c r="D56" s="207">
        <f>unitario!E50</f>
        <v>2</v>
      </c>
      <c r="E56" s="207">
        <f>(unitario!$Y50+unitario!$Z50)*D56</f>
        <v>0</v>
      </c>
      <c r="F56" s="208">
        <f>(unitario!$S50+unitario!$T50+unitario!$U50+unitario!$V50+unitario!$W50+unitario!$X50)*D56</f>
        <v>80</v>
      </c>
      <c r="G56" s="207">
        <f>(unitario!Y50*unitario!$Y$658+unitario!Z50*unitario!$Z$658)*'STANDARD FCA'!D56</f>
        <v>0</v>
      </c>
      <c r="H56" s="207">
        <f>(unitario!S50*unitario!$S$658+unitario!T50*unitario!$T$658+unitario!U50*unitario!$U$658+unitario!V50*unitario!$V$658+unitario!W50*unitario!$W$658+unitario!X50*unitario!$X$658)*'STANDARD FCA'!D56</f>
        <v>2400</v>
      </c>
      <c r="I56" s="208">
        <f>(unitario!G50+unitario!H50*unitario!$H$658+unitario!I50*unitario!$I$658+unitario!J50*unitario!$J$658+unitario!K50*unitario!$K$658+unitario!L50*unitario!$L$658+unitario!M50*unitario!$M$658+unitario!N50*unitario!$N$658+unitario!O50*unitario!$O$658+unitario!P50*unitario!$P$658+unitario!Q50*unitario!$Q$658+unitario!R50*unitario!$R$658)*'STANDARD FCA'!D56</f>
        <v>14000</v>
      </c>
      <c r="J56" s="145">
        <f t="shared" si="2"/>
        <v>16400</v>
      </c>
      <c r="K56" s="192">
        <f>unitario!AA50</f>
        <v>16400</v>
      </c>
      <c r="L56" s="192">
        <f t="shared" si="3"/>
        <v>0</v>
      </c>
    </row>
    <row r="57" spans="1:12" ht="27" customHeight="1">
      <c r="A57" s="558" t="str">
        <f>unitario!D51</f>
        <v>You see Slide 8/9/10</v>
      </c>
      <c r="B57" s="206">
        <f>unitario!A51</f>
        <v>0</v>
      </c>
      <c r="C57" s="205" t="str">
        <f>unitario!B51</f>
        <v>Saldato per tavola girelole</v>
      </c>
      <c r="D57" s="207">
        <f>unitario!E51</f>
        <v>2</v>
      </c>
      <c r="E57" s="207">
        <f>(unitario!$Y51+unitario!$Z51)*D57</f>
        <v>0</v>
      </c>
      <c r="F57" s="208">
        <f>(unitario!$S51+unitario!$T51+unitario!$U51+unitario!$V51+unitario!$W51+unitario!$X51)*D57</f>
        <v>20</v>
      </c>
      <c r="G57" s="207">
        <f>(unitario!Y51*unitario!$Y$658+unitario!Z51*unitario!$Z$658)*'STANDARD FCA'!D57</f>
        <v>0</v>
      </c>
      <c r="H57" s="207">
        <f>(unitario!S51*unitario!$S$658+unitario!T51*unitario!$T$658+unitario!U51*unitario!$U$658+unitario!V51*unitario!$V$658+unitario!W51*unitario!$W$658+unitario!X51*unitario!$X$658)*'STANDARD FCA'!D57</f>
        <v>600</v>
      </c>
      <c r="I57" s="208">
        <f>(unitario!G51+unitario!H51*unitario!$H$658+unitario!I51*unitario!$I$658+unitario!J51*unitario!$J$658+unitario!K51*unitario!$K$658+unitario!L51*unitario!$L$658+unitario!M51*unitario!$M$658+unitario!N51*unitario!$N$658+unitario!O51*unitario!$O$658+unitario!P51*unitario!$P$658+unitario!Q51*unitario!$Q$658+unitario!R51*unitario!$R$658)*'STANDARD FCA'!D57</f>
        <v>3517</v>
      </c>
      <c r="J57" s="145">
        <f t="shared" si="2"/>
        <v>4117</v>
      </c>
      <c r="K57" s="192">
        <f>unitario!AA51</f>
        <v>4117</v>
      </c>
      <c r="L57" s="192">
        <f t="shared" si="3"/>
        <v>0</v>
      </c>
    </row>
    <row r="58" spans="1:12" ht="27.75" customHeight="1">
      <c r="A58" s="558" t="str">
        <f>unitario!D52</f>
        <v>You see Slide 8/9/10</v>
      </c>
      <c r="B58" s="206">
        <f>unitario!A52</f>
        <v>0</v>
      </c>
      <c r="C58" s="205" t="str">
        <f>unitario!B52</f>
        <v>Piastra su tavola girevole 800x800 porta gruppi</v>
      </c>
      <c r="D58" s="207">
        <f>unitario!E52</f>
        <v>2</v>
      </c>
      <c r="E58" s="207">
        <f>(unitario!$Y52+unitario!$Z52)*D58</f>
        <v>0</v>
      </c>
      <c r="F58" s="208">
        <f>(unitario!$S52+unitario!$T52+unitario!$U52+unitario!$V52+unitario!$W52+unitario!$X52)*D58</f>
        <v>20</v>
      </c>
      <c r="G58" s="207">
        <f>(unitario!Y52*unitario!$Y$658+unitario!Z52*unitario!$Z$658)*'STANDARD FCA'!D58</f>
        <v>0</v>
      </c>
      <c r="H58" s="207">
        <f>(unitario!S52*unitario!$S$658+unitario!T52*unitario!$T$658+unitario!U52*unitario!$U$658+unitario!V52*unitario!$V$658+unitario!W52*unitario!$W$658+unitario!X52*unitario!$X$658)*'STANDARD FCA'!D58</f>
        <v>600</v>
      </c>
      <c r="I58" s="208">
        <f>(unitario!G52+unitario!H52*unitario!$H$658+unitario!I52*unitario!$I$658+unitario!J52*unitario!$J$658+unitario!K52*unitario!$K$658+unitario!L52*unitario!$L$658+unitario!M52*unitario!$M$658+unitario!N52*unitario!$N$658+unitario!O52*unitario!$O$658+unitario!P52*unitario!$P$658+unitario!Q52*unitario!$Q$658+unitario!R52*unitario!$R$658)*'STANDARD FCA'!D58</f>
        <v>2110</v>
      </c>
      <c r="J58" s="145">
        <f t="shared" si="2"/>
        <v>2710</v>
      </c>
      <c r="K58" s="192">
        <f>unitario!AA52</f>
        <v>2710</v>
      </c>
      <c r="L58" s="192">
        <f t="shared" si="3"/>
        <v>0</v>
      </c>
    </row>
    <row r="59" spans="1:12" ht="30.75" customHeight="1">
      <c r="A59" s="558">
        <f>unitario!D53</f>
        <v>0</v>
      </c>
      <c r="B59" s="206">
        <f>unitario!A53</f>
        <v>0</v>
      </c>
      <c r="C59" s="205">
        <f>unitario!B53</f>
        <v>0</v>
      </c>
      <c r="D59" s="207">
        <f>unitario!E53</f>
        <v>0</v>
      </c>
      <c r="E59" s="207">
        <f>(unitario!$Y53+unitario!$Z53)*D59</f>
        <v>0</v>
      </c>
      <c r="F59" s="208">
        <f>(unitario!$S53+unitario!$T53+unitario!$U53+unitario!$V53+unitario!$W53+unitario!$X53)*D59</f>
        <v>0</v>
      </c>
      <c r="G59" s="207">
        <f>(unitario!Y53*unitario!$Y$658+unitario!Z53*unitario!$Z$658)*'STANDARD FCA'!D59</f>
        <v>0</v>
      </c>
      <c r="H59" s="207">
        <f>(unitario!S53*unitario!$S$658+unitario!T53*unitario!$T$658+unitario!U53*unitario!$U$658+unitario!V53*unitario!$V$658+unitario!W53*unitario!$W$658+unitario!X53*unitario!$X$658)*'STANDARD FCA'!D59</f>
        <v>0</v>
      </c>
      <c r="I59" s="208">
        <f>(unitario!G53+unitario!H53*unitario!$H$658+unitario!I53*unitario!$I$658+unitario!J53*unitario!$J$658+unitario!K53*unitario!$K$658+unitario!L53*unitario!$L$658+unitario!M53*unitario!$M$658+unitario!N53*unitario!$N$658+unitario!O53*unitario!$O$658+unitario!P53*unitario!$P$658+unitario!Q53*unitario!$Q$658+unitario!R53*unitario!$R$658)*'STANDARD FCA'!D59</f>
        <v>0</v>
      </c>
      <c r="J59" s="145">
        <f t="shared" si="2"/>
        <v>0</v>
      </c>
      <c r="K59" s="192">
        <f>unitario!AA53</f>
        <v>0</v>
      </c>
      <c r="L59" s="192">
        <f t="shared" si="3"/>
        <v>0</v>
      </c>
    </row>
    <row r="60" spans="1:12" ht="27" customHeight="1">
      <c r="A60" s="558" t="str">
        <f>unitario!D54</f>
        <v>You see Slide 8/9/10</v>
      </c>
      <c r="B60" s="206">
        <f>unitario!A54</f>
        <v>0</v>
      </c>
      <c r="C60" s="205" t="str">
        <f>unitario!B54</f>
        <v>Micro PE</v>
      </c>
      <c r="D60" s="207">
        <f>unitario!E54</f>
        <v>20</v>
      </c>
      <c r="E60" s="207">
        <f>(unitario!$Y54+unitario!$Z54)*D60</f>
        <v>0</v>
      </c>
      <c r="F60" s="208">
        <f>(unitario!$S54+unitario!$T54+unitario!$U54+unitario!$V54+unitario!$W54+unitario!$X54)*D60</f>
        <v>80</v>
      </c>
      <c r="G60" s="207">
        <f>(unitario!Y54*unitario!$Y$658+unitario!Z54*unitario!$Z$658)*'STANDARD FCA'!D60</f>
        <v>0</v>
      </c>
      <c r="H60" s="207">
        <f>(unitario!S54*unitario!$S$658+unitario!T54*unitario!$T$658+unitario!U54*unitario!$U$658+unitario!V54*unitario!$V$658+unitario!W54*unitario!$W$658+unitario!X54*unitario!$X$658)*'STANDARD FCA'!D60</f>
        <v>2400</v>
      </c>
      <c r="I60" s="208">
        <f>(unitario!G54+unitario!H54*unitario!$H$658+unitario!I54*unitario!$I$658+unitario!J54*unitario!$J$658+unitario!K54*unitario!$K$658+unitario!L54*unitario!$L$658+unitario!M54*unitario!$M$658+unitario!N54*unitario!$N$658+unitario!O54*unitario!$O$658+unitario!P54*unitario!$P$658+unitario!Q54*unitario!$Q$658+unitario!R54*unitario!$R$658)*'STANDARD FCA'!D60</f>
        <v>6820</v>
      </c>
      <c r="J60" s="145">
        <f t="shared" si="2"/>
        <v>9220</v>
      </c>
      <c r="K60" s="192">
        <f>unitario!AA54</f>
        <v>9220</v>
      </c>
      <c r="L60" s="192">
        <f t="shared" si="3"/>
        <v>0</v>
      </c>
    </row>
    <row r="61" spans="1:12" ht="27" customHeight="1">
      <c r="A61" s="558">
        <f>unitario!D55</f>
        <v>0</v>
      </c>
      <c r="B61" s="206">
        <f>unitario!A55</f>
        <v>0</v>
      </c>
      <c r="C61" s="205">
        <f>unitario!B55</f>
        <v>0</v>
      </c>
      <c r="D61" s="207">
        <f>unitario!E55</f>
        <v>0</v>
      </c>
      <c r="E61" s="207">
        <f>(unitario!$Y55+unitario!$Z55)*D61</f>
        <v>0</v>
      </c>
      <c r="F61" s="208">
        <f>(unitario!$S55+unitario!$T55+unitario!$U55+unitario!$V55+unitario!$W55+unitario!$X55)*D61</f>
        <v>0</v>
      </c>
      <c r="G61" s="207">
        <f>(unitario!Y55*unitario!$Y$658+unitario!Z55*unitario!$Z$658)*'STANDARD FCA'!D61</f>
        <v>0</v>
      </c>
      <c r="H61" s="207">
        <f>(unitario!S55*unitario!$S$658+unitario!T55*unitario!$T$658+unitario!U55*unitario!$U$658+unitario!V55*unitario!$V$658+unitario!W55*unitario!$W$658+unitario!X55*unitario!$X$658)*'STANDARD FCA'!D61</f>
        <v>0</v>
      </c>
      <c r="I61" s="208">
        <f>(unitario!G55+unitario!H55*unitario!$H$658+unitario!I55*unitario!$I$658+unitario!J55*unitario!$J$658+unitario!K55*unitario!$K$658+unitario!L55*unitario!$L$658+unitario!M55*unitario!$M$658+unitario!N55*unitario!$N$658+unitario!O55*unitario!$O$658+unitario!P55*unitario!$P$658+unitario!Q55*unitario!$Q$658+unitario!R55*unitario!$R$658)*'STANDARD FCA'!D61</f>
        <v>0</v>
      </c>
      <c r="J61" s="145">
        <f t="shared" si="2"/>
        <v>0</v>
      </c>
      <c r="K61" s="192">
        <f>unitario!AA55</f>
        <v>0</v>
      </c>
      <c r="L61" s="192">
        <f t="shared" si="3"/>
        <v>0</v>
      </c>
    </row>
    <row r="62" spans="1:12" ht="27" customHeight="1">
      <c r="A62" s="558" t="str">
        <f>unitario!D56</f>
        <v>You see slide 11</v>
      </c>
      <c r="B62" s="206" t="str">
        <f>unitario!A56</f>
        <v>Robot 20R1</v>
      </c>
      <c r="C62" s="205" t="str">
        <f>unitario!B56</f>
        <v>Robot di saldatura e manipolazione</v>
      </c>
      <c r="D62" s="207">
        <f>unitario!E56</f>
        <v>1</v>
      </c>
      <c r="E62" s="207">
        <f>(unitario!$Y56+unitario!$Z56)*D62</f>
        <v>0</v>
      </c>
      <c r="F62" s="208">
        <f>(unitario!$S56+unitario!$T56+unitario!$U56+unitario!$V56+unitario!$W56+unitario!$X56)*D62</f>
        <v>0</v>
      </c>
      <c r="G62" s="207">
        <f>(unitario!Y56*unitario!$Y$658+unitario!Z56*unitario!$Z$658)*'STANDARD FCA'!D62</f>
        <v>0</v>
      </c>
      <c r="H62" s="207">
        <f>(unitario!S56*unitario!$S$658+unitario!T56*unitario!$T$658+unitario!U56*unitario!$U$658+unitario!V56*unitario!$V$658+unitario!W56*unitario!$W$658+unitario!X56*unitario!$X$658)*'STANDARD FCA'!D62</f>
        <v>0</v>
      </c>
      <c r="I62" s="208">
        <f>(unitario!G56+unitario!H56*unitario!$H$658+unitario!I56*unitario!$I$658+unitario!J56*unitario!$J$658+unitario!K56*unitario!$K$658+unitario!L56*unitario!$L$658+unitario!M56*unitario!$M$658+unitario!N56*unitario!$N$658+unitario!O56*unitario!$O$658+unitario!P56*unitario!$P$658+unitario!Q56*unitario!$Q$658+unitario!R56*unitario!$R$658)*'STANDARD FCA'!D62</f>
        <v>0</v>
      </c>
      <c r="J62" s="145">
        <f t="shared" si="2"/>
        <v>0</v>
      </c>
      <c r="K62" s="192">
        <f>unitario!AA56</f>
        <v>0</v>
      </c>
      <c r="L62" s="192">
        <f t="shared" si="3"/>
        <v>0</v>
      </c>
    </row>
    <row r="63" spans="1:12" ht="27" customHeight="1">
      <c r="A63" s="558" t="str">
        <f>unitario!D57</f>
        <v>You see slide 11</v>
      </c>
      <c r="B63" s="206">
        <f>unitario!A57</f>
        <v>0</v>
      </c>
      <c r="C63" s="205" t="str">
        <f>unitario!B57</f>
        <v>Nuovo gripper tg media promiscuo 312/846</v>
      </c>
      <c r="D63" s="207">
        <f>unitario!E57</f>
        <v>1</v>
      </c>
      <c r="E63" s="207">
        <f>(unitario!$Y57+unitario!$Z57)*D63</f>
        <v>0</v>
      </c>
      <c r="F63" s="208">
        <f>(unitario!$S57+unitario!$T57+unitario!$U57+unitario!$V57+unitario!$W57+unitario!$X57)*D63</f>
        <v>40</v>
      </c>
      <c r="G63" s="207">
        <f>(unitario!Y57*unitario!$Y$658+unitario!Z57*unitario!$Z$658)*'STANDARD FCA'!D63</f>
        <v>0</v>
      </c>
      <c r="H63" s="207">
        <f>(unitario!S57*unitario!$S$658+unitario!T57*unitario!$T$658+unitario!U57*unitario!$U$658+unitario!V57*unitario!$V$658+unitario!W57*unitario!$W$658+unitario!X57*unitario!$X$658)*'STANDARD FCA'!D63</f>
        <v>1200</v>
      </c>
      <c r="I63" s="208">
        <f>(unitario!G57+unitario!H57*unitario!$H$658+unitario!I57*unitario!$I$658+unitario!J57*unitario!$J$658+unitario!K57*unitario!$K$658+unitario!L57*unitario!$L$658+unitario!M57*unitario!$M$658+unitario!N57*unitario!$N$658+unitario!O57*unitario!$O$658+unitario!P57*unitario!$P$658+unitario!Q57*unitario!$Q$658+unitario!R57*unitario!$R$658)*'STANDARD FCA'!D63</f>
        <v>16267.5</v>
      </c>
      <c r="J63" s="145">
        <f t="shared" si="2"/>
        <v>17467.5</v>
      </c>
      <c r="K63" s="192">
        <f>unitario!AA57</f>
        <v>17467.5</v>
      </c>
      <c r="L63" s="192">
        <f t="shared" si="3"/>
        <v>0</v>
      </c>
    </row>
    <row r="64" spans="1:12" ht="27" customHeight="1">
      <c r="A64" s="558" t="str">
        <f>unitario!D58</f>
        <v>You see slide 11</v>
      </c>
      <c r="B64" s="206">
        <f>unitario!A58</f>
        <v>0</v>
      </c>
      <c r="C64" s="205" t="str">
        <f>unitario!B58</f>
        <v>Programmazione per modello 846 (qt punti 5)</v>
      </c>
      <c r="D64" s="207">
        <f>unitario!E58</f>
        <v>1</v>
      </c>
      <c r="E64" s="207">
        <f>(unitario!$Y58+unitario!$Z58)*D64</f>
        <v>0</v>
      </c>
      <c r="F64" s="208">
        <f>(unitario!$S58+unitario!$T58+unitario!$U58+unitario!$V58+unitario!$W58+unitario!$X58)*D64</f>
        <v>30</v>
      </c>
      <c r="G64" s="207">
        <f>(unitario!Y58*unitario!$Y$658+unitario!Z58*unitario!$Z$658)*'STANDARD FCA'!D64</f>
        <v>0</v>
      </c>
      <c r="H64" s="207">
        <f>(unitario!S58*unitario!$S$658+unitario!T58*unitario!$T$658+unitario!U58*unitario!$U$658+unitario!V58*unitario!$V$658+unitario!W58*unitario!$W$658+unitario!X58*unitario!$X$658)*'STANDARD FCA'!D64</f>
        <v>1500</v>
      </c>
      <c r="I64" s="208">
        <f>(unitario!G58+unitario!H58*unitario!$H$658+unitario!I58*unitario!$I$658+unitario!J58*unitario!$J$658+unitario!K58*unitario!$K$658+unitario!L58*unitario!$L$658+unitario!M58*unitario!$M$658+unitario!N58*unitario!$N$658+unitario!O58*unitario!$O$658+unitario!P58*unitario!$P$658+unitario!Q58*unitario!$Q$658+unitario!R58*unitario!$R$658)*'STANDARD FCA'!D64</f>
        <v>0</v>
      </c>
      <c r="J64" s="145">
        <f t="shared" si="2"/>
        <v>1500</v>
      </c>
      <c r="K64" s="192">
        <f>unitario!AA58</f>
        <v>1500</v>
      </c>
      <c r="L64" s="192">
        <f t="shared" si="3"/>
        <v>0</v>
      </c>
    </row>
    <row r="65" spans="1:12" ht="27.75" customHeight="1">
      <c r="A65" s="558" t="str">
        <f>unitario!D59</f>
        <v>You see slide 11</v>
      </c>
      <c r="B65" s="206">
        <f>unitario!A59</f>
        <v>0</v>
      </c>
      <c r="C65" s="205" t="str">
        <f>unitario!B59</f>
        <v>Programmazione per modello 312 (qt punti 5)</v>
      </c>
      <c r="D65" s="207">
        <f>unitario!E59</f>
        <v>1</v>
      </c>
      <c r="E65" s="207">
        <f>(unitario!$Y59+unitario!$Z59)*D65</f>
        <v>0</v>
      </c>
      <c r="F65" s="208">
        <f>(unitario!$S59+unitario!$T59+unitario!$U59+unitario!$V59+unitario!$W59+unitario!$X59)*D65</f>
        <v>30</v>
      </c>
      <c r="G65" s="207">
        <f>(unitario!Y59*unitario!$Y$658+unitario!Z59*unitario!$Z$658)*'STANDARD FCA'!D65</f>
        <v>0</v>
      </c>
      <c r="H65" s="207">
        <f>(unitario!S59*unitario!$S$658+unitario!T59*unitario!$T$658+unitario!U59*unitario!$U$658+unitario!V59*unitario!$V$658+unitario!W59*unitario!$W$658+unitario!X59*unitario!$X$658)*'STANDARD FCA'!D65</f>
        <v>1500</v>
      </c>
      <c r="I65" s="208">
        <f>(unitario!G59+unitario!H59*unitario!$H$658+unitario!I59*unitario!$I$658+unitario!J59*unitario!$J$658+unitario!K59*unitario!$K$658+unitario!L59*unitario!$L$658+unitario!M59*unitario!$M$658+unitario!N59*unitario!$N$658+unitario!O59*unitario!$O$658+unitario!P59*unitario!$P$658+unitario!Q59*unitario!$Q$658+unitario!R59*unitario!$R$658)*'STANDARD FCA'!D65</f>
        <v>0</v>
      </c>
      <c r="J65" s="145">
        <f t="shared" si="2"/>
        <v>1500</v>
      </c>
      <c r="K65" s="192">
        <f>unitario!AA59</f>
        <v>1500</v>
      </c>
      <c r="L65" s="192">
        <f t="shared" si="3"/>
        <v>0</v>
      </c>
    </row>
    <row r="66" spans="1:12" ht="30.75" customHeight="1">
      <c r="A66" s="558">
        <f>unitario!D60</f>
        <v>0</v>
      </c>
      <c r="B66" s="206">
        <f>unitario!A60</f>
        <v>0</v>
      </c>
      <c r="C66" s="205">
        <f>unitario!B60</f>
        <v>0</v>
      </c>
      <c r="D66" s="207">
        <f>unitario!E60</f>
        <v>0</v>
      </c>
      <c r="E66" s="207">
        <f>(unitario!$Y60+unitario!$Z60)*D66</f>
        <v>0</v>
      </c>
      <c r="F66" s="208">
        <f>(unitario!$S60+unitario!$T60+unitario!$U60+unitario!$V60+unitario!$W60+unitario!$X60)*D66</f>
        <v>0</v>
      </c>
      <c r="G66" s="207">
        <f>(unitario!Y60*unitario!$Y$658+unitario!Z60*unitario!$Z$658)*'STANDARD FCA'!D66</f>
        <v>0</v>
      </c>
      <c r="H66" s="207">
        <f>(unitario!S60*unitario!$S$658+unitario!T60*unitario!$T$658+unitario!U60*unitario!$U$658+unitario!V60*unitario!$V$658+unitario!W60*unitario!$W$658+unitario!X60*unitario!$X$658)*'STANDARD FCA'!D66</f>
        <v>0</v>
      </c>
      <c r="I66" s="208">
        <f>(unitario!G60+unitario!H60*unitario!$H$658+unitario!I60*unitario!$I$658+unitario!J60*unitario!$J$658+unitario!K60*unitario!$K$658+unitario!L60*unitario!$L$658+unitario!M60*unitario!$M$658+unitario!N60*unitario!$N$658+unitario!O60*unitario!$O$658+unitario!P60*unitario!$P$658+unitario!Q60*unitario!$Q$658+unitario!R60*unitario!$R$658)*'STANDARD FCA'!D66</f>
        <v>0</v>
      </c>
      <c r="J66" s="145">
        <f t="shared" si="2"/>
        <v>0</v>
      </c>
      <c r="K66" s="192">
        <f>unitario!AA60</f>
        <v>0</v>
      </c>
      <c r="L66" s="192">
        <f t="shared" si="3"/>
        <v>0</v>
      </c>
    </row>
    <row r="67" spans="1:12" ht="27" customHeight="1">
      <c r="A67" s="558" t="str">
        <f>unitario!D61</f>
        <v>You see slide 11</v>
      </c>
      <c r="B67" s="206" t="str">
        <f>unitario!A61</f>
        <v>Robot 20R2</v>
      </c>
      <c r="C67" s="205" t="str">
        <f>unitario!B61</f>
        <v>Robot di saldatura</v>
      </c>
      <c r="D67" s="207">
        <f>unitario!E61</f>
        <v>1</v>
      </c>
      <c r="E67" s="207">
        <f>(unitario!$Y61+unitario!$Z61)*D67</f>
        <v>0</v>
      </c>
      <c r="F67" s="208">
        <f>(unitario!$S61+unitario!$T61+unitario!$U61+unitario!$V61+unitario!$W61+unitario!$X61)*D67</f>
        <v>0</v>
      </c>
      <c r="G67" s="207">
        <f>(unitario!Y61*unitario!$Y$658+unitario!Z61*unitario!$Z$658)*'STANDARD FCA'!D67</f>
        <v>0</v>
      </c>
      <c r="H67" s="207">
        <f>(unitario!S61*unitario!$S$658+unitario!T61*unitario!$T$658+unitario!U61*unitario!$U$658+unitario!V61*unitario!$V$658+unitario!W61*unitario!$W$658+unitario!X61*unitario!$X$658)*'STANDARD FCA'!D67</f>
        <v>0</v>
      </c>
      <c r="I67" s="208">
        <f>(unitario!G61+unitario!H61*unitario!$H$658+unitario!I61*unitario!$I$658+unitario!J61*unitario!$J$658+unitario!K61*unitario!$K$658+unitario!L61*unitario!$L$658+unitario!M61*unitario!$M$658+unitario!N61*unitario!$N$658+unitario!O61*unitario!$O$658+unitario!P61*unitario!$P$658+unitario!Q61*unitario!$Q$658+unitario!R61*unitario!$R$658)*'STANDARD FCA'!D67</f>
        <v>0</v>
      </c>
      <c r="J67" s="145">
        <f t="shared" si="2"/>
        <v>0</v>
      </c>
      <c r="K67" s="192">
        <f>unitario!AA61</f>
        <v>0</v>
      </c>
      <c r="L67" s="192">
        <f t="shared" si="3"/>
        <v>0</v>
      </c>
    </row>
    <row r="68" spans="1:12" ht="27" customHeight="1">
      <c r="A68" s="558" t="str">
        <f>unitario!D62</f>
        <v>You see slide 11</v>
      </c>
      <c r="B68" s="206">
        <f>unitario!A62</f>
        <v>0</v>
      </c>
      <c r="C68" s="205" t="str">
        <f>unitario!B62</f>
        <v>Programmazione per modello 846 (qt punti 11)</v>
      </c>
      <c r="D68" s="207">
        <f>unitario!E62</f>
        <v>1</v>
      </c>
      <c r="E68" s="207">
        <f>(unitario!$Y62+unitario!$Z62)*D68</f>
        <v>0</v>
      </c>
      <c r="F68" s="208">
        <f>(unitario!$S62+unitario!$T62+unitario!$U62+unitario!$V62+unitario!$W62+unitario!$X62)*D68</f>
        <v>60</v>
      </c>
      <c r="G68" s="207">
        <f>(unitario!Y62*unitario!$Y$658+unitario!Z62*unitario!$Z$658)*'STANDARD FCA'!D68</f>
        <v>0</v>
      </c>
      <c r="H68" s="207">
        <f>(unitario!S62*unitario!$S$658+unitario!T62*unitario!$T$658+unitario!U62*unitario!$U$658+unitario!V62*unitario!$V$658+unitario!W62*unitario!$W$658+unitario!X62*unitario!$X$658)*'STANDARD FCA'!D68</f>
        <v>3000</v>
      </c>
      <c r="I68" s="208">
        <f>(unitario!G62+unitario!H62*unitario!$H$658+unitario!I62*unitario!$I$658+unitario!J62*unitario!$J$658+unitario!K62*unitario!$K$658+unitario!L62*unitario!$L$658+unitario!M62*unitario!$M$658+unitario!N62*unitario!$N$658+unitario!O62*unitario!$O$658+unitario!P62*unitario!$P$658+unitario!Q62*unitario!$Q$658+unitario!R62*unitario!$R$658)*'STANDARD FCA'!D68</f>
        <v>0</v>
      </c>
      <c r="J68" s="145">
        <f t="shared" si="2"/>
        <v>3000</v>
      </c>
      <c r="K68" s="192">
        <f>unitario!AA62</f>
        <v>3000</v>
      </c>
      <c r="L68" s="192">
        <f t="shared" si="3"/>
        <v>0</v>
      </c>
    </row>
    <row r="69" spans="1:12" ht="27" customHeight="1">
      <c r="A69" s="558" t="str">
        <f>unitario!D63</f>
        <v>You see slide 11</v>
      </c>
      <c r="B69" s="206">
        <f>unitario!A63</f>
        <v>0</v>
      </c>
      <c r="C69" s="205" t="str">
        <f>unitario!B63</f>
        <v>Programmazione per modello 312 (qt punti 11)</v>
      </c>
      <c r="D69" s="207">
        <f>unitario!E63</f>
        <v>1</v>
      </c>
      <c r="E69" s="207">
        <f>(unitario!$Y63+unitario!$Z63)*D69</f>
        <v>0</v>
      </c>
      <c r="F69" s="208">
        <f>(unitario!$S63+unitario!$T63+unitario!$U63+unitario!$V63+unitario!$W63+unitario!$X63)*D69</f>
        <v>60</v>
      </c>
      <c r="G69" s="207">
        <f>(unitario!Y63*unitario!$Y$658+unitario!Z63*unitario!$Z$658)*'STANDARD FCA'!D69</f>
        <v>0</v>
      </c>
      <c r="H69" s="207">
        <f>(unitario!S63*unitario!$S$658+unitario!T63*unitario!$T$658+unitario!U63*unitario!$U$658+unitario!V63*unitario!$V$658+unitario!W63*unitario!$W$658+unitario!X63*unitario!$X$658)*'STANDARD FCA'!D69</f>
        <v>3000</v>
      </c>
      <c r="I69" s="208">
        <f>(unitario!G63+unitario!H63*unitario!$H$658+unitario!I63*unitario!$I$658+unitario!J63*unitario!$J$658+unitario!K63*unitario!$K$658+unitario!L63*unitario!$L$658+unitario!M63*unitario!$M$658+unitario!N63*unitario!$N$658+unitario!O63*unitario!$O$658+unitario!P63*unitario!$P$658+unitario!Q63*unitario!$Q$658+unitario!R63*unitario!$R$658)*'STANDARD FCA'!D69</f>
        <v>0</v>
      </c>
      <c r="J69" s="145">
        <f t="shared" si="2"/>
        <v>3000</v>
      </c>
      <c r="K69" s="192">
        <f>unitario!AA63</f>
        <v>3000</v>
      </c>
      <c r="L69" s="192">
        <f t="shared" si="3"/>
        <v>0</v>
      </c>
    </row>
    <row r="70" spans="1:12" ht="27" customHeight="1">
      <c r="A70" s="558">
        <f>unitario!D64</f>
        <v>0</v>
      </c>
      <c r="B70" s="206">
        <f>unitario!A64</f>
        <v>0</v>
      </c>
      <c r="C70" s="205">
        <f>unitario!B64</f>
        <v>0</v>
      </c>
      <c r="D70" s="207">
        <f>unitario!E64</f>
        <v>0</v>
      </c>
      <c r="E70" s="207">
        <f>(unitario!$Y64+unitario!$Z64)*D70</f>
        <v>0</v>
      </c>
      <c r="F70" s="208">
        <f>(unitario!$S64+unitario!$T64+unitario!$U64+unitario!$V64+unitario!$W64+unitario!$X64)*D70</f>
        <v>0</v>
      </c>
      <c r="G70" s="207">
        <f>(unitario!Y64*unitario!$Y$658+unitario!Z64*unitario!$Z$658)*'STANDARD FCA'!D70</f>
        <v>0</v>
      </c>
      <c r="H70" s="207">
        <f>(unitario!S64*unitario!$S$658+unitario!T64*unitario!$T$658+unitario!U64*unitario!$U$658+unitario!V64*unitario!$V$658+unitario!W64*unitario!$W$658+unitario!X64*unitario!$X$658)*'STANDARD FCA'!D70</f>
        <v>0</v>
      </c>
      <c r="I70" s="208">
        <f>(unitario!G64+unitario!H64*unitario!$H$658+unitario!I64*unitario!$I$658+unitario!J64*unitario!$J$658+unitario!K64*unitario!$K$658+unitario!L64*unitario!$L$658+unitario!M64*unitario!$M$658+unitario!N64*unitario!$N$658+unitario!O64*unitario!$O$658+unitario!P64*unitario!$P$658+unitario!Q64*unitario!$Q$658+unitario!R64*unitario!$R$658)*'STANDARD FCA'!D70</f>
        <v>0</v>
      </c>
      <c r="J70" s="145">
        <f t="shared" si="2"/>
        <v>0</v>
      </c>
      <c r="K70" s="192">
        <f>unitario!AA64</f>
        <v>0</v>
      </c>
      <c r="L70" s="192">
        <f t="shared" si="3"/>
        <v>0</v>
      </c>
    </row>
    <row r="71" spans="1:12" ht="27" customHeight="1">
      <c r="A71" s="558" t="str">
        <f>unitario!D65</f>
        <v>You see slide 15</v>
      </c>
      <c r="B71" s="206" t="str">
        <f>unitario!A65</f>
        <v>Robot 20R3</v>
      </c>
      <c r="C71" s="205" t="str">
        <f>unitario!B65</f>
        <v>Robot di manipolazione e saldatura sotto pinza al suolo</v>
      </c>
      <c r="D71" s="207">
        <f>unitario!E65</f>
        <v>1</v>
      </c>
      <c r="E71" s="207">
        <f>(unitario!$Y65+unitario!$Z65)*D71</f>
        <v>0</v>
      </c>
      <c r="F71" s="208">
        <f>(unitario!$S65+unitario!$T65+unitario!$U65+unitario!$V65+unitario!$W65+unitario!$X65)*D71</f>
        <v>0</v>
      </c>
      <c r="G71" s="207">
        <f>(unitario!Y65*unitario!$Y$658+unitario!Z65*unitario!$Z$658)*'STANDARD FCA'!D71</f>
        <v>0</v>
      </c>
      <c r="H71" s="207">
        <f>(unitario!S65*unitario!$S$658+unitario!T65*unitario!$T$658+unitario!U65*unitario!$U$658+unitario!V65*unitario!$V$658+unitario!W65*unitario!$W$658+unitario!X65*unitario!$X$658)*'STANDARD FCA'!D71</f>
        <v>0</v>
      </c>
      <c r="I71" s="208">
        <f>(unitario!G65+unitario!H65*unitario!$H$658+unitario!I65*unitario!$I$658+unitario!J65*unitario!$J$658+unitario!K65*unitario!$K$658+unitario!L65*unitario!$L$658+unitario!M65*unitario!$M$658+unitario!N65*unitario!$N$658+unitario!O65*unitario!$O$658+unitario!P65*unitario!$P$658+unitario!Q65*unitario!$Q$658+unitario!R65*unitario!$R$658)*'STANDARD FCA'!D71</f>
        <v>0</v>
      </c>
      <c r="J71" s="145">
        <f t="shared" si="2"/>
        <v>0</v>
      </c>
      <c r="K71" s="192">
        <f>unitario!AA65</f>
        <v>0</v>
      </c>
      <c r="L71" s="192">
        <f t="shared" si="3"/>
        <v>0</v>
      </c>
    </row>
    <row r="72" spans="1:12" ht="27.75" customHeight="1">
      <c r="A72" s="558" t="str">
        <f>unitario!D66</f>
        <v>You see slide 15</v>
      </c>
      <c r="B72" s="206">
        <f>unitario!A66</f>
        <v>0</v>
      </c>
      <c r="C72" s="205" t="str">
        <f>unitario!B66</f>
        <v>Nuovi bloccaggi a bordo gripper +500mm di tubo in alluminio + snodi</v>
      </c>
      <c r="D72" s="207">
        <f>unitario!E66</f>
        <v>2</v>
      </c>
      <c r="E72" s="207">
        <f>(unitario!$Y66+unitario!$Z66)*D72</f>
        <v>0</v>
      </c>
      <c r="F72" s="208">
        <f>(unitario!$S66+unitario!$T66+unitario!$U66+unitario!$V66+unitario!$W66+unitario!$X66)*D72</f>
        <v>16</v>
      </c>
      <c r="G72" s="207">
        <f>(unitario!Y66*unitario!$Y$658+unitario!Z66*unitario!$Z$658)*'STANDARD FCA'!D72</f>
        <v>0</v>
      </c>
      <c r="H72" s="207">
        <f>(unitario!S66*unitario!$S$658+unitario!T66*unitario!$T$658+unitario!U66*unitario!$U$658+unitario!V66*unitario!$V$658+unitario!W66*unitario!$W$658+unitario!X66*unitario!$X$658)*'STANDARD FCA'!D72</f>
        <v>480</v>
      </c>
      <c r="I72" s="208">
        <f>(unitario!G66+unitario!H66*unitario!$H$658+unitario!I66*unitario!$I$658+unitario!J66*unitario!$J$658+unitario!K66*unitario!$K$658+unitario!L66*unitario!$L$658+unitario!M66*unitario!$M$658+unitario!N66*unitario!$N$658+unitario!O66*unitario!$O$658+unitario!P66*unitario!$P$658+unitario!Q66*unitario!$Q$658+unitario!R66*unitario!$R$658)*'STANDARD FCA'!D72</f>
        <v>3432</v>
      </c>
      <c r="J72" s="145">
        <f t="shared" si="2"/>
        <v>3912</v>
      </c>
      <c r="K72" s="192">
        <f>unitario!AA66</f>
        <v>3912</v>
      </c>
      <c r="L72" s="192">
        <f t="shared" si="3"/>
        <v>0</v>
      </c>
    </row>
    <row r="73" spans="1:12" ht="30.75" customHeight="1">
      <c r="A73" s="558" t="str">
        <f>unitario!D67</f>
        <v>You see slide 15</v>
      </c>
      <c r="B73" s="206">
        <f>unitario!A67</f>
        <v>0</v>
      </c>
      <c r="C73" s="205" t="str">
        <f>unitario!B67</f>
        <v>Micro PE</v>
      </c>
      <c r="D73" s="207">
        <f>unitario!E67</f>
        <v>2</v>
      </c>
      <c r="E73" s="207">
        <f>(unitario!$Y67+unitario!$Z67)*D73</f>
        <v>0</v>
      </c>
      <c r="F73" s="208">
        <f>(unitario!$S67+unitario!$T67+unitario!$U67+unitario!$V67+unitario!$W67+unitario!$X67)*D73</f>
        <v>8</v>
      </c>
      <c r="G73" s="207">
        <f>(unitario!Y67*unitario!$Y$658+unitario!Z67*unitario!$Z$658)*'STANDARD FCA'!D73</f>
        <v>0</v>
      </c>
      <c r="H73" s="207">
        <f>(unitario!S67*unitario!$S$658+unitario!T67*unitario!$T$658+unitario!U67*unitario!$U$658+unitario!V67*unitario!$V$658+unitario!W67*unitario!$W$658+unitario!X67*unitario!$X$658)*'STANDARD FCA'!D73</f>
        <v>240</v>
      </c>
      <c r="I73" s="208">
        <f>(unitario!G67+unitario!H67*unitario!$H$658+unitario!I67*unitario!$I$658+unitario!J67*unitario!$J$658+unitario!K67*unitario!$K$658+unitario!L67*unitario!$L$658+unitario!M67*unitario!$M$658+unitario!N67*unitario!$N$658+unitario!O67*unitario!$O$658+unitario!P67*unitario!$P$658+unitario!Q67*unitario!$Q$658+unitario!R67*unitario!$R$658)*'STANDARD FCA'!D73</f>
        <v>682</v>
      </c>
      <c r="J73" s="145">
        <f t="shared" si="2"/>
        <v>922</v>
      </c>
      <c r="K73" s="192">
        <f>unitario!AA67</f>
        <v>922</v>
      </c>
      <c r="L73" s="192">
        <f t="shared" si="3"/>
        <v>0</v>
      </c>
    </row>
    <row r="74" spans="1:12" ht="27" customHeight="1">
      <c r="A74" s="558">
        <f>unitario!D68</f>
        <v>0</v>
      </c>
      <c r="B74" s="206">
        <f>unitario!A68</f>
        <v>0</v>
      </c>
      <c r="C74" s="205">
        <f>unitario!B68</f>
        <v>0</v>
      </c>
      <c r="D74" s="207">
        <f>unitario!E68</f>
        <v>0</v>
      </c>
      <c r="E74" s="207">
        <f>(unitario!$Y68+unitario!$Z68)*D74</f>
        <v>0</v>
      </c>
      <c r="F74" s="208">
        <f>(unitario!$S68+unitario!$T68+unitario!$U68+unitario!$V68+unitario!$W68+unitario!$X68)*D74</f>
        <v>0</v>
      </c>
      <c r="G74" s="207">
        <f>(unitario!Y68*unitario!$Y$658+unitario!Z68*unitario!$Z$658)*'STANDARD FCA'!D74</f>
        <v>0</v>
      </c>
      <c r="H74" s="207">
        <f>(unitario!S68*unitario!$S$658+unitario!T68*unitario!$T$658+unitario!U68*unitario!$U$658+unitario!V68*unitario!$V$658+unitario!W68*unitario!$W$658+unitario!X68*unitario!$X$658)*'STANDARD FCA'!D74</f>
        <v>0</v>
      </c>
      <c r="I74" s="208">
        <f>(unitario!G68+unitario!H68*unitario!$H$658+unitario!I68*unitario!$I$658+unitario!J68*unitario!$J$658+unitario!K68*unitario!$K$658+unitario!L68*unitario!$L$658+unitario!M68*unitario!$M$658+unitario!N68*unitario!$N$658+unitario!O68*unitario!$O$658+unitario!P68*unitario!$P$658+unitario!Q68*unitario!$Q$658+unitario!R68*unitario!$R$658)*'STANDARD FCA'!D74</f>
        <v>0</v>
      </c>
      <c r="J74" s="145">
        <f t="shared" si="2"/>
        <v>0</v>
      </c>
      <c r="K74" s="192">
        <f>unitario!AA68</f>
        <v>0</v>
      </c>
      <c r="L74" s="192">
        <f t="shared" si="3"/>
        <v>0</v>
      </c>
    </row>
    <row r="75" spans="1:12" ht="27" customHeight="1">
      <c r="A75" s="558" t="str">
        <f>unitario!D69</f>
        <v>You see slide 15</v>
      </c>
      <c r="B75" s="206">
        <f>unitario!A69</f>
        <v>0</v>
      </c>
      <c r="C75" s="205" t="str">
        <f>unitario!B69</f>
        <v>Programmazione per modello 846 (qt punti 14)</v>
      </c>
      <c r="D75" s="207">
        <f>unitario!E69</f>
        <v>1</v>
      </c>
      <c r="E75" s="207">
        <f>(unitario!$Y69+unitario!$Z69)*D75</f>
        <v>0</v>
      </c>
      <c r="F75" s="208">
        <f>(unitario!$S69+unitario!$T69+unitario!$U69+unitario!$V69+unitario!$W69+unitario!$X69)*D75</f>
        <v>60</v>
      </c>
      <c r="G75" s="207">
        <f>(unitario!Y69*unitario!$Y$658+unitario!Z69*unitario!$Z$658)*'STANDARD FCA'!D75</f>
        <v>0</v>
      </c>
      <c r="H75" s="207">
        <f>(unitario!S69*unitario!$S$658+unitario!T69*unitario!$T$658+unitario!U69*unitario!$U$658+unitario!V69*unitario!$V$658+unitario!W69*unitario!$W$658+unitario!X69*unitario!$X$658)*'STANDARD FCA'!D75</f>
        <v>3000</v>
      </c>
      <c r="I75" s="208">
        <f>(unitario!G69+unitario!H69*unitario!$H$658+unitario!I69*unitario!$I$658+unitario!J69*unitario!$J$658+unitario!K69*unitario!$K$658+unitario!L69*unitario!$L$658+unitario!M69*unitario!$M$658+unitario!N69*unitario!$N$658+unitario!O69*unitario!$O$658+unitario!P69*unitario!$P$658+unitario!Q69*unitario!$Q$658+unitario!R69*unitario!$R$658)*'STANDARD FCA'!D75</f>
        <v>0</v>
      </c>
      <c r="J75" s="145">
        <f t="shared" si="2"/>
        <v>3000</v>
      </c>
      <c r="K75" s="192">
        <f>unitario!AA69</f>
        <v>3000</v>
      </c>
      <c r="L75" s="192">
        <f t="shared" si="3"/>
        <v>0</v>
      </c>
    </row>
    <row r="76" spans="1:12" ht="27" customHeight="1">
      <c r="A76" s="558" t="str">
        <f>unitario!D70</f>
        <v>You see slide 15</v>
      </c>
      <c r="B76" s="206">
        <f>unitario!A70</f>
        <v>0</v>
      </c>
      <c r="C76" s="205" t="str">
        <f>unitario!B70</f>
        <v>Verifica programmi di manipolazione e saldatura (qt 14 punti) per modello 312</v>
      </c>
      <c r="D76" s="207">
        <f>unitario!E70</f>
        <v>1</v>
      </c>
      <c r="E76" s="207">
        <f>(unitario!$Y70+unitario!$Z70)*D76</f>
        <v>0</v>
      </c>
      <c r="F76" s="208">
        <f>(unitario!$S70+unitario!$T70+unitario!$U70+unitario!$V70+unitario!$W70+unitario!$X70)*D76</f>
        <v>30</v>
      </c>
      <c r="G76" s="207">
        <f>(unitario!Y70*unitario!$Y$658+unitario!Z70*unitario!$Z$658)*'STANDARD FCA'!D76</f>
        <v>0</v>
      </c>
      <c r="H76" s="207">
        <f>(unitario!S70*unitario!$S$658+unitario!T70*unitario!$T$658+unitario!U70*unitario!$U$658+unitario!V70*unitario!$V$658+unitario!W70*unitario!$W$658+unitario!X70*unitario!$X$658)*'STANDARD FCA'!D76</f>
        <v>1500</v>
      </c>
      <c r="I76" s="208">
        <f>(unitario!G70+unitario!H70*unitario!$H$658+unitario!I70*unitario!$I$658+unitario!J70*unitario!$J$658+unitario!K70*unitario!$K$658+unitario!L70*unitario!$L$658+unitario!M70*unitario!$M$658+unitario!N70*unitario!$N$658+unitario!O70*unitario!$O$658+unitario!P70*unitario!$P$658+unitario!Q70*unitario!$Q$658+unitario!R70*unitario!$R$658)*'STANDARD FCA'!D76</f>
        <v>0</v>
      </c>
      <c r="J76" s="145">
        <f t="shared" si="2"/>
        <v>1500</v>
      </c>
      <c r="K76" s="192">
        <f>unitario!AA70</f>
        <v>1500</v>
      </c>
      <c r="L76" s="192">
        <f t="shared" si="3"/>
        <v>0</v>
      </c>
    </row>
    <row r="77" spans="1:12" ht="27" customHeight="1">
      <c r="A77" s="558">
        <f>unitario!D71</f>
        <v>0</v>
      </c>
      <c r="B77" s="206">
        <f>unitario!A71</f>
        <v>0</v>
      </c>
      <c r="C77" s="205">
        <f>unitario!B71</f>
        <v>0</v>
      </c>
      <c r="D77" s="207">
        <f>unitario!E71</f>
        <v>0</v>
      </c>
      <c r="E77" s="207">
        <f>(unitario!$Y71+unitario!$Z71)*D77</f>
        <v>0</v>
      </c>
      <c r="F77" s="208">
        <f>(unitario!$S71+unitario!$T71+unitario!$U71+unitario!$V71+unitario!$W71+unitario!$X71)*D77</f>
        <v>0</v>
      </c>
      <c r="G77" s="207">
        <f>(unitario!Y71*unitario!$Y$658+unitario!Z71*unitario!$Z$658)*'STANDARD FCA'!D77</f>
        <v>0</v>
      </c>
      <c r="H77" s="207">
        <f>(unitario!S71*unitario!$S$658+unitario!T71*unitario!$T$658+unitario!U71*unitario!$U$658+unitario!V71*unitario!$V$658+unitario!W71*unitario!$W$658+unitario!X71*unitario!$X$658)*'STANDARD FCA'!D77</f>
        <v>0</v>
      </c>
      <c r="I77" s="208">
        <f>(unitario!G71+unitario!H71*unitario!$H$658+unitario!I71*unitario!$I$658+unitario!J71*unitario!$J$658+unitario!K71*unitario!$K$658+unitario!L71*unitario!$L$658+unitario!M71*unitario!$M$658+unitario!N71*unitario!$N$658+unitario!O71*unitario!$O$658+unitario!P71*unitario!$P$658+unitario!Q71*unitario!$Q$658+unitario!R71*unitario!$R$658)*'STANDARD FCA'!D77</f>
        <v>0</v>
      </c>
      <c r="J77" s="145">
        <f t="shared" si="2"/>
        <v>0</v>
      </c>
      <c r="K77" s="192">
        <f>unitario!AA71</f>
        <v>0</v>
      </c>
      <c r="L77" s="192">
        <f t="shared" si="3"/>
        <v>0</v>
      </c>
    </row>
    <row r="78" spans="1:12" ht="27" customHeight="1">
      <c r="A78" s="558" t="str">
        <f>unitario!D72</f>
        <v>You see slide 3</v>
      </c>
      <c r="B78" s="206" t="str">
        <f>unitario!A72</f>
        <v>Robot 20R4</v>
      </c>
      <c r="C78" s="205" t="str">
        <f>unitario!B72</f>
        <v>Robot di saldatura</v>
      </c>
      <c r="D78" s="207">
        <f>unitario!E72</f>
        <v>1</v>
      </c>
      <c r="E78" s="207">
        <f>(unitario!$Y72+unitario!$Z72)*D78</f>
        <v>0</v>
      </c>
      <c r="F78" s="208">
        <f>(unitario!$S72+unitario!$T72+unitario!$U72+unitario!$V72+unitario!$W72+unitario!$X72)*D78</f>
        <v>0</v>
      </c>
      <c r="G78" s="207">
        <f>(unitario!Y72*unitario!$Y$658+unitario!Z72*unitario!$Z$658)*'STANDARD FCA'!D78</f>
        <v>0</v>
      </c>
      <c r="H78" s="207">
        <f>(unitario!S72*unitario!$S$658+unitario!T72*unitario!$T$658+unitario!U72*unitario!$U$658+unitario!V72*unitario!$V$658+unitario!W72*unitario!$W$658+unitario!X72*unitario!$X$658)*'STANDARD FCA'!D78</f>
        <v>0</v>
      </c>
      <c r="I78" s="208">
        <f>(unitario!G72+unitario!H72*unitario!$H$658+unitario!I72*unitario!$I$658+unitario!J72*unitario!$J$658+unitario!K72*unitario!$K$658+unitario!L72*unitario!$L$658+unitario!M72*unitario!$M$658+unitario!N72*unitario!$N$658+unitario!O72*unitario!$O$658+unitario!P72*unitario!$P$658+unitario!Q72*unitario!$Q$658+unitario!R72*unitario!$R$658)*'STANDARD FCA'!D78</f>
        <v>0</v>
      </c>
      <c r="J78" s="145">
        <f t="shared" si="2"/>
        <v>0</v>
      </c>
      <c r="K78" s="192">
        <f>unitario!AA72</f>
        <v>0</v>
      </c>
      <c r="L78" s="192">
        <f t="shared" si="3"/>
        <v>0</v>
      </c>
    </row>
    <row r="79" spans="1:12" ht="27.75" customHeight="1">
      <c r="A79" s="558" t="str">
        <f>unitario!D73</f>
        <v>You see slide 3</v>
      </c>
      <c r="B79" s="206">
        <f>unitario!A73</f>
        <v>0</v>
      </c>
      <c r="C79" s="205" t="str">
        <f>unitario!B73</f>
        <v>Programmazione per modello 846 (qt punti 11)</v>
      </c>
      <c r="D79" s="207">
        <f>unitario!E73</f>
        <v>1</v>
      </c>
      <c r="E79" s="207">
        <f>(unitario!$Y73+unitario!$Z73)*D79</f>
        <v>0</v>
      </c>
      <c r="F79" s="208">
        <f>(unitario!$S73+unitario!$T73+unitario!$U73+unitario!$V73+unitario!$W73+unitario!$X73)*D79</f>
        <v>60</v>
      </c>
      <c r="G79" s="207">
        <f>(unitario!Y73*unitario!$Y$658+unitario!Z73*unitario!$Z$658)*'STANDARD FCA'!D79</f>
        <v>0</v>
      </c>
      <c r="H79" s="207">
        <f>(unitario!S73*unitario!$S$658+unitario!T73*unitario!$T$658+unitario!U73*unitario!$U$658+unitario!V73*unitario!$V$658+unitario!W73*unitario!$W$658+unitario!X73*unitario!$X$658)*'STANDARD FCA'!D79</f>
        <v>3000</v>
      </c>
      <c r="I79" s="208">
        <f>(unitario!G73+unitario!H73*unitario!$H$658+unitario!I73*unitario!$I$658+unitario!J73*unitario!$J$658+unitario!K73*unitario!$K$658+unitario!L73*unitario!$L$658+unitario!M73*unitario!$M$658+unitario!N73*unitario!$N$658+unitario!O73*unitario!$O$658+unitario!P73*unitario!$P$658+unitario!Q73*unitario!$Q$658+unitario!R73*unitario!$R$658)*'STANDARD FCA'!D79</f>
        <v>0</v>
      </c>
      <c r="J79" s="145">
        <f t="shared" si="2"/>
        <v>3000</v>
      </c>
      <c r="K79" s="192">
        <f>unitario!AA73</f>
        <v>3000</v>
      </c>
      <c r="L79" s="192">
        <f t="shared" si="3"/>
        <v>0</v>
      </c>
    </row>
    <row r="80" spans="1:12" ht="30.75" customHeight="1">
      <c r="A80" s="558" t="str">
        <f>unitario!D74</f>
        <v>You see slide 3</v>
      </c>
      <c r="B80" s="206">
        <f>unitario!A74</f>
        <v>0</v>
      </c>
      <c r="C80" s="205" t="str">
        <f>unitario!B74</f>
        <v>Programmazione per modello 312 (qt punti 11)</v>
      </c>
      <c r="D80" s="207">
        <f>unitario!E74</f>
        <v>1</v>
      </c>
      <c r="E80" s="207">
        <f>(unitario!$Y74+unitario!$Z74)*D80</f>
        <v>0</v>
      </c>
      <c r="F80" s="208">
        <f>(unitario!$S74+unitario!$T74+unitario!$U74+unitario!$V74+unitario!$W74+unitario!$X74)*D80</f>
        <v>60</v>
      </c>
      <c r="G80" s="207">
        <f>(unitario!Y74*unitario!$Y$658+unitario!Z74*unitario!$Z$658)*'STANDARD FCA'!D80</f>
        <v>0</v>
      </c>
      <c r="H80" s="207">
        <f>(unitario!S74*unitario!$S$658+unitario!T74*unitario!$T$658+unitario!U74*unitario!$U$658+unitario!V74*unitario!$V$658+unitario!W74*unitario!$W$658+unitario!X74*unitario!$X$658)*'STANDARD FCA'!D80</f>
        <v>3000</v>
      </c>
      <c r="I80" s="208">
        <f>(unitario!G74+unitario!H74*unitario!$H$658+unitario!I74*unitario!$I$658+unitario!J74*unitario!$J$658+unitario!K74*unitario!$K$658+unitario!L74*unitario!$L$658+unitario!M74*unitario!$M$658+unitario!N74*unitario!$N$658+unitario!O74*unitario!$O$658+unitario!P74*unitario!$P$658+unitario!Q74*unitario!$Q$658+unitario!R74*unitario!$R$658)*'STANDARD FCA'!D80</f>
        <v>0</v>
      </c>
      <c r="J80" s="145">
        <f t="shared" si="2"/>
        <v>3000</v>
      </c>
      <c r="K80" s="192">
        <f>unitario!AA74</f>
        <v>3000</v>
      </c>
      <c r="L80" s="192">
        <f t="shared" si="3"/>
        <v>0</v>
      </c>
    </row>
    <row r="81" spans="1:12" ht="27" customHeight="1">
      <c r="A81" s="558">
        <f>unitario!D75</f>
        <v>0</v>
      </c>
      <c r="B81" s="206">
        <f>unitario!A75</f>
        <v>0</v>
      </c>
      <c r="C81" s="205">
        <f>unitario!B75</f>
        <v>0</v>
      </c>
      <c r="D81" s="207">
        <f>unitario!E75</f>
        <v>0</v>
      </c>
      <c r="E81" s="207">
        <f>(unitario!$Y75+unitario!$Z75)*D81</f>
        <v>0</v>
      </c>
      <c r="F81" s="208">
        <f>(unitario!$S75+unitario!$T75+unitario!$U75+unitario!$V75+unitario!$W75+unitario!$X75)*D81</f>
        <v>0</v>
      </c>
      <c r="G81" s="207">
        <f>(unitario!Y75*unitario!$Y$658+unitario!Z75*unitario!$Z$658)*'STANDARD FCA'!D81</f>
        <v>0</v>
      </c>
      <c r="H81" s="207">
        <f>(unitario!S75*unitario!$S$658+unitario!T75*unitario!$T$658+unitario!U75*unitario!$U$658+unitario!V75*unitario!$V$658+unitario!W75*unitario!$W$658+unitario!X75*unitario!$X$658)*'STANDARD FCA'!D81</f>
        <v>0</v>
      </c>
      <c r="I81" s="208">
        <f>(unitario!G75+unitario!H75*unitario!$H$658+unitario!I75*unitario!$I$658+unitario!J75*unitario!$J$658+unitario!K75*unitario!$K$658+unitario!L75*unitario!$L$658+unitario!M75*unitario!$M$658+unitario!N75*unitario!$N$658+unitario!O75*unitario!$O$658+unitario!P75*unitario!$P$658+unitario!Q75*unitario!$Q$658+unitario!R75*unitario!$R$658)*'STANDARD FCA'!D81</f>
        <v>0</v>
      </c>
      <c r="J81" s="145">
        <f t="shared" si="2"/>
        <v>0</v>
      </c>
      <c r="K81" s="192">
        <f>unitario!AA75</f>
        <v>0</v>
      </c>
      <c r="L81" s="192">
        <f t="shared" si="3"/>
        <v>0</v>
      </c>
    </row>
    <row r="82" spans="1:12" ht="27" customHeight="1">
      <c r="A82" s="558" t="str">
        <f>unitario!D76</f>
        <v>You see slide 12/14</v>
      </c>
      <c r="B82" s="206" t="str">
        <f>unitario!A76</f>
        <v>Trasportatore 20PC 1</v>
      </c>
      <c r="C82" s="205" t="str">
        <f>unitario!B76</f>
        <v>Smontaggio e riposizionamento</v>
      </c>
      <c r="D82" s="207">
        <f>unitario!E76</f>
        <v>1</v>
      </c>
      <c r="E82" s="207">
        <f>(unitario!$Y76+unitario!$Z76)*D82</f>
        <v>0</v>
      </c>
      <c r="F82" s="208">
        <f>(unitario!$S76+unitario!$T76+unitario!$U76+unitario!$V76+unitario!$W76+unitario!$X76)*D82</f>
        <v>50</v>
      </c>
      <c r="G82" s="207">
        <f>(unitario!Y76*unitario!$Y$658+unitario!Z76*unitario!$Z$658)*'STANDARD FCA'!D82</f>
        <v>0</v>
      </c>
      <c r="H82" s="207">
        <f>(unitario!S76*unitario!$S$658+unitario!T76*unitario!$T$658+unitario!U76*unitario!$U$658+unitario!V76*unitario!$V$658+unitario!W76*unitario!$W$658+unitario!X76*unitario!$X$658)*'STANDARD FCA'!D82</f>
        <v>1500</v>
      </c>
      <c r="I82" s="208">
        <f>(unitario!G76+unitario!H76*unitario!$H$658+unitario!I76*unitario!$I$658+unitario!J76*unitario!$J$658+unitario!K76*unitario!$K$658+unitario!L76*unitario!$L$658+unitario!M76*unitario!$M$658+unitario!N76*unitario!$N$658+unitario!O76*unitario!$O$658+unitario!P76*unitario!$P$658+unitario!Q76*unitario!$Q$658+unitario!R76*unitario!$R$658)*'STANDARD FCA'!D82</f>
        <v>500</v>
      </c>
      <c r="J82" s="145">
        <f t="shared" si="2"/>
        <v>2000</v>
      </c>
      <c r="K82" s="192">
        <f>unitario!AA76</f>
        <v>2000</v>
      </c>
      <c r="L82" s="192">
        <f t="shared" si="3"/>
        <v>0</v>
      </c>
    </row>
    <row r="83" spans="1:12" ht="27" customHeight="1">
      <c r="A83" s="558" t="str">
        <f>unitario!D77</f>
        <v>You see slide 12/14</v>
      </c>
      <c r="B83" s="206">
        <f>unitario!A77</f>
        <v>0</v>
      </c>
      <c r="C83" s="205" t="str">
        <f>unitario!B77</f>
        <v>Modifica recinzioni</v>
      </c>
      <c r="D83" s="207">
        <f>unitario!E77</f>
        <v>8</v>
      </c>
      <c r="E83" s="207">
        <f>(unitario!$Y77+unitario!$Z77)*D83</f>
        <v>0</v>
      </c>
      <c r="F83" s="208">
        <f>(unitario!$S77+unitario!$T77+unitario!$U77+unitario!$V77+unitario!$W77+unitario!$X77)*D83</f>
        <v>0</v>
      </c>
      <c r="G83" s="207">
        <f>(unitario!Y77*unitario!$Y$658+unitario!Z77*unitario!$Z$658)*'STANDARD FCA'!D83</f>
        <v>0</v>
      </c>
      <c r="H83" s="207">
        <f>(unitario!S77*unitario!$S$658+unitario!T77*unitario!$T$658+unitario!U77*unitario!$U$658+unitario!V77*unitario!$V$658+unitario!W77*unitario!$W$658+unitario!X77*unitario!$X$658)*'STANDARD FCA'!D83</f>
        <v>0</v>
      </c>
      <c r="I83" s="208">
        <f>(unitario!G77+unitario!H77*unitario!$H$658+unitario!I77*unitario!$I$658+unitario!J77*unitario!$J$658+unitario!K77*unitario!$K$658+unitario!L77*unitario!$L$658+unitario!M77*unitario!$M$658+unitario!N77*unitario!$N$658+unitario!O77*unitario!$O$658+unitario!P77*unitario!$P$658+unitario!Q77*unitario!$Q$658+unitario!R77*unitario!$R$658)*'STANDARD FCA'!D83</f>
        <v>1600</v>
      </c>
      <c r="J83" s="145">
        <f t="shared" si="2"/>
        <v>1600</v>
      </c>
      <c r="K83" s="192">
        <f>unitario!AA77</f>
        <v>1600</v>
      </c>
      <c r="L83" s="192">
        <f t="shared" si="3"/>
        <v>0</v>
      </c>
    </row>
    <row r="84" spans="1:12" ht="27" customHeight="1">
      <c r="A84" s="558" t="str">
        <f>unitario!D78</f>
        <v>You see slide 12/14</v>
      </c>
      <c r="B84" s="206">
        <f>unitario!A78</f>
        <v>0</v>
      </c>
      <c r="C84" s="205" t="str">
        <f>unitario!B78</f>
        <v xml:space="preserve">Spostamento armadi robot </v>
      </c>
      <c r="D84" s="207">
        <f>unitario!E78</f>
        <v>3</v>
      </c>
      <c r="E84" s="207">
        <f>(unitario!$Y78+unitario!$Z78)*D84</f>
        <v>0</v>
      </c>
      <c r="F84" s="208">
        <f>(unitario!$S78+unitario!$T78+unitario!$U78+unitario!$V78+unitario!$W78+unitario!$X78)*D84</f>
        <v>60</v>
      </c>
      <c r="G84" s="207">
        <f>(unitario!Y78*unitario!$Y$658+unitario!Z78*unitario!$Z$658)*'STANDARD FCA'!D84</f>
        <v>0</v>
      </c>
      <c r="H84" s="207">
        <f>(unitario!S78*unitario!$S$658+unitario!T78*unitario!$T$658+unitario!U78*unitario!$U$658+unitario!V78*unitario!$V$658+unitario!W78*unitario!$W$658+unitario!X78*unitario!$X$658)*'STANDARD FCA'!D84</f>
        <v>1800</v>
      </c>
      <c r="I84" s="208">
        <f>(unitario!G78+unitario!H78*unitario!$H$658+unitario!I78*unitario!$I$658+unitario!J78*unitario!$J$658+unitario!K78*unitario!$K$658+unitario!L78*unitario!$L$658+unitario!M78*unitario!$M$658+unitario!N78*unitario!$N$658+unitario!O78*unitario!$O$658+unitario!P78*unitario!$P$658+unitario!Q78*unitario!$Q$658+unitario!R78*unitario!$R$658)*'STANDARD FCA'!D84</f>
        <v>1500</v>
      </c>
      <c r="J84" s="145">
        <f t="shared" si="2"/>
        <v>3300</v>
      </c>
      <c r="K84" s="192">
        <f>unitario!AA78</f>
        <v>3300</v>
      </c>
      <c r="L84" s="192">
        <f t="shared" si="3"/>
        <v>0</v>
      </c>
    </row>
    <row r="85" spans="1:12" ht="27" customHeight="1">
      <c r="A85" s="558">
        <f>unitario!D79</f>
        <v>0</v>
      </c>
      <c r="B85" s="206">
        <f>unitario!A79</f>
        <v>0</v>
      </c>
      <c r="C85" s="205">
        <f>unitario!B79</f>
        <v>0</v>
      </c>
      <c r="D85" s="207">
        <f>unitario!E79</f>
        <v>0</v>
      </c>
      <c r="E85" s="207">
        <f>(unitario!$Y79+unitario!$Z79)*D85</f>
        <v>0</v>
      </c>
      <c r="F85" s="208">
        <f>(unitario!$S79+unitario!$T79+unitario!$U79+unitario!$V79+unitario!$W79+unitario!$X79)*D85</f>
        <v>0</v>
      </c>
      <c r="G85" s="207">
        <f>(unitario!Y79*unitario!$Y$658+unitario!Z79*unitario!$Z$658)*'STANDARD FCA'!D85</f>
        <v>0</v>
      </c>
      <c r="H85" s="207">
        <f>(unitario!S79*unitario!$S$658+unitario!T79*unitario!$T$658+unitario!U79*unitario!$U$658+unitario!V79*unitario!$V$658+unitario!W79*unitario!$W$658+unitario!X79*unitario!$X$658)*'STANDARD FCA'!D85</f>
        <v>0</v>
      </c>
      <c r="I85" s="208">
        <f>(unitario!G79+unitario!H79*unitario!$H$658+unitario!I79*unitario!$I$658+unitario!J79*unitario!$J$658+unitario!K79*unitario!$K$658+unitario!L79*unitario!$L$658+unitario!M79*unitario!$M$658+unitario!N79*unitario!$N$658+unitario!O79*unitario!$O$658+unitario!P79*unitario!$P$658+unitario!Q79*unitario!$Q$658+unitario!R79*unitario!$R$658)*'STANDARD FCA'!D85</f>
        <v>0</v>
      </c>
      <c r="J85" s="145">
        <f t="shared" si="2"/>
        <v>0</v>
      </c>
      <c r="K85" s="192">
        <f>unitario!AA79</f>
        <v>0</v>
      </c>
      <c r="L85" s="192">
        <f t="shared" si="3"/>
        <v>0</v>
      </c>
    </row>
    <row r="86" spans="1:12" ht="27.75" customHeight="1">
      <c r="A86" s="558" t="str">
        <f>unitario!D80</f>
        <v>You see slide 13</v>
      </c>
      <c r="B86" s="206">
        <f>unitario!A80</f>
        <v>0</v>
      </c>
      <c r="C86" s="205" t="str">
        <f>unitario!B80</f>
        <v>Tavola girevole expert tipo EDX 610</v>
      </c>
      <c r="D86" s="207">
        <f>unitario!E80</f>
        <v>1</v>
      </c>
      <c r="E86" s="207">
        <f>(unitario!$Y80+unitario!$Z80)*D86</f>
        <v>0</v>
      </c>
      <c r="F86" s="208">
        <f>(unitario!$S80+unitario!$T80+unitario!$U80+unitario!$V80+unitario!$W80+unitario!$X80)*D86</f>
        <v>40</v>
      </c>
      <c r="G86" s="207">
        <f>(unitario!Y80*unitario!$Y$658+unitario!Z80*unitario!$Z$658)*'STANDARD FCA'!D86</f>
        <v>0</v>
      </c>
      <c r="H86" s="207">
        <f>(unitario!S80*unitario!$S$658+unitario!T80*unitario!$T$658+unitario!U80*unitario!$U$658+unitario!V80*unitario!$V$658+unitario!W80*unitario!$W$658+unitario!X80*unitario!$X$658)*'STANDARD FCA'!D86</f>
        <v>1200</v>
      </c>
      <c r="I86" s="208">
        <f>(unitario!G80+unitario!H80*unitario!$H$658+unitario!I80*unitario!$I$658+unitario!J80*unitario!$J$658+unitario!K80*unitario!$K$658+unitario!L80*unitario!$L$658+unitario!M80*unitario!$M$658+unitario!N80*unitario!$N$658+unitario!O80*unitario!$O$658+unitario!P80*unitario!$P$658+unitario!Q80*unitario!$Q$658+unitario!R80*unitario!$R$658)*'STANDARD FCA'!D86</f>
        <v>7000</v>
      </c>
      <c r="J86" s="145">
        <f t="shared" si="2"/>
        <v>8200</v>
      </c>
      <c r="K86" s="192">
        <f>unitario!AA80</f>
        <v>8200</v>
      </c>
      <c r="L86" s="192">
        <f t="shared" si="3"/>
        <v>0</v>
      </c>
    </row>
    <row r="87" spans="1:12" ht="30.75" customHeight="1">
      <c r="A87" s="558" t="str">
        <f>unitario!D81</f>
        <v>You see slide 13</v>
      </c>
      <c r="B87" s="206">
        <f>unitario!A81</f>
        <v>0</v>
      </c>
      <c r="C87" s="246" t="str">
        <f>unitario!B81</f>
        <v>Piastra per tavola girevole</v>
      </c>
      <c r="D87" s="207">
        <f>unitario!E81</f>
        <v>1</v>
      </c>
      <c r="E87" s="207">
        <f>(unitario!$Y81+unitario!$Z81)*D87</f>
        <v>0</v>
      </c>
      <c r="F87" s="208">
        <f>(unitario!$S81+unitario!$T81+unitario!$U81+unitario!$V81+unitario!$W81+unitario!$X81)*D87</f>
        <v>10</v>
      </c>
      <c r="G87" s="207">
        <f>(unitario!Y81*unitario!$Y$658+unitario!Z81*unitario!$Z$658)*'STANDARD FCA'!D87</f>
        <v>0</v>
      </c>
      <c r="H87" s="207">
        <f>(unitario!S81*unitario!$S$658+unitario!T81*unitario!$T$658+unitario!U81*unitario!$U$658+unitario!V81*unitario!$V$658+unitario!W81*unitario!$W$658+unitario!X81*unitario!$X$658)*'STANDARD FCA'!D87</f>
        <v>300</v>
      </c>
      <c r="I87" s="208">
        <f>(unitario!G81+unitario!H81*unitario!$H$658+unitario!I81*unitario!$I$658+unitario!J81*unitario!$J$658+unitario!K81*unitario!$K$658+unitario!L81*unitario!$L$658+unitario!M81*unitario!$M$658+unitario!N81*unitario!$N$658+unitario!O81*unitario!$O$658+unitario!P81*unitario!$P$658+unitario!Q81*unitario!$Q$658+unitario!R81*unitario!$R$658)*'STANDARD FCA'!D87</f>
        <v>1758.5</v>
      </c>
      <c r="J87" s="145">
        <f t="shared" si="2"/>
        <v>2058.5</v>
      </c>
      <c r="K87" s="192">
        <f>unitario!AA81</f>
        <v>2058.5</v>
      </c>
      <c r="L87" s="192">
        <f t="shared" si="3"/>
        <v>0</v>
      </c>
    </row>
    <row r="88" spans="1:12" ht="27" customHeight="1">
      <c r="A88" s="558" t="str">
        <f>unitario!D82</f>
        <v>You see slide 13</v>
      </c>
      <c r="B88" s="206">
        <f>unitario!A82</f>
        <v>0</v>
      </c>
      <c r="C88" s="205" t="str">
        <f>unitario!B82</f>
        <v>Telaio a bordo tavola girevole a 2 lati</v>
      </c>
      <c r="D88" s="207">
        <f>unitario!E82</f>
        <v>1</v>
      </c>
      <c r="E88" s="207">
        <f>(unitario!$Y82+unitario!$Z82)*D88</f>
        <v>0</v>
      </c>
      <c r="F88" s="208">
        <f>(unitario!$S82+unitario!$T82+unitario!$U82+unitario!$V82+unitario!$W82+unitario!$X82)*D88</f>
        <v>10</v>
      </c>
      <c r="G88" s="207">
        <f>(unitario!Y82*unitario!$Y$658+unitario!Z82*unitario!$Z$658)*'STANDARD FCA'!D88</f>
        <v>0</v>
      </c>
      <c r="H88" s="207">
        <f>(unitario!S82*unitario!$S$658+unitario!T82*unitario!$T$658+unitario!U82*unitario!$U$658+unitario!V82*unitario!$V$658+unitario!W82*unitario!$W$658+unitario!X82*unitario!$X$658)*'STANDARD FCA'!D88</f>
        <v>300</v>
      </c>
      <c r="I88" s="208">
        <f>(unitario!G82+unitario!H82*unitario!$H$658+unitario!I82*unitario!$I$658+unitario!J82*unitario!$J$658+unitario!K82*unitario!$K$658+unitario!L82*unitario!$L$658+unitario!M82*unitario!$M$658+unitario!N82*unitario!$N$658+unitario!O82*unitario!$O$658+unitario!P82*unitario!$P$658+unitario!Q82*unitario!$Q$658+unitario!R82*unitario!$R$658)*'STANDARD FCA'!D88</f>
        <v>1055</v>
      </c>
      <c r="J88" s="145">
        <f t="shared" si="2"/>
        <v>1355</v>
      </c>
      <c r="K88" s="192">
        <f>unitario!AA82</f>
        <v>1355</v>
      </c>
      <c r="L88" s="192">
        <f t="shared" si="3"/>
        <v>0</v>
      </c>
    </row>
    <row r="89" spans="1:12" ht="27" customHeight="1">
      <c r="A89" s="558" t="str">
        <f>unitario!D83</f>
        <v>You see slide 13</v>
      </c>
      <c r="B89" s="206">
        <f>unitario!A83</f>
        <v>0</v>
      </c>
      <c r="C89" s="205" t="str">
        <f>unitario!B83</f>
        <v>Riparo a bordo tavola girevole</v>
      </c>
      <c r="D89" s="207">
        <f>unitario!E83</f>
        <v>1</v>
      </c>
      <c r="E89" s="207">
        <f>(unitario!$Y83+unitario!$Z83)*D89</f>
        <v>0</v>
      </c>
      <c r="F89" s="208">
        <f>(unitario!$S83+unitario!$T83+unitario!$U83+unitario!$V83+unitario!$W83+unitario!$X83)*D89</f>
        <v>10</v>
      </c>
      <c r="G89" s="207">
        <f>(unitario!Y83*unitario!$Y$658+unitario!Z83*unitario!$Z$658)*'STANDARD FCA'!D89</f>
        <v>0</v>
      </c>
      <c r="H89" s="207">
        <f>(unitario!S83*unitario!$S$658+unitario!T83*unitario!$T$658+unitario!U83*unitario!$U$658+unitario!V83*unitario!$V$658+unitario!W83*unitario!$W$658+unitario!X83*unitario!$X$658)*'STANDARD FCA'!D89</f>
        <v>300</v>
      </c>
      <c r="I89" s="208">
        <f>(unitario!G83+unitario!H83*unitario!$H$658+unitario!I83*unitario!$I$658+unitario!J83*unitario!$J$658+unitario!K83*unitario!$K$658+unitario!L83*unitario!$L$658+unitario!M83*unitario!$M$658+unitario!N83*unitario!$N$658+unitario!O83*unitario!$O$658+unitario!P83*unitario!$P$658+unitario!Q83*unitario!$Q$658+unitario!R83*unitario!$R$658)*'STANDARD FCA'!D89</f>
        <v>1406</v>
      </c>
      <c r="J89" s="145">
        <f t="shared" ref="J89:J152" si="4">G89+H89+I89</f>
        <v>1706</v>
      </c>
      <c r="K89" s="192">
        <f>unitario!AA83</f>
        <v>1706</v>
      </c>
      <c r="L89" s="192">
        <f t="shared" ref="L89:L152" si="5">J89-K89</f>
        <v>0</v>
      </c>
    </row>
    <row r="90" spans="1:12" ht="27" customHeight="1">
      <c r="A90" s="558">
        <f>unitario!D84</f>
        <v>0</v>
      </c>
      <c r="B90" s="206">
        <f>unitario!A84</f>
        <v>0</v>
      </c>
      <c r="C90" s="205">
        <f>unitario!B84</f>
        <v>0</v>
      </c>
      <c r="D90" s="207">
        <f>unitario!E84</f>
        <v>0</v>
      </c>
      <c r="E90" s="207">
        <f>(unitario!$Y84+unitario!$Z84)*D90</f>
        <v>0</v>
      </c>
      <c r="F90" s="208">
        <f>(unitario!$S84+unitario!$T84+unitario!$U84+unitario!$V84+unitario!$W84+unitario!$X84)*D90</f>
        <v>0</v>
      </c>
      <c r="G90" s="207">
        <f>(unitario!Y84*unitario!$Y$658+unitario!Z84*unitario!$Z$658)*'STANDARD FCA'!D90</f>
        <v>0</v>
      </c>
      <c r="H90" s="207">
        <f>(unitario!S84*unitario!$S$658+unitario!T84*unitario!$T$658+unitario!U84*unitario!$U$658+unitario!V84*unitario!$V$658+unitario!W84*unitario!$W$658+unitario!X84*unitario!$X$658)*'STANDARD FCA'!D90</f>
        <v>0</v>
      </c>
      <c r="I90" s="208">
        <f>(unitario!G84+unitario!H84*unitario!$H$658+unitario!I84*unitario!$I$658+unitario!J84*unitario!$J$658+unitario!K84*unitario!$K$658+unitario!L84*unitario!$L$658+unitario!M84*unitario!$M$658+unitario!N84*unitario!$N$658+unitario!O84*unitario!$O$658+unitario!P84*unitario!$P$658+unitario!Q84*unitario!$Q$658+unitario!R84*unitario!$R$658)*'STANDARD FCA'!D90</f>
        <v>0</v>
      </c>
      <c r="J90" s="145">
        <f t="shared" si="4"/>
        <v>0</v>
      </c>
      <c r="K90" s="192">
        <f>unitario!AA84</f>
        <v>0</v>
      </c>
      <c r="L90" s="192">
        <f t="shared" si="5"/>
        <v>0</v>
      </c>
    </row>
    <row r="91" spans="1:12" ht="27" customHeight="1">
      <c r="A91" s="558" t="str">
        <f>unitario!D85</f>
        <v>You see slide 13</v>
      </c>
      <c r="B91" s="206">
        <f>unitario!A85</f>
        <v>0</v>
      </c>
      <c r="C91" s="205" t="str">
        <f>unitario!B85</f>
        <v xml:space="preserve">Colonnine ferrinox </v>
      </c>
      <c r="D91" s="207">
        <f>unitario!E85</f>
        <v>16</v>
      </c>
      <c r="E91" s="207">
        <f>(unitario!$Y85+unitario!$Z85)*D91</f>
        <v>0</v>
      </c>
      <c r="F91" s="208">
        <f>(unitario!$S85+unitario!$T85+unitario!$U85+unitario!$V85+unitario!$W85+unitario!$X85)*D91</f>
        <v>80</v>
      </c>
      <c r="G91" s="207">
        <f>(unitario!Y85*unitario!$Y$658+unitario!Z85*unitario!$Z$658)*'STANDARD FCA'!D91</f>
        <v>0</v>
      </c>
      <c r="H91" s="207">
        <f>(unitario!S85*unitario!$S$658+unitario!T85*unitario!$T$658+unitario!U85*unitario!$U$658+unitario!V85*unitario!$V$658+unitario!W85*unitario!$W$658+unitario!X85*unitario!$X$658)*'STANDARD FCA'!D91</f>
        <v>2400</v>
      </c>
      <c r="I91" s="208">
        <f>(unitario!G85+unitario!H85*unitario!$H$658+unitario!I85*unitario!$I$658+unitario!J85*unitario!$J$658+unitario!K85*unitario!$K$658+unitario!L85*unitario!$L$658+unitario!M85*unitario!$M$658+unitario!N85*unitario!$N$658+unitario!O85*unitario!$O$658+unitario!P85*unitario!$P$658+unitario!Q85*unitario!$Q$658+unitario!R85*unitario!$R$658)*'STANDARD FCA'!D91</f>
        <v>5792</v>
      </c>
      <c r="J91" s="145">
        <f t="shared" si="4"/>
        <v>8192</v>
      </c>
      <c r="K91" s="192">
        <f>unitario!AA85</f>
        <v>8192</v>
      </c>
      <c r="L91" s="192">
        <f t="shared" si="5"/>
        <v>0</v>
      </c>
    </row>
    <row r="92" spans="1:12" ht="27" customHeight="1">
      <c r="A92" s="558" t="str">
        <f>unitario!D86</f>
        <v>You see slide 13</v>
      </c>
      <c r="B92" s="206">
        <f>unitario!A86</f>
        <v>0</v>
      </c>
      <c r="C92" s="205" t="str">
        <f>unitario!B86</f>
        <v xml:space="preserve">Fotocellule </v>
      </c>
      <c r="D92" s="207">
        <f>unitario!E86</f>
        <v>24</v>
      </c>
      <c r="E92" s="207">
        <f>(unitario!$Y86+unitario!$Z86)*D92</f>
        <v>0</v>
      </c>
      <c r="F92" s="208">
        <f>(unitario!$S86+unitario!$T86+unitario!$U86+unitario!$V86+unitario!$W86+unitario!$X86)*D92</f>
        <v>96</v>
      </c>
      <c r="G92" s="207">
        <f>(unitario!Y86*unitario!$Y$658+unitario!Z86*unitario!$Z$658)*'STANDARD FCA'!D92</f>
        <v>0</v>
      </c>
      <c r="H92" s="207">
        <f>(unitario!S86*unitario!$S$658+unitario!T86*unitario!$T$658+unitario!U86*unitario!$U$658+unitario!V86*unitario!$V$658+unitario!W86*unitario!$W$658+unitario!X86*unitario!$X$658)*'STANDARD FCA'!D92</f>
        <v>2880</v>
      </c>
      <c r="I92" s="208">
        <f>(unitario!G86+unitario!H86*unitario!$H$658+unitario!I86*unitario!$I$658+unitario!J86*unitario!$J$658+unitario!K86*unitario!$K$658+unitario!L86*unitario!$L$658+unitario!M86*unitario!$M$658+unitario!N86*unitario!$N$658+unitario!O86*unitario!$O$658+unitario!P86*unitario!$P$658+unitario!Q86*unitario!$Q$658+unitario!R86*unitario!$R$658)*'STANDARD FCA'!D92</f>
        <v>8184</v>
      </c>
      <c r="J92" s="145">
        <f t="shared" si="4"/>
        <v>11064</v>
      </c>
      <c r="K92" s="192">
        <f>unitario!AA86</f>
        <v>11064</v>
      </c>
      <c r="L92" s="192">
        <f t="shared" si="5"/>
        <v>0</v>
      </c>
    </row>
    <row r="93" spans="1:12" ht="27.75" customHeight="1">
      <c r="A93" s="558" t="str">
        <f>unitario!D87</f>
        <v>You see slide 13</v>
      </c>
      <c r="B93" s="206">
        <f>unitario!A87</f>
        <v>0</v>
      </c>
      <c r="C93" s="205" t="str">
        <f>unitario!B87</f>
        <v>Telemetrica</v>
      </c>
      <c r="D93" s="207">
        <f>unitario!E87</f>
        <v>4</v>
      </c>
      <c r="E93" s="207">
        <f>(unitario!$Y87+unitario!$Z87)*D93</f>
        <v>0</v>
      </c>
      <c r="F93" s="208">
        <f>(unitario!$S87+unitario!$T87+unitario!$U87+unitario!$V87+unitario!$W87+unitario!$X87)*D93</f>
        <v>16</v>
      </c>
      <c r="G93" s="207">
        <f>(unitario!Y87*unitario!$Y$658+unitario!Z87*unitario!$Z$658)*'STANDARD FCA'!D93</f>
        <v>0</v>
      </c>
      <c r="H93" s="207">
        <f>(unitario!S87*unitario!$S$658+unitario!T87*unitario!$T$658+unitario!U87*unitario!$U$658+unitario!V87*unitario!$V$658+unitario!W87*unitario!$W$658+unitario!X87*unitario!$X$658)*'STANDARD FCA'!D93</f>
        <v>480</v>
      </c>
      <c r="I93" s="208">
        <f>(unitario!G87+unitario!H87*unitario!$H$658+unitario!I87*unitario!$I$658+unitario!J87*unitario!$J$658+unitario!K87*unitario!$K$658+unitario!L87*unitario!$L$658+unitario!M87*unitario!$M$658+unitario!N87*unitario!$N$658+unitario!O87*unitario!$O$658+unitario!P87*unitario!$P$658+unitario!Q87*unitario!$Q$658+unitario!R87*unitario!$R$658)*'STANDARD FCA'!D93</f>
        <v>3246</v>
      </c>
      <c r="J93" s="145">
        <f t="shared" si="4"/>
        <v>3726</v>
      </c>
      <c r="K93" s="192">
        <f>unitario!AA87</f>
        <v>3726</v>
      </c>
      <c r="L93" s="192">
        <f t="shared" si="5"/>
        <v>0</v>
      </c>
    </row>
    <row r="94" spans="1:12" ht="30.75" customHeight="1">
      <c r="A94" s="558">
        <f>unitario!D88</f>
        <v>0</v>
      </c>
      <c r="B94" s="206">
        <f>unitario!A88</f>
        <v>0</v>
      </c>
      <c r="C94" s="205">
        <f>unitario!B88</f>
        <v>0</v>
      </c>
      <c r="D94" s="207">
        <f>unitario!E88</f>
        <v>0</v>
      </c>
      <c r="E94" s="207">
        <f>(unitario!$Y88+unitario!$Z88)*D94</f>
        <v>0</v>
      </c>
      <c r="F94" s="208">
        <f>(unitario!$S88+unitario!$T88+unitario!$U88+unitario!$V88+unitario!$W88+unitario!$X88)*D94</f>
        <v>0</v>
      </c>
      <c r="G94" s="207">
        <f>(unitario!Y88*unitario!$Y$658+unitario!Z88*unitario!$Z$658)*'STANDARD FCA'!D94</f>
        <v>0</v>
      </c>
      <c r="H94" s="207">
        <f>(unitario!S88*unitario!$S$658+unitario!T88*unitario!$T$658+unitario!U88*unitario!$U$658+unitario!V88*unitario!$V$658+unitario!W88*unitario!$W$658+unitario!X88*unitario!$X$658)*'STANDARD FCA'!D94</f>
        <v>0</v>
      </c>
      <c r="I94" s="208">
        <f>(unitario!G88+unitario!H88*unitario!$H$658+unitario!I88*unitario!$I$658+unitario!J88*unitario!$J$658+unitario!K88*unitario!$K$658+unitario!L88*unitario!$L$658+unitario!M88*unitario!$M$658+unitario!N88*unitario!$N$658+unitario!O88*unitario!$O$658+unitario!P88*unitario!$P$658+unitario!Q88*unitario!$Q$658+unitario!R88*unitario!$R$658)*'STANDARD FCA'!D94</f>
        <v>0</v>
      </c>
      <c r="J94" s="145">
        <f t="shared" si="4"/>
        <v>0</v>
      </c>
      <c r="K94" s="192">
        <f>unitario!AA88</f>
        <v>0</v>
      </c>
      <c r="L94" s="192">
        <f t="shared" si="5"/>
        <v>0</v>
      </c>
    </row>
    <row r="95" spans="1:12" ht="27" customHeight="1">
      <c r="A95" s="558" t="str">
        <f>unitario!D89</f>
        <v>You see slide 13</v>
      </c>
      <c r="B95" s="206">
        <f>unitario!A89</f>
        <v>0</v>
      </c>
      <c r="C95" s="205" t="str">
        <f>unitario!B89</f>
        <v>Barriera multiraggio</v>
      </c>
      <c r="D95" s="207">
        <f>unitario!E89</f>
        <v>2</v>
      </c>
      <c r="E95" s="207">
        <f>(unitario!$Y89+unitario!$Z89)*D95</f>
        <v>0</v>
      </c>
      <c r="F95" s="208">
        <f>(unitario!$S89+unitario!$T89+unitario!$U89+unitario!$V89+unitario!$W89+unitario!$X89)*D95</f>
        <v>26</v>
      </c>
      <c r="G95" s="207">
        <f>(unitario!Y89*unitario!$Y$658+unitario!Z89*unitario!$Z$658)*'STANDARD FCA'!D95</f>
        <v>0</v>
      </c>
      <c r="H95" s="207">
        <f>(unitario!S89*unitario!$S$658+unitario!T89*unitario!$T$658+unitario!U89*unitario!$U$658+unitario!V89*unitario!$V$658+unitario!W89*unitario!$W$658+unitario!X89*unitario!$X$658)*'STANDARD FCA'!D95</f>
        <v>780</v>
      </c>
      <c r="I95" s="208">
        <f>(unitario!G89+unitario!H89*unitario!$H$658+unitario!I89*unitario!$I$658+unitario!J89*unitario!$J$658+unitario!K89*unitario!$K$658+unitario!L89*unitario!$L$658+unitario!M89*unitario!$M$658+unitario!N89*unitario!$N$658+unitario!O89*unitario!$O$658+unitario!P89*unitario!$P$658+unitario!Q89*unitario!$Q$658+unitario!R89*unitario!$R$658)*'STANDARD FCA'!D95</f>
        <v>3997</v>
      </c>
      <c r="J95" s="145">
        <f t="shared" si="4"/>
        <v>4777</v>
      </c>
      <c r="K95" s="192">
        <f>unitario!AA89</f>
        <v>4777</v>
      </c>
      <c r="L95" s="192">
        <f t="shared" si="5"/>
        <v>0</v>
      </c>
    </row>
    <row r="96" spans="1:12" ht="27" customHeight="1">
      <c r="A96" s="558">
        <f>unitario!D90</f>
        <v>0</v>
      </c>
      <c r="B96" s="206">
        <f>unitario!A90</f>
        <v>0</v>
      </c>
      <c r="C96" s="205">
        <f>unitario!B90</f>
        <v>0</v>
      </c>
      <c r="D96" s="207">
        <f>unitario!E90</f>
        <v>0</v>
      </c>
      <c r="E96" s="207">
        <f>(unitario!$Y90+unitario!$Z90)*D96</f>
        <v>0</v>
      </c>
      <c r="F96" s="208">
        <f>(unitario!$S90+unitario!$T90+unitario!$U90+unitario!$V90+unitario!$W90+unitario!$X90)*D96</f>
        <v>0</v>
      </c>
      <c r="G96" s="207">
        <f>(unitario!Y90*unitario!$Y$658+unitario!Z90*unitario!$Z$658)*'STANDARD FCA'!D96</f>
        <v>0</v>
      </c>
      <c r="H96" s="207">
        <f>(unitario!S90*unitario!$S$658+unitario!T90*unitario!$T$658+unitario!U90*unitario!$U$658+unitario!V90*unitario!$V$658+unitario!W90*unitario!$W$658+unitario!X90*unitario!$X$658)*'STANDARD FCA'!D96</f>
        <v>0</v>
      </c>
      <c r="I96" s="208">
        <f>(unitario!G90+unitario!H90*unitario!$H$658+unitario!I90*unitario!$I$658+unitario!J90*unitario!$J$658+unitario!K90*unitario!$K$658+unitario!L90*unitario!$L$658+unitario!M90*unitario!$M$658+unitario!N90*unitario!$N$658+unitario!O90*unitario!$O$658+unitario!P90*unitario!$P$658+unitario!Q90*unitario!$Q$658+unitario!R90*unitario!$R$658)*'STANDARD FCA'!D96</f>
        <v>0</v>
      </c>
      <c r="J96" s="145">
        <f t="shared" si="4"/>
        <v>0</v>
      </c>
      <c r="K96" s="192">
        <f>unitario!AA90</f>
        <v>0</v>
      </c>
      <c r="L96" s="192">
        <f t="shared" si="5"/>
        <v>0</v>
      </c>
    </row>
    <row r="97" spans="1:12" ht="27" customHeight="1">
      <c r="A97" s="558">
        <f>unitario!D91</f>
        <v>0</v>
      </c>
      <c r="B97" s="206" t="str">
        <f>unitario!A91</f>
        <v>Op 30</v>
      </c>
      <c r="C97" s="205" t="str">
        <f>unitario!B91</f>
        <v>Banco passamano</v>
      </c>
      <c r="D97" s="207">
        <f>unitario!E91</f>
        <v>0</v>
      </c>
      <c r="E97" s="207">
        <f>(unitario!$Y91+unitario!$Z91)*D97</f>
        <v>0</v>
      </c>
      <c r="F97" s="208">
        <f>(unitario!$S91+unitario!$T91+unitario!$U91+unitario!$V91+unitario!$W91+unitario!$X91)*D97</f>
        <v>0</v>
      </c>
      <c r="G97" s="207">
        <f>(unitario!Y91*unitario!$Y$658+unitario!Z91*unitario!$Z$658)*'STANDARD FCA'!D97</f>
        <v>0</v>
      </c>
      <c r="H97" s="207">
        <f>(unitario!S91*unitario!$S$658+unitario!T91*unitario!$T$658+unitario!U91*unitario!$U$658+unitario!V91*unitario!$V$658+unitario!W91*unitario!$W$658+unitario!X91*unitario!$X$658)*'STANDARD FCA'!D97</f>
        <v>0</v>
      </c>
      <c r="I97" s="208">
        <f>(unitario!G91+unitario!H91*unitario!$H$658+unitario!I91*unitario!$I$658+unitario!J91*unitario!$J$658+unitario!K91*unitario!$K$658+unitario!L91*unitario!$L$658+unitario!M91*unitario!$M$658+unitario!N91*unitario!$N$658+unitario!O91*unitario!$O$658+unitario!P91*unitario!$P$658+unitario!Q91*unitario!$Q$658+unitario!R91*unitario!$R$658)*'STANDARD FCA'!D97</f>
        <v>0</v>
      </c>
      <c r="J97" s="145">
        <f t="shared" si="4"/>
        <v>0</v>
      </c>
      <c r="K97" s="192">
        <f>unitario!AA91</f>
        <v>0</v>
      </c>
      <c r="L97" s="192">
        <f t="shared" si="5"/>
        <v>0</v>
      </c>
    </row>
    <row r="98" spans="1:12" ht="27" customHeight="1">
      <c r="A98" s="558">
        <f>unitario!D92</f>
        <v>0</v>
      </c>
      <c r="B98" s="206">
        <f>unitario!A92</f>
        <v>0</v>
      </c>
      <c r="C98" s="205">
        <f>unitario!B92</f>
        <v>0</v>
      </c>
      <c r="D98" s="207">
        <f>unitario!E92</f>
        <v>0</v>
      </c>
      <c r="E98" s="207">
        <f>(unitario!$Y92+unitario!$Z92)*D98</f>
        <v>0</v>
      </c>
      <c r="F98" s="208">
        <f>(unitario!$S92+unitario!$T92+unitario!$U92+unitario!$V92+unitario!$W92+unitario!$X92)*D98</f>
        <v>0</v>
      </c>
      <c r="G98" s="207">
        <f>(unitario!Y92*unitario!$Y$658+unitario!Z92*unitario!$Z$658)*'STANDARD FCA'!D98</f>
        <v>0</v>
      </c>
      <c r="H98" s="207">
        <f>(unitario!S92*unitario!$S$658+unitario!T92*unitario!$T$658+unitario!U92*unitario!$U$658+unitario!V92*unitario!$V$658+unitario!W92*unitario!$W$658+unitario!X92*unitario!$X$658)*'STANDARD FCA'!D98</f>
        <v>0</v>
      </c>
      <c r="I98" s="208">
        <f>(unitario!G92+unitario!H92*unitario!$H$658+unitario!I92*unitario!$I$658+unitario!J92*unitario!$J$658+unitario!K92*unitario!$K$658+unitario!L92*unitario!$L$658+unitario!M92*unitario!$M$658+unitario!N92*unitario!$N$658+unitario!O92*unitario!$O$658+unitario!P92*unitario!$P$658+unitario!Q92*unitario!$Q$658+unitario!R92*unitario!$R$658)*'STANDARD FCA'!D98</f>
        <v>0</v>
      </c>
      <c r="J98" s="145">
        <f t="shared" si="4"/>
        <v>0</v>
      </c>
      <c r="K98" s="192">
        <f>unitario!AA92</f>
        <v>0</v>
      </c>
      <c r="L98" s="192">
        <f t="shared" si="5"/>
        <v>0</v>
      </c>
    </row>
    <row r="99" spans="1:12" ht="27" customHeight="1">
      <c r="A99" s="558" t="str">
        <f>unitario!D93</f>
        <v>You see slide 16</v>
      </c>
      <c r="B99" s="206">
        <f>unitario!A93</f>
        <v>0</v>
      </c>
      <c r="C99" s="205" t="str">
        <f>unitario!B93</f>
        <v>PE modello 846 (base+cng)</v>
      </c>
      <c r="D99" s="207">
        <f>unitario!E93</f>
        <v>2</v>
      </c>
      <c r="E99" s="207">
        <f>(unitario!$Y93+unitario!$Z93)*D99</f>
        <v>0</v>
      </c>
      <c r="F99" s="208">
        <f>(unitario!$S93+unitario!$T93+unitario!$U93+unitario!$V93+unitario!$W93+unitario!$X93)*D99</f>
        <v>8</v>
      </c>
      <c r="G99" s="207">
        <f>(unitario!Y93*unitario!$Y$658+unitario!Z93*unitario!$Z$658)*'STANDARD FCA'!D99</f>
        <v>0</v>
      </c>
      <c r="H99" s="207">
        <f>(unitario!S93*unitario!$S$658+unitario!T93*unitario!$T$658+unitario!U93*unitario!$U$658+unitario!V93*unitario!$V$658+unitario!W93*unitario!$W$658+unitario!X93*unitario!$X$658)*'STANDARD FCA'!D99</f>
        <v>240</v>
      </c>
      <c r="I99" s="208">
        <f>(unitario!G93+unitario!H93*unitario!$H$658+unitario!I93*unitario!$I$658+unitario!J93*unitario!$J$658+unitario!K93*unitario!$K$658+unitario!L93*unitario!$L$658+unitario!M93*unitario!$M$658+unitario!N93*unitario!$N$658+unitario!O93*unitario!$O$658+unitario!P93*unitario!$P$658+unitario!Q93*unitario!$Q$658+unitario!R93*unitario!$R$658)*'STANDARD FCA'!D99</f>
        <v>682</v>
      </c>
      <c r="J99" s="145">
        <f t="shared" si="4"/>
        <v>922</v>
      </c>
      <c r="K99" s="192">
        <f>unitario!AA93</f>
        <v>922</v>
      </c>
      <c r="L99" s="192">
        <f t="shared" si="5"/>
        <v>0</v>
      </c>
    </row>
    <row r="100" spans="1:12" ht="27.75" customHeight="1">
      <c r="A100" s="558">
        <f>unitario!D94</f>
        <v>0</v>
      </c>
      <c r="B100" s="206">
        <f>unitario!A94</f>
        <v>0</v>
      </c>
      <c r="C100" s="205">
        <f>unitario!B94</f>
        <v>0</v>
      </c>
      <c r="D100" s="207">
        <f>unitario!E94</f>
        <v>0</v>
      </c>
      <c r="E100" s="207">
        <f>(unitario!$Y94+unitario!$Z94)*D100</f>
        <v>0</v>
      </c>
      <c r="F100" s="208">
        <f>(unitario!$S94+unitario!$T94+unitario!$U94+unitario!$V94+unitario!$W94+unitario!$X94)*D100</f>
        <v>0</v>
      </c>
      <c r="G100" s="207">
        <f>(unitario!Y94*unitario!$Y$658+unitario!Z94*unitario!$Z$658)*'STANDARD FCA'!D100</f>
        <v>0</v>
      </c>
      <c r="H100" s="207">
        <f>(unitario!S94*unitario!$S$658+unitario!T94*unitario!$T$658+unitario!U94*unitario!$U$658+unitario!V94*unitario!$V$658+unitario!W94*unitario!$W$658+unitario!X94*unitario!$X$658)*'STANDARD FCA'!D100</f>
        <v>0</v>
      </c>
      <c r="I100" s="208">
        <f>(unitario!G94+unitario!H94*unitario!$H$658+unitario!I94*unitario!$I$658+unitario!J94*unitario!$J$658+unitario!K94*unitario!$K$658+unitario!L94*unitario!$L$658+unitario!M94*unitario!$M$658+unitario!N94*unitario!$N$658+unitario!O94*unitario!$O$658+unitario!P94*unitario!$P$658+unitario!Q94*unitario!$Q$658+unitario!R94*unitario!$R$658)*'STANDARD FCA'!D100</f>
        <v>0</v>
      </c>
      <c r="J100" s="145">
        <f t="shared" si="4"/>
        <v>0</v>
      </c>
      <c r="K100" s="192">
        <f>unitario!AA94</f>
        <v>0</v>
      </c>
      <c r="L100" s="192">
        <f t="shared" si="5"/>
        <v>0</v>
      </c>
    </row>
    <row r="101" spans="1:12" ht="30.75" customHeight="1">
      <c r="A101" s="558" t="str">
        <f>unitario!D95</f>
        <v>You see slide 17</v>
      </c>
      <c r="B101" s="206" t="str">
        <f>unitario!A95</f>
        <v>Robot 30R1</v>
      </c>
      <c r="C101" s="205" t="str">
        <f>unitario!B95</f>
        <v>Robot di saldatura al suolo e manipolazione</v>
      </c>
      <c r="D101" s="207">
        <f>unitario!E95</f>
        <v>1</v>
      </c>
      <c r="E101" s="207">
        <f>(unitario!$Y95+unitario!$Z95)*D101</f>
        <v>0</v>
      </c>
      <c r="F101" s="208">
        <f>(unitario!$S95+unitario!$T95+unitario!$U95+unitario!$V95+unitario!$W95+unitario!$X95)*D101</f>
        <v>0</v>
      </c>
      <c r="G101" s="207">
        <f>(unitario!Y95*unitario!$Y$658+unitario!Z95*unitario!$Z$658)*'STANDARD FCA'!D101</f>
        <v>0</v>
      </c>
      <c r="H101" s="207">
        <f>(unitario!S95*unitario!$S$658+unitario!T95*unitario!$T$658+unitario!U95*unitario!$U$658+unitario!V95*unitario!$V$658+unitario!W95*unitario!$W$658+unitario!X95*unitario!$X$658)*'STANDARD FCA'!D101</f>
        <v>0</v>
      </c>
      <c r="I101" s="208">
        <f>(unitario!G95+unitario!H95*unitario!$H$658+unitario!I95*unitario!$I$658+unitario!J95*unitario!$J$658+unitario!K95*unitario!$K$658+unitario!L95*unitario!$L$658+unitario!M95*unitario!$M$658+unitario!N95*unitario!$N$658+unitario!O95*unitario!$O$658+unitario!P95*unitario!$P$658+unitario!Q95*unitario!$Q$658+unitario!R95*unitario!$R$658)*'STANDARD FCA'!D101</f>
        <v>0</v>
      </c>
      <c r="J101" s="145">
        <f t="shared" si="4"/>
        <v>0</v>
      </c>
      <c r="K101" s="192">
        <f>unitario!AA95</f>
        <v>0</v>
      </c>
      <c r="L101" s="192">
        <f t="shared" si="5"/>
        <v>0</v>
      </c>
    </row>
    <row r="102" spans="1:12" ht="27" customHeight="1">
      <c r="A102" s="558" t="str">
        <f>unitario!D96</f>
        <v>You see slide 17</v>
      </c>
      <c r="B102" s="206">
        <f>unitario!A96</f>
        <v>0</v>
      </c>
      <c r="C102" s="205" t="str">
        <f>unitario!B96</f>
        <v>Nuovi bloccaggi a bordo gripper +500mm di tubo in alluminio + snodi</v>
      </c>
      <c r="D102" s="207">
        <f>unitario!E96</f>
        <v>2</v>
      </c>
      <c r="E102" s="207">
        <f>(unitario!$Y96+unitario!$Z96)*D102</f>
        <v>0</v>
      </c>
      <c r="F102" s="208">
        <f>(unitario!$S96+unitario!$T96+unitario!$U96+unitario!$V96+unitario!$W96+unitario!$X96)*D102</f>
        <v>16</v>
      </c>
      <c r="G102" s="207">
        <f>(unitario!Y96*unitario!$Y$658+unitario!Z96*unitario!$Z$658)*'STANDARD FCA'!D102</f>
        <v>0</v>
      </c>
      <c r="H102" s="207">
        <f>(unitario!S96*unitario!$S$658+unitario!T96*unitario!$T$658+unitario!U96*unitario!$U$658+unitario!V96*unitario!$V$658+unitario!W96*unitario!$W$658+unitario!X96*unitario!$X$658)*'STANDARD FCA'!D102</f>
        <v>480</v>
      </c>
      <c r="I102" s="208">
        <f>(unitario!G96+unitario!H96*unitario!$H$658+unitario!I96*unitario!$I$658+unitario!J96*unitario!$J$658+unitario!K96*unitario!$K$658+unitario!L96*unitario!$L$658+unitario!M96*unitario!$M$658+unitario!N96*unitario!$N$658+unitario!O96*unitario!$O$658+unitario!P96*unitario!$P$658+unitario!Q96*unitario!$Q$658+unitario!R96*unitario!$R$658)*'STANDARD FCA'!D102</f>
        <v>3432</v>
      </c>
      <c r="J102" s="145">
        <f t="shared" si="4"/>
        <v>3912</v>
      </c>
      <c r="K102" s="192">
        <f>unitario!AA96</f>
        <v>3912</v>
      </c>
      <c r="L102" s="192">
        <f t="shared" si="5"/>
        <v>0</v>
      </c>
    </row>
    <row r="103" spans="1:12" ht="27" customHeight="1">
      <c r="A103" s="558" t="str">
        <f>unitario!D97</f>
        <v>You see slide 17</v>
      </c>
      <c r="B103" s="206">
        <f>unitario!A97</f>
        <v>0</v>
      </c>
      <c r="C103" s="205" t="str">
        <f>unitario!B97</f>
        <v>Micro PE</v>
      </c>
      <c r="D103" s="207">
        <f>unitario!E97</f>
        <v>2</v>
      </c>
      <c r="E103" s="207">
        <f>(unitario!$Y97+unitario!$Z97)*D103</f>
        <v>0</v>
      </c>
      <c r="F103" s="208">
        <f>(unitario!$S97+unitario!$T97+unitario!$U97+unitario!$V97+unitario!$W97+unitario!$X97)*D103</f>
        <v>8</v>
      </c>
      <c r="G103" s="207">
        <f>(unitario!Y97*unitario!$Y$658+unitario!Z97*unitario!$Z$658)*'STANDARD FCA'!D103</f>
        <v>0</v>
      </c>
      <c r="H103" s="207">
        <f>(unitario!S97*unitario!$S$658+unitario!T97*unitario!$T$658+unitario!U97*unitario!$U$658+unitario!V97*unitario!$V$658+unitario!W97*unitario!$W$658+unitario!X97*unitario!$X$658)*'STANDARD FCA'!D103</f>
        <v>240</v>
      </c>
      <c r="I103" s="208">
        <f>(unitario!G97+unitario!H97*unitario!$H$658+unitario!I97*unitario!$I$658+unitario!J97*unitario!$J$658+unitario!K97*unitario!$K$658+unitario!L97*unitario!$L$658+unitario!M97*unitario!$M$658+unitario!N97*unitario!$N$658+unitario!O97*unitario!$O$658+unitario!P97*unitario!$P$658+unitario!Q97*unitario!$Q$658+unitario!R97*unitario!$R$658)*'STANDARD FCA'!D103</f>
        <v>682</v>
      </c>
      <c r="J103" s="145">
        <f t="shared" si="4"/>
        <v>922</v>
      </c>
      <c r="K103" s="192">
        <f>unitario!AA97</f>
        <v>922</v>
      </c>
      <c r="L103" s="192">
        <f t="shared" si="5"/>
        <v>0</v>
      </c>
    </row>
    <row r="104" spans="1:12" ht="27" customHeight="1">
      <c r="A104" s="558" t="str">
        <f>unitario!D98</f>
        <v>You see slide 17</v>
      </c>
      <c r="B104" s="206">
        <f>unitario!A98</f>
        <v>0</v>
      </c>
      <c r="C104" s="205" t="str">
        <f>unitario!B98</f>
        <v>Programmazione per modello 846 (qt punti 29)</v>
      </c>
      <c r="D104" s="207">
        <f>unitario!E98</f>
        <v>1</v>
      </c>
      <c r="E104" s="207">
        <f>(unitario!$Y98+unitario!$Z98)*D104</f>
        <v>0</v>
      </c>
      <c r="F104" s="208">
        <f>(unitario!$S98+unitario!$T98+unitario!$U98+unitario!$V98+unitario!$W98+unitario!$X98)*D104</f>
        <v>80</v>
      </c>
      <c r="G104" s="207">
        <f>(unitario!Y98*unitario!$Y$658+unitario!Z98*unitario!$Z$658)*'STANDARD FCA'!D104</f>
        <v>0</v>
      </c>
      <c r="H104" s="207">
        <f>(unitario!S98*unitario!$S$658+unitario!T98*unitario!$T$658+unitario!U98*unitario!$U$658+unitario!V98*unitario!$V$658+unitario!W98*unitario!$W$658+unitario!X98*unitario!$X$658)*'STANDARD FCA'!D104</f>
        <v>4000</v>
      </c>
      <c r="I104" s="208">
        <f>(unitario!G98+unitario!H98*unitario!$H$658+unitario!I98*unitario!$I$658+unitario!J98*unitario!$J$658+unitario!K98*unitario!$K$658+unitario!L98*unitario!$L$658+unitario!M98*unitario!$M$658+unitario!N98*unitario!$N$658+unitario!O98*unitario!$O$658+unitario!P98*unitario!$P$658+unitario!Q98*unitario!$Q$658+unitario!R98*unitario!$R$658)*'STANDARD FCA'!D104</f>
        <v>0</v>
      </c>
      <c r="J104" s="145">
        <f t="shared" si="4"/>
        <v>4000</v>
      </c>
      <c r="K104" s="192">
        <f>unitario!AA98</f>
        <v>4000</v>
      </c>
      <c r="L104" s="192">
        <f t="shared" si="5"/>
        <v>0</v>
      </c>
    </row>
    <row r="105" spans="1:12" ht="27" customHeight="1">
      <c r="A105" s="558" t="str">
        <f>unitario!D99</f>
        <v>You see slide 17</v>
      </c>
      <c r="B105" s="206">
        <f>unitario!A99</f>
        <v>0</v>
      </c>
      <c r="C105" s="205" t="str">
        <f>unitario!B99</f>
        <v>Verifica programmi di manipolazione e saldatura (qt 29 punti) per modello 312</v>
      </c>
      <c r="D105" s="207">
        <f>unitario!E99</f>
        <v>1</v>
      </c>
      <c r="E105" s="207">
        <f>(unitario!$Y99+unitario!$Z99)*D105</f>
        <v>0</v>
      </c>
      <c r="F105" s="208">
        <f>(unitario!$S99+unitario!$T99+unitario!$U99+unitario!$V99+unitario!$W99+unitario!$X99)*D105</f>
        <v>40</v>
      </c>
      <c r="G105" s="207">
        <f>(unitario!Y99*unitario!$Y$658+unitario!Z99*unitario!$Z$658)*'STANDARD FCA'!D105</f>
        <v>0</v>
      </c>
      <c r="H105" s="207">
        <f>(unitario!S99*unitario!$S$658+unitario!T99*unitario!$T$658+unitario!U99*unitario!$U$658+unitario!V99*unitario!$V$658+unitario!W99*unitario!$W$658+unitario!X99*unitario!$X$658)*'STANDARD FCA'!D105</f>
        <v>2000</v>
      </c>
      <c r="I105" s="208">
        <f>(unitario!G99+unitario!H99*unitario!$H$658+unitario!I99*unitario!$I$658+unitario!J99*unitario!$J$658+unitario!K99*unitario!$K$658+unitario!L99*unitario!$L$658+unitario!M99*unitario!$M$658+unitario!N99*unitario!$N$658+unitario!O99*unitario!$O$658+unitario!P99*unitario!$P$658+unitario!Q99*unitario!$Q$658+unitario!R99*unitario!$R$658)*'STANDARD FCA'!D105</f>
        <v>0</v>
      </c>
      <c r="J105" s="145">
        <f t="shared" si="4"/>
        <v>2000</v>
      </c>
      <c r="K105" s="192">
        <f>unitario!AA99</f>
        <v>2000</v>
      </c>
      <c r="L105" s="192">
        <f t="shared" si="5"/>
        <v>0</v>
      </c>
    </row>
    <row r="106" spans="1:12" ht="27" customHeight="1">
      <c r="A106" s="558">
        <f>unitario!D100</f>
        <v>0</v>
      </c>
      <c r="B106" s="206">
        <f>unitario!A100</f>
        <v>0</v>
      </c>
      <c r="C106" s="205">
        <f>unitario!B100</f>
        <v>0</v>
      </c>
      <c r="D106" s="207">
        <f>unitario!E100</f>
        <v>0</v>
      </c>
      <c r="E106" s="207">
        <f>(unitario!$Y100+unitario!$Z100)*D106</f>
        <v>0</v>
      </c>
      <c r="F106" s="208">
        <f>(unitario!$S100+unitario!$T100+unitario!$U100+unitario!$V100+unitario!$W100+unitario!$X100)*D106</f>
        <v>0</v>
      </c>
      <c r="G106" s="207">
        <f>(unitario!Y100*unitario!$Y$658+unitario!Z100*unitario!$Z$658)*'STANDARD FCA'!D106</f>
        <v>0</v>
      </c>
      <c r="H106" s="207">
        <f>(unitario!S100*unitario!$S$658+unitario!T100*unitario!$T$658+unitario!U100*unitario!$U$658+unitario!V100*unitario!$V$658+unitario!W100*unitario!$W$658+unitario!X100*unitario!$X$658)*'STANDARD FCA'!D106</f>
        <v>0</v>
      </c>
      <c r="I106" s="208">
        <f>(unitario!G100+unitario!H100*unitario!$H$658+unitario!I100*unitario!$I$658+unitario!J100*unitario!$J$658+unitario!K100*unitario!$K$658+unitario!L100*unitario!$L$658+unitario!M100*unitario!$M$658+unitario!N100*unitario!$N$658+unitario!O100*unitario!$O$658+unitario!P100*unitario!$P$658+unitario!Q100*unitario!$Q$658+unitario!R100*unitario!$R$658)*'STANDARD FCA'!D106</f>
        <v>0</v>
      </c>
      <c r="J106" s="145">
        <f t="shared" si="4"/>
        <v>0</v>
      </c>
      <c r="K106" s="192">
        <f>unitario!AA100</f>
        <v>0</v>
      </c>
      <c r="L106" s="192">
        <f t="shared" si="5"/>
        <v>0</v>
      </c>
    </row>
    <row r="107" spans="1:12" ht="27.75" customHeight="1">
      <c r="A107" s="558" t="str">
        <f>unitario!D101</f>
        <v>You see slide 17</v>
      </c>
      <c r="B107" s="206" t="str">
        <f>unitario!A101</f>
        <v>Robot 30R2</v>
      </c>
      <c r="C107" s="205" t="str">
        <f>unitario!B101</f>
        <v>Robot di saldatura al suolo e manipolazione</v>
      </c>
      <c r="D107" s="207">
        <f>unitario!E101</f>
        <v>1</v>
      </c>
      <c r="E107" s="207">
        <f>(unitario!$Y101+unitario!$Z101)*D107</f>
        <v>0</v>
      </c>
      <c r="F107" s="208">
        <f>(unitario!$S101+unitario!$T101+unitario!$U101+unitario!$V101+unitario!$W101+unitario!$X101)*D107</f>
        <v>0</v>
      </c>
      <c r="G107" s="207">
        <f>(unitario!Y101*unitario!$Y$658+unitario!Z101*unitario!$Z$658)*'STANDARD FCA'!D107</f>
        <v>0</v>
      </c>
      <c r="H107" s="207">
        <f>(unitario!S101*unitario!$S$658+unitario!T101*unitario!$T$658+unitario!U101*unitario!$U$658+unitario!V101*unitario!$V$658+unitario!W101*unitario!$W$658+unitario!X101*unitario!$X$658)*'STANDARD FCA'!D107</f>
        <v>0</v>
      </c>
      <c r="I107" s="208">
        <f>(unitario!G101+unitario!H101*unitario!$H$658+unitario!I101*unitario!$I$658+unitario!J101*unitario!$J$658+unitario!K101*unitario!$K$658+unitario!L101*unitario!$L$658+unitario!M101*unitario!$M$658+unitario!N101*unitario!$N$658+unitario!O101*unitario!$O$658+unitario!P101*unitario!$P$658+unitario!Q101*unitario!$Q$658+unitario!R101*unitario!$R$658)*'STANDARD FCA'!D107</f>
        <v>0</v>
      </c>
      <c r="J107" s="145">
        <f t="shared" si="4"/>
        <v>0</v>
      </c>
      <c r="K107" s="192">
        <f>unitario!AA101</f>
        <v>0</v>
      </c>
      <c r="L107" s="192">
        <f t="shared" si="5"/>
        <v>0</v>
      </c>
    </row>
    <row r="108" spans="1:12" ht="30.75" customHeight="1">
      <c r="A108" s="558" t="str">
        <f>unitario!D102</f>
        <v>You see slide 17</v>
      </c>
      <c r="B108" s="206">
        <f>unitario!A102</f>
        <v>0</v>
      </c>
      <c r="C108" s="205" t="str">
        <f>unitario!B102</f>
        <v>Nuovi bloccaggi a bordo gripper +500mm di tubo in alluminio + snodi</v>
      </c>
      <c r="D108" s="207">
        <f>unitario!E102</f>
        <v>2</v>
      </c>
      <c r="E108" s="207">
        <f>(unitario!$Y102+unitario!$Z102)*D108</f>
        <v>0</v>
      </c>
      <c r="F108" s="208">
        <f>(unitario!$S102+unitario!$T102+unitario!$U102+unitario!$V102+unitario!$W102+unitario!$X102)*D108</f>
        <v>16</v>
      </c>
      <c r="G108" s="207">
        <f>(unitario!Y102*unitario!$Y$658+unitario!Z102*unitario!$Z$658)*'STANDARD FCA'!D108</f>
        <v>0</v>
      </c>
      <c r="H108" s="207">
        <f>(unitario!S102*unitario!$S$658+unitario!T102*unitario!$T$658+unitario!U102*unitario!$U$658+unitario!V102*unitario!$V$658+unitario!W102*unitario!$W$658+unitario!X102*unitario!$X$658)*'STANDARD FCA'!D108</f>
        <v>480</v>
      </c>
      <c r="I108" s="208">
        <f>(unitario!G102+unitario!H102*unitario!$H$658+unitario!I102*unitario!$I$658+unitario!J102*unitario!$J$658+unitario!K102*unitario!$K$658+unitario!L102*unitario!$L$658+unitario!M102*unitario!$M$658+unitario!N102*unitario!$N$658+unitario!O102*unitario!$O$658+unitario!P102*unitario!$P$658+unitario!Q102*unitario!$Q$658+unitario!R102*unitario!$R$658)*'STANDARD FCA'!D108</f>
        <v>3432</v>
      </c>
      <c r="J108" s="145">
        <f t="shared" si="4"/>
        <v>3912</v>
      </c>
      <c r="K108" s="192">
        <f>unitario!AA102</f>
        <v>3912</v>
      </c>
      <c r="L108" s="192">
        <f t="shared" si="5"/>
        <v>0</v>
      </c>
    </row>
    <row r="109" spans="1:12" ht="27" customHeight="1">
      <c r="A109" s="558" t="str">
        <f>unitario!D103</f>
        <v>You see slide 17</v>
      </c>
      <c r="B109" s="206">
        <f>unitario!A103</f>
        <v>0</v>
      </c>
      <c r="C109" s="205" t="str">
        <f>unitario!B103</f>
        <v>Micro PE</v>
      </c>
      <c r="D109" s="207">
        <f>unitario!E103</f>
        <v>2</v>
      </c>
      <c r="E109" s="207">
        <f>(unitario!$Y103+unitario!$Z103)*D109</f>
        <v>0</v>
      </c>
      <c r="F109" s="208">
        <f>(unitario!$S103+unitario!$T103+unitario!$U103+unitario!$V103+unitario!$W103+unitario!$X103)*D109</f>
        <v>8</v>
      </c>
      <c r="G109" s="207">
        <f>(unitario!Y103*unitario!$Y$658+unitario!Z103*unitario!$Z$658)*'STANDARD FCA'!D109</f>
        <v>0</v>
      </c>
      <c r="H109" s="207">
        <f>(unitario!S103*unitario!$S$658+unitario!T103*unitario!$T$658+unitario!U103*unitario!$U$658+unitario!V103*unitario!$V$658+unitario!W103*unitario!$W$658+unitario!X103*unitario!$X$658)*'STANDARD FCA'!D109</f>
        <v>240</v>
      </c>
      <c r="I109" s="208">
        <f>(unitario!G103+unitario!H103*unitario!$H$658+unitario!I103*unitario!$I$658+unitario!J103*unitario!$J$658+unitario!K103*unitario!$K$658+unitario!L103*unitario!$L$658+unitario!M103*unitario!$M$658+unitario!N103*unitario!$N$658+unitario!O103*unitario!$O$658+unitario!P103*unitario!$P$658+unitario!Q103*unitario!$Q$658+unitario!R103*unitario!$R$658)*'STANDARD FCA'!D109</f>
        <v>682</v>
      </c>
      <c r="J109" s="145">
        <f t="shared" si="4"/>
        <v>922</v>
      </c>
      <c r="K109" s="192">
        <f>unitario!AA103</f>
        <v>922</v>
      </c>
      <c r="L109" s="192">
        <f t="shared" si="5"/>
        <v>0</v>
      </c>
    </row>
    <row r="110" spans="1:12" ht="27" customHeight="1">
      <c r="A110" s="558" t="str">
        <f>unitario!D104</f>
        <v>You see slide 17</v>
      </c>
      <c r="B110" s="206">
        <f>unitario!A104</f>
        <v>0</v>
      </c>
      <c r="C110" s="205" t="str">
        <f>unitario!B104</f>
        <v>Programmazione per modello 846 (qt punti 29)</v>
      </c>
      <c r="D110" s="207">
        <f>unitario!E104</f>
        <v>1</v>
      </c>
      <c r="E110" s="207">
        <f>(unitario!$Y104+unitario!$Z104)*D110</f>
        <v>0</v>
      </c>
      <c r="F110" s="208">
        <f>(unitario!$S104+unitario!$T104+unitario!$U104+unitario!$V104+unitario!$W104+unitario!$X104)*D110</f>
        <v>80</v>
      </c>
      <c r="G110" s="207">
        <f>(unitario!Y104*unitario!$Y$658+unitario!Z104*unitario!$Z$658)*'STANDARD FCA'!D110</f>
        <v>0</v>
      </c>
      <c r="H110" s="207">
        <f>(unitario!S104*unitario!$S$658+unitario!T104*unitario!$T$658+unitario!U104*unitario!$U$658+unitario!V104*unitario!$V$658+unitario!W104*unitario!$W$658+unitario!X104*unitario!$X$658)*'STANDARD FCA'!D110</f>
        <v>4000</v>
      </c>
      <c r="I110" s="208">
        <f>(unitario!G104+unitario!H104*unitario!$H$658+unitario!I104*unitario!$I$658+unitario!J104*unitario!$J$658+unitario!K104*unitario!$K$658+unitario!L104*unitario!$L$658+unitario!M104*unitario!$M$658+unitario!N104*unitario!$N$658+unitario!O104*unitario!$O$658+unitario!P104*unitario!$P$658+unitario!Q104*unitario!$Q$658+unitario!R104*unitario!$R$658)*'STANDARD FCA'!D110</f>
        <v>0</v>
      </c>
      <c r="J110" s="145">
        <f t="shared" si="4"/>
        <v>4000</v>
      </c>
      <c r="K110" s="192">
        <f>unitario!AA104</f>
        <v>4000</v>
      </c>
      <c r="L110" s="192">
        <f t="shared" si="5"/>
        <v>0</v>
      </c>
    </row>
    <row r="111" spans="1:12" ht="27" customHeight="1">
      <c r="A111" s="558" t="str">
        <f>unitario!D105</f>
        <v>You see slide 17</v>
      </c>
      <c r="B111" s="206">
        <f>unitario!A105</f>
        <v>0</v>
      </c>
      <c r="C111" s="205" t="str">
        <f>unitario!B105</f>
        <v>Verifica programmi di manipolazione e saldatura (qt 29 punti) per modello 312</v>
      </c>
      <c r="D111" s="207">
        <f>unitario!E105</f>
        <v>1</v>
      </c>
      <c r="E111" s="207">
        <f>(unitario!$Y105+unitario!$Z105)*D111</f>
        <v>0</v>
      </c>
      <c r="F111" s="208">
        <f>(unitario!$S105+unitario!$T105+unitario!$U105+unitario!$V105+unitario!$W105+unitario!$X105)*D111</f>
        <v>40</v>
      </c>
      <c r="G111" s="207">
        <f>(unitario!Y105*unitario!$Y$658+unitario!Z105*unitario!$Z$658)*'STANDARD FCA'!D111</f>
        <v>0</v>
      </c>
      <c r="H111" s="207">
        <f>(unitario!S105*unitario!$S$658+unitario!T105*unitario!$T$658+unitario!U105*unitario!$U$658+unitario!V105*unitario!$V$658+unitario!W105*unitario!$W$658+unitario!X105*unitario!$X$658)*'STANDARD FCA'!D111</f>
        <v>2000</v>
      </c>
      <c r="I111" s="208">
        <f>(unitario!G105+unitario!H105*unitario!$H$658+unitario!I105*unitario!$I$658+unitario!J105*unitario!$J$658+unitario!K105*unitario!$K$658+unitario!L105*unitario!$L$658+unitario!M105*unitario!$M$658+unitario!N105*unitario!$N$658+unitario!O105*unitario!$O$658+unitario!P105*unitario!$P$658+unitario!Q105*unitario!$Q$658+unitario!R105*unitario!$R$658)*'STANDARD FCA'!D111</f>
        <v>0</v>
      </c>
      <c r="J111" s="145">
        <f t="shared" si="4"/>
        <v>2000</v>
      </c>
      <c r="K111" s="192">
        <f>unitario!AA105</f>
        <v>2000</v>
      </c>
      <c r="L111" s="192">
        <f t="shared" si="5"/>
        <v>0</v>
      </c>
    </row>
    <row r="112" spans="1:12" ht="27" customHeight="1">
      <c r="A112" s="558">
        <f>unitario!D106</f>
        <v>0</v>
      </c>
      <c r="B112" s="206">
        <f>unitario!A106</f>
        <v>0</v>
      </c>
      <c r="C112" s="205">
        <f>unitario!B106</f>
        <v>0</v>
      </c>
      <c r="D112" s="207">
        <f>unitario!E106</f>
        <v>0</v>
      </c>
      <c r="E112" s="207">
        <f>(unitario!$Y106+unitario!$Z106)*D112</f>
        <v>0</v>
      </c>
      <c r="F112" s="208">
        <f>(unitario!$S106+unitario!$T106+unitario!$U106+unitario!$V106+unitario!$W106+unitario!$X106)*D112</f>
        <v>0</v>
      </c>
      <c r="G112" s="207">
        <f>(unitario!Y106*unitario!$Y$658+unitario!Z106*unitario!$Z$658)*'STANDARD FCA'!D112</f>
        <v>0</v>
      </c>
      <c r="H112" s="207">
        <f>(unitario!S106*unitario!$S$658+unitario!T106*unitario!$T$658+unitario!U106*unitario!$U$658+unitario!V106*unitario!$V$658+unitario!W106*unitario!$W$658+unitario!X106*unitario!$X$658)*'STANDARD FCA'!D112</f>
        <v>0</v>
      </c>
      <c r="I112" s="208">
        <f>(unitario!G106+unitario!H106*unitario!$H$658+unitario!I106*unitario!$I$658+unitario!J106*unitario!$J$658+unitario!K106*unitario!$K$658+unitario!L106*unitario!$L$658+unitario!M106*unitario!$M$658+unitario!N106*unitario!$N$658+unitario!O106*unitario!$O$658+unitario!P106*unitario!$P$658+unitario!Q106*unitario!$Q$658+unitario!R106*unitario!$R$658)*'STANDARD FCA'!D112</f>
        <v>0</v>
      </c>
      <c r="J112" s="145">
        <f t="shared" si="4"/>
        <v>0</v>
      </c>
      <c r="K112" s="192">
        <f>unitario!AA106</f>
        <v>0</v>
      </c>
      <c r="L112" s="192">
        <f t="shared" si="5"/>
        <v>0</v>
      </c>
    </row>
    <row r="113" spans="1:12" ht="27" customHeight="1">
      <c r="A113" s="558">
        <f>unitario!D107</f>
        <v>0</v>
      </c>
      <c r="B113" s="206" t="str">
        <f>unitario!A107</f>
        <v>Op 40</v>
      </c>
      <c r="C113" s="205" t="str">
        <f>unitario!B107</f>
        <v>Banco passamano</v>
      </c>
      <c r="D113" s="207">
        <f>unitario!E107</f>
        <v>0</v>
      </c>
      <c r="E113" s="207">
        <f>(unitario!$Y107+unitario!$Z107)*D113</f>
        <v>0</v>
      </c>
      <c r="F113" s="208">
        <f>(unitario!$S107+unitario!$T107+unitario!$U107+unitario!$V107+unitario!$W107+unitario!$X107)*D113</f>
        <v>0</v>
      </c>
      <c r="G113" s="207">
        <f>(unitario!Y107*unitario!$Y$658+unitario!Z107*unitario!$Z$658)*'STANDARD FCA'!D113</f>
        <v>0</v>
      </c>
      <c r="H113" s="207">
        <f>(unitario!S107*unitario!$S$658+unitario!T107*unitario!$T$658+unitario!U107*unitario!$U$658+unitario!V107*unitario!$V$658+unitario!W107*unitario!$W$658+unitario!X107*unitario!$X$658)*'STANDARD FCA'!D113</f>
        <v>0</v>
      </c>
      <c r="I113" s="208">
        <f>(unitario!G107+unitario!H107*unitario!$H$658+unitario!I107*unitario!$I$658+unitario!J107*unitario!$J$658+unitario!K107*unitario!$K$658+unitario!L107*unitario!$L$658+unitario!M107*unitario!$M$658+unitario!N107*unitario!$N$658+unitario!O107*unitario!$O$658+unitario!P107*unitario!$P$658+unitario!Q107*unitario!$Q$658+unitario!R107*unitario!$R$658)*'STANDARD FCA'!D113</f>
        <v>0</v>
      </c>
      <c r="J113" s="145">
        <f t="shared" si="4"/>
        <v>0</v>
      </c>
      <c r="K113" s="192">
        <f>unitario!AA107</f>
        <v>0</v>
      </c>
      <c r="L113" s="192">
        <f t="shared" si="5"/>
        <v>0</v>
      </c>
    </row>
    <row r="114" spans="1:12" ht="27.75" customHeight="1">
      <c r="A114" s="558">
        <f>unitario!D108</f>
        <v>0</v>
      </c>
      <c r="B114" s="206">
        <f>unitario!A108</f>
        <v>0</v>
      </c>
      <c r="C114" s="205">
        <f>unitario!B108</f>
        <v>0</v>
      </c>
      <c r="D114" s="207">
        <f>unitario!E108</f>
        <v>0</v>
      </c>
      <c r="E114" s="207">
        <f>(unitario!$Y108+unitario!$Z108)*D114</f>
        <v>0</v>
      </c>
      <c r="F114" s="208">
        <f>(unitario!$S108+unitario!$T108+unitario!$U108+unitario!$V108+unitario!$W108+unitario!$X108)*D114</f>
        <v>0</v>
      </c>
      <c r="G114" s="207">
        <f>(unitario!Y108*unitario!$Y$658+unitario!Z108*unitario!$Z$658)*'STANDARD FCA'!D114</f>
        <v>0</v>
      </c>
      <c r="H114" s="207">
        <f>(unitario!S108*unitario!$S$658+unitario!T108*unitario!$T$658+unitario!U108*unitario!$U$658+unitario!V108*unitario!$V$658+unitario!W108*unitario!$W$658+unitario!X108*unitario!$X$658)*'STANDARD FCA'!D114</f>
        <v>0</v>
      </c>
      <c r="I114" s="208">
        <f>(unitario!G108+unitario!H108*unitario!$H$658+unitario!I108*unitario!$I$658+unitario!J108*unitario!$J$658+unitario!K108*unitario!$K$658+unitario!L108*unitario!$L$658+unitario!M108*unitario!$M$658+unitario!N108*unitario!$N$658+unitario!O108*unitario!$O$658+unitario!P108*unitario!$P$658+unitario!Q108*unitario!$Q$658+unitario!R108*unitario!$R$658)*'STANDARD FCA'!D114</f>
        <v>0</v>
      </c>
      <c r="J114" s="145">
        <f t="shared" si="4"/>
        <v>0</v>
      </c>
      <c r="K114" s="192">
        <f>unitario!AA108</f>
        <v>0</v>
      </c>
      <c r="L114" s="192">
        <f t="shared" si="5"/>
        <v>0</v>
      </c>
    </row>
    <row r="115" spans="1:12" ht="30.75" customHeight="1">
      <c r="A115" s="558" t="str">
        <f>unitario!D109</f>
        <v>You see slide 18</v>
      </c>
      <c r="B115" s="206">
        <f>unitario!A109</f>
        <v>0</v>
      </c>
      <c r="C115" s="205" t="str">
        <f>unitario!B109</f>
        <v>PE modello 846 (base+cng)</v>
      </c>
      <c r="D115" s="207">
        <f>unitario!E109</f>
        <v>1</v>
      </c>
      <c r="E115" s="207">
        <f>(unitario!$Y109+unitario!$Z109)*D115</f>
        <v>0</v>
      </c>
      <c r="F115" s="208">
        <f>(unitario!$S109+unitario!$T109+unitario!$U109+unitario!$V109+unitario!$W109+unitario!$X109)*D115</f>
        <v>4</v>
      </c>
      <c r="G115" s="207">
        <f>(unitario!Y109*unitario!$Y$658+unitario!Z109*unitario!$Z$658)*'STANDARD FCA'!D115</f>
        <v>0</v>
      </c>
      <c r="H115" s="207">
        <f>(unitario!S109*unitario!$S$658+unitario!T109*unitario!$T$658+unitario!U109*unitario!$U$658+unitario!V109*unitario!$V$658+unitario!W109*unitario!$W$658+unitario!X109*unitario!$X$658)*'STANDARD FCA'!D115</f>
        <v>120</v>
      </c>
      <c r="I115" s="208">
        <f>(unitario!G109+unitario!H109*unitario!$H$658+unitario!I109*unitario!$I$658+unitario!J109*unitario!$J$658+unitario!K109*unitario!$K$658+unitario!L109*unitario!$L$658+unitario!M109*unitario!$M$658+unitario!N109*unitario!$N$658+unitario!O109*unitario!$O$658+unitario!P109*unitario!$P$658+unitario!Q109*unitario!$Q$658+unitario!R109*unitario!$R$658)*'STANDARD FCA'!D115</f>
        <v>341</v>
      </c>
      <c r="J115" s="145">
        <f t="shared" si="4"/>
        <v>461</v>
      </c>
      <c r="K115" s="192">
        <f>unitario!AA109</f>
        <v>461</v>
      </c>
      <c r="L115" s="192">
        <f t="shared" si="5"/>
        <v>0</v>
      </c>
    </row>
    <row r="116" spans="1:12" ht="27" customHeight="1">
      <c r="A116" s="558">
        <f>unitario!D110</f>
        <v>0</v>
      </c>
      <c r="B116" s="206">
        <f>unitario!A110</f>
        <v>0</v>
      </c>
      <c r="C116" s="205">
        <f>unitario!B110</f>
        <v>0</v>
      </c>
      <c r="D116" s="207">
        <f>unitario!E110</f>
        <v>0</v>
      </c>
      <c r="E116" s="207">
        <f>(unitario!$Y110+unitario!$Z110)*D116</f>
        <v>0</v>
      </c>
      <c r="F116" s="208">
        <f>(unitario!$S110+unitario!$T110+unitario!$U110+unitario!$V110+unitario!$W110+unitario!$X110)*D116</f>
        <v>0</v>
      </c>
      <c r="G116" s="207">
        <f>(unitario!Y110*unitario!$Y$658+unitario!Z110*unitario!$Z$658)*'STANDARD FCA'!D116</f>
        <v>0</v>
      </c>
      <c r="H116" s="207">
        <f>(unitario!S110*unitario!$S$658+unitario!T110*unitario!$T$658+unitario!U110*unitario!$U$658+unitario!V110*unitario!$V$658+unitario!W110*unitario!$W$658+unitario!X110*unitario!$X$658)*'STANDARD FCA'!D116</f>
        <v>0</v>
      </c>
      <c r="I116" s="208">
        <f>(unitario!G110+unitario!H110*unitario!$H$658+unitario!I110*unitario!$I$658+unitario!J110*unitario!$J$658+unitario!K110*unitario!$K$658+unitario!L110*unitario!$L$658+unitario!M110*unitario!$M$658+unitario!N110*unitario!$N$658+unitario!O110*unitario!$O$658+unitario!P110*unitario!$P$658+unitario!Q110*unitario!$Q$658+unitario!R110*unitario!$R$658)*'STANDARD FCA'!D116</f>
        <v>0</v>
      </c>
      <c r="J116" s="145">
        <f t="shared" si="4"/>
        <v>0</v>
      </c>
      <c r="K116" s="192">
        <f>unitario!AA110</f>
        <v>0</v>
      </c>
      <c r="L116" s="192">
        <f t="shared" si="5"/>
        <v>0</v>
      </c>
    </row>
    <row r="117" spans="1:12" ht="27" customHeight="1">
      <c r="A117" s="558" t="str">
        <f>unitario!D111</f>
        <v>You see slide 17</v>
      </c>
      <c r="B117" s="206" t="str">
        <f>unitario!A111</f>
        <v>Robot 40R1</v>
      </c>
      <c r="C117" s="205" t="str">
        <f>unitario!B111</f>
        <v>Robot di saldatura al suolo e manipolazione</v>
      </c>
      <c r="D117" s="207">
        <f>unitario!E111</f>
        <v>1</v>
      </c>
      <c r="E117" s="207">
        <f>(unitario!$Y111+unitario!$Z111)*D117</f>
        <v>0</v>
      </c>
      <c r="F117" s="208">
        <f>(unitario!$S111+unitario!$T111+unitario!$U111+unitario!$V111+unitario!$W111+unitario!$X111)*D117</f>
        <v>0</v>
      </c>
      <c r="G117" s="207">
        <f>(unitario!Y111*unitario!$Y$658+unitario!Z111*unitario!$Z$658)*'STANDARD FCA'!D117</f>
        <v>0</v>
      </c>
      <c r="H117" s="207">
        <f>(unitario!S111*unitario!$S$658+unitario!T111*unitario!$T$658+unitario!U111*unitario!$U$658+unitario!V111*unitario!$V$658+unitario!W111*unitario!$W$658+unitario!X111*unitario!$X$658)*'STANDARD FCA'!D117</f>
        <v>0</v>
      </c>
      <c r="I117" s="208">
        <f>(unitario!G111+unitario!H111*unitario!$H$658+unitario!I111*unitario!$I$658+unitario!J111*unitario!$J$658+unitario!K111*unitario!$K$658+unitario!L111*unitario!$L$658+unitario!M111*unitario!$M$658+unitario!N111*unitario!$N$658+unitario!O111*unitario!$O$658+unitario!P111*unitario!$P$658+unitario!Q111*unitario!$Q$658+unitario!R111*unitario!$R$658)*'STANDARD FCA'!D117</f>
        <v>0</v>
      </c>
      <c r="J117" s="145">
        <f t="shared" si="4"/>
        <v>0</v>
      </c>
      <c r="K117" s="192">
        <f>unitario!AA111</f>
        <v>0</v>
      </c>
      <c r="L117" s="192">
        <f t="shared" si="5"/>
        <v>0</v>
      </c>
    </row>
    <row r="118" spans="1:12" ht="27" customHeight="1">
      <c r="A118" s="558" t="str">
        <f>unitario!D112</f>
        <v>You see slide 17</v>
      </c>
      <c r="B118" s="206">
        <f>unitario!A112</f>
        <v>0</v>
      </c>
      <c r="C118" s="205" t="str">
        <f>unitario!B112</f>
        <v>Nuovi bloccaggi a bordo gripper +500mm di tubo in alluminio + snodi</v>
      </c>
      <c r="D118" s="207">
        <f>unitario!E112</f>
        <v>2</v>
      </c>
      <c r="E118" s="207">
        <f>(unitario!$Y112+unitario!$Z112)*D118</f>
        <v>0</v>
      </c>
      <c r="F118" s="208">
        <f>(unitario!$S112+unitario!$T112+unitario!$U112+unitario!$V112+unitario!$W112+unitario!$X112)*D118</f>
        <v>16</v>
      </c>
      <c r="G118" s="207">
        <f>(unitario!Y112*unitario!$Y$658+unitario!Z112*unitario!$Z$658)*'STANDARD FCA'!D118</f>
        <v>0</v>
      </c>
      <c r="H118" s="207">
        <f>(unitario!S112*unitario!$S$658+unitario!T112*unitario!$T$658+unitario!U112*unitario!$U$658+unitario!V112*unitario!$V$658+unitario!W112*unitario!$W$658+unitario!X112*unitario!$X$658)*'STANDARD FCA'!D118</f>
        <v>480</v>
      </c>
      <c r="I118" s="208">
        <f>(unitario!G112+unitario!H112*unitario!$H$658+unitario!I112*unitario!$I$658+unitario!J112*unitario!$J$658+unitario!K112*unitario!$K$658+unitario!L112*unitario!$L$658+unitario!M112*unitario!$M$658+unitario!N112*unitario!$N$658+unitario!O112*unitario!$O$658+unitario!P112*unitario!$P$658+unitario!Q112*unitario!$Q$658+unitario!R112*unitario!$R$658)*'STANDARD FCA'!D118</f>
        <v>3432</v>
      </c>
      <c r="J118" s="145">
        <f t="shared" si="4"/>
        <v>3912</v>
      </c>
      <c r="K118" s="192">
        <f>unitario!AA112</f>
        <v>3912</v>
      </c>
      <c r="L118" s="192">
        <f t="shared" si="5"/>
        <v>0</v>
      </c>
    </row>
    <row r="119" spans="1:12" ht="27" customHeight="1">
      <c r="A119" s="558" t="str">
        <f>unitario!D113</f>
        <v>You see slide 17</v>
      </c>
      <c r="B119" s="206">
        <f>unitario!A113</f>
        <v>0</v>
      </c>
      <c r="C119" s="205" t="str">
        <f>unitario!B113</f>
        <v>Micro PE</v>
      </c>
      <c r="D119" s="207">
        <f>unitario!E113</f>
        <v>2</v>
      </c>
      <c r="E119" s="207">
        <f>(unitario!$Y113+unitario!$Z113)*D119</f>
        <v>0</v>
      </c>
      <c r="F119" s="208">
        <f>(unitario!$S113+unitario!$T113+unitario!$U113+unitario!$V113+unitario!$W113+unitario!$X113)*D119</f>
        <v>8</v>
      </c>
      <c r="G119" s="207">
        <f>(unitario!Y113*unitario!$Y$658+unitario!Z113*unitario!$Z$658)*'STANDARD FCA'!D119</f>
        <v>0</v>
      </c>
      <c r="H119" s="207">
        <f>(unitario!S113*unitario!$S$658+unitario!T113*unitario!$T$658+unitario!U113*unitario!$U$658+unitario!V113*unitario!$V$658+unitario!W113*unitario!$W$658+unitario!X113*unitario!$X$658)*'STANDARD FCA'!D119</f>
        <v>240</v>
      </c>
      <c r="I119" s="208">
        <f>(unitario!G113+unitario!H113*unitario!$H$658+unitario!I113*unitario!$I$658+unitario!J113*unitario!$J$658+unitario!K113*unitario!$K$658+unitario!L113*unitario!$L$658+unitario!M113*unitario!$M$658+unitario!N113*unitario!$N$658+unitario!O113*unitario!$O$658+unitario!P113*unitario!$P$658+unitario!Q113*unitario!$Q$658+unitario!R113*unitario!$R$658)*'STANDARD FCA'!D119</f>
        <v>682</v>
      </c>
      <c r="J119" s="145">
        <f t="shared" si="4"/>
        <v>922</v>
      </c>
      <c r="K119" s="192">
        <f>unitario!AA113</f>
        <v>922</v>
      </c>
      <c r="L119" s="192">
        <f t="shared" si="5"/>
        <v>0</v>
      </c>
    </row>
    <row r="120" spans="1:12" ht="27" customHeight="1">
      <c r="A120" s="558" t="str">
        <f>unitario!D114</f>
        <v>You see slide 17</v>
      </c>
      <c r="B120" s="206">
        <f>unitario!A114</f>
        <v>0</v>
      </c>
      <c r="C120" s="205" t="str">
        <f>unitario!B114</f>
        <v>Programmazione per modello 846 (qt punti 22)</v>
      </c>
      <c r="D120" s="207">
        <f>unitario!E114</f>
        <v>1</v>
      </c>
      <c r="E120" s="207">
        <f>(unitario!$Y114+unitario!$Z114)*D120</f>
        <v>0</v>
      </c>
      <c r="F120" s="208">
        <f>(unitario!$S114+unitario!$T114+unitario!$U114+unitario!$V114+unitario!$W114+unitario!$X114)*D120</f>
        <v>80</v>
      </c>
      <c r="G120" s="207">
        <f>(unitario!Y114*unitario!$Y$658+unitario!Z114*unitario!$Z$658)*'STANDARD FCA'!D120</f>
        <v>0</v>
      </c>
      <c r="H120" s="207">
        <f>(unitario!S114*unitario!$S$658+unitario!T114*unitario!$T$658+unitario!U114*unitario!$U$658+unitario!V114*unitario!$V$658+unitario!W114*unitario!$W$658+unitario!X114*unitario!$X$658)*'STANDARD FCA'!D120</f>
        <v>4000</v>
      </c>
      <c r="I120" s="208">
        <f>(unitario!G114+unitario!H114*unitario!$H$658+unitario!I114*unitario!$I$658+unitario!J114*unitario!$J$658+unitario!K114*unitario!$K$658+unitario!L114*unitario!$L$658+unitario!M114*unitario!$M$658+unitario!N114*unitario!$N$658+unitario!O114*unitario!$O$658+unitario!P114*unitario!$P$658+unitario!Q114*unitario!$Q$658+unitario!R114*unitario!$R$658)*'STANDARD FCA'!D120</f>
        <v>0</v>
      </c>
      <c r="J120" s="145">
        <f t="shared" si="4"/>
        <v>4000</v>
      </c>
      <c r="K120" s="192">
        <f>unitario!AA114</f>
        <v>4000</v>
      </c>
      <c r="L120" s="192">
        <f t="shared" si="5"/>
        <v>0</v>
      </c>
    </row>
    <row r="121" spans="1:12" ht="27.75" customHeight="1">
      <c r="A121" s="558" t="str">
        <f>unitario!D115</f>
        <v>You see slide 17</v>
      </c>
      <c r="B121" s="206">
        <f>unitario!A115</f>
        <v>0</v>
      </c>
      <c r="C121" s="205" t="str">
        <f>unitario!B115</f>
        <v>Verifica programmi di manipolazione e saldatura (qt 22 punti) per modello 312</v>
      </c>
      <c r="D121" s="207">
        <f>unitario!E115</f>
        <v>1</v>
      </c>
      <c r="E121" s="207">
        <f>(unitario!$Y115+unitario!$Z115)*D121</f>
        <v>0</v>
      </c>
      <c r="F121" s="208">
        <f>(unitario!$S115+unitario!$T115+unitario!$U115+unitario!$V115+unitario!$W115+unitario!$X115)*D121</f>
        <v>40</v>
      </c>
      <c r="G121" s="207">
        <f>(unitario!Y115*unitario!$Y$658+unitario!Z115*unitario!$Z$658)*'STANDARD FCA'!D121</f>
        <v>0</v>
      </c>
      <c r="H121" s="207">
        <f>(unitario!S115*unitario!$S$658+unitario!T115*unitario!$T$658+unitario!U115*unitario!$U$658+unitario!V115*unitario!$V$658+unitario!W115*unitario!$W$658+unitario!X115*unitario!$X$658)*'STANDARD FCA'!D121</f>
        <v>2000</v>
      </c>
      <c r="I121" s="208">
        <f>(unitario!G115+unitario!H115*unitario!$H$658+unitario!I115*unitario!$I$658+unitario!J115*unitario!$J$658+unitario!K115*unitario!$K$658+unitario!L115*unitario!$L$658+unitario!M115*unitario!$M$658+unitario!N115*unitario!$N$658+unitario!O115*unitario!$O$658+unitario!P115*unitario!$P$658+unitario!Q115*unitario!$Q$658+unitario!R115*unitario!$R$658)*'STANDARD FCA'!D121</f>
        <v>0</v>
      </c>
      <c r="J121" s="145">
        <f t="shared" si="4"/>
        <v>2000</v>
      </c>
      <c r="K121" s="192">
        <f>unitario!AA115</f>
        <v>2000</v>
      </c>
      <c r="L121" s="192">
        <f t="shared" si="5"/>
        <v>0</v>
      </c>
    </row>
    <row r="122" spans="1:12" ht="30.75" customHeight="1">
      <c r="A122" s="558">
        <f>unitario!D116</f>
        <v>0</v>
      </c>
      <c r="B122" s="206">
        <f>unitario!A116</f>
        <v>0</v>
      </c>
      <c r="C122" s="205">
        <f>unitario!B116</f>
        <v>0</v>
      </c>
      <c r="D122" s="207">
        <f>unitario!E116</f>
        <v>0</v>
      </c>
      <c r="E122" s="207">
        <f>(unitario!$Y116+unitario!$Z116)*D122</f>
        <v>0</v>
      </c>
      <c r="F122" s="208">
        <f>(unitario!$S116+unitario!$T116+unitario!$U116+unitario!$V116+unitario!$W116+unitario!$X116)*D122</f>
        <v>0</v>
      </c>
      <c r="G122" s="207">
        <f>(unitario!Y116*unitario!$Y$658+unitario!Z116*unitario!$Z$658)*'STANDARD FCA'!D122</f>
        <v>0</v>
      </c>
      <c r="H122" s="207">
        <f>(unitario!S116*unitario!$S$658+unitario!T116*unitario!$T$658+unitario!U116*unitario!$U$658+unitario!V116*unitario!$V$658+unitario!W116*unitario!$W$658+unitario!X116*unitario!$X$658)*'STANDARD FCA'!D122</f>
        <v>0</v>
      </c>
      <c r="I122" s="208">
        <f>(unitario!G116+unitario!H116*unitario!$H$658+unitario!I116*unitario!$I$658+unitario!J116*unitario!$J$658+unitario!K116*unitario!$K$658+unitario!L116*unitario!$L$658+unitario!M116*unitario!$M$658+unitario!N116*unitario!$N$658+unitario!O116*unitario!$O$658+unitario!P116*unitario!$P$658+unitario!Q116*unitario!$Q$658+unitario!R116*unitario!$R$658)*'STANDARD FCA'!D122</f>
        <v>0</v>
      </c>
      <c r="J122" s="145">
        <f t="shared" si="4"/>
        <v>0</v>
      </c>
      <c r="K122" s="192">
        <f>unitario!AA116</f>
        <v>0</v>
      </c>
      <c r="L122" s="192">
        <f t="shared" si="5"/>
        <v>0</v>
      </c>
    </row>
    <row r="123" spans="1:12" ht="27" customHeight="1">
      <c r="A123" s="558" t="str">
        <f>unitario!D117</f>
        <v>You see slide 17</v>
      </c>
      <c r="B123" s="206" t="str">
        <f>unitario!A117</f>
        <v>Robot 40R2</v>
      </c>
      <c r="C123" s="205" t="str">
        <f>unitario!B117</f>
        <v>Robot di saldatura al suolo e manipolazione</v>
      </c>
      <c r="D123" s="207">
        <f>unitario!E117</f>
        <v>1</v>
      </c>
      <c r="E123" s="207">
        <f>(unitario!$Y117+unitario!$Z117)*D123</f>
        <v>0</v>
      </c>
      <c r="F123" s="208">
        <f>(unitario!$S117+unitario!$T117+unitario!$U117+unitario!$V117+unitario!$W117+unitario!$X117)*D123</f>
        <v>0</v>
      </c>
      <c r="G123" s="207">
        <f>(unitario!Y117*unitario!$Y$658+unitario!Z117*unitario!$Z$658)*'STANDARD FCA'!D123</f>
        <v>0</v>
      </c>
      <c r="H123" s="207">
        <f>(unitario!S117*unitario!$S$658+unitario!T117*unitario!$T$658+unitario!U117*unitario!$U$658+unitario!V117*unitario!$V$658+unitario!W117*unitario!$W$658+unitario!X117*unitario!$X$658)*'STANDARD FCA'!D123</f>
        <v>0</v>
      </c>
      <c r="I123" s="208">
        <f>(unitario!G117+unitario!H117*unitario!$H$658+unitario!I117*unitario!$I$658+unitario!J117*unitario!$J$658+unitario!K117*unitario!$K$658+unitario!L117*unitario!$L$658+unitario!M117*unitario!$M$658+unitario!N117*unitario!$N$658+unitario!O117*unitario!$O$658+unitario!P117*unitario!$P$658+unitario!Q117*unitario!$Q$658+unitario!R117*unitario!$R$658)*'STANDARD FCA'!D123</f>
        <v>0</v>
      </c>
      <c r="J123" s="145">
        <f t="shared" si="4"/>
        <v>0</v>
      </c>
      <c r="K123" s="192">
        <f>unitario!AA117</f>
        <v>0</v>
      </c>
      <c r="L123" s="192">
        <f t="shared" si="5"/>
        <v>0</v>
      </c>
    </row>
    <row r="124" spans="1:12" ht="27" customHeight="1">
      <c r="A124" s="558" t="str">
        <f>unitario!D118</f>
        <v>You see slide 17</v>
      </c>
      <c r="B124" s="206">
        <f>unitario!A118</f>
        <v>0</v>
      </c>
      <c r="C124" s="205" t="str">
        <f>unitario!B118</f>
        <v>Nuovi bloccaggi a bordo gripper +500mm di tubo in alluminio + snodi</v>
      </c>
      <c r="D124" s="207">
        <f>unitario!E118</f>
        <v>2</v>
      </c>
      <c r="E124" s="207">
        <f>(unitario!$Y118+unitario!$Z118)*D124</f>
        <v>0</v>
      </c>
      <c r="F124" s="208">
        <f>(unitario!$S118+unitario!$T118+unitario!$U118+unitario!$V118+unitario!$W118+unitario!$X118)*D124</f>
        <v>16</v>
      </c>
      <c r="G124" s="207">
        <f>(unitario!Y118*unitario!$Y$658+unitario!Z118*unitario!$Z$658)*'STANDARD FCA'!D124</f>
        <v>0</v>
      </c>
      <c r="H124" s="207">
        <f>(unitario!S118*unitario!$S$658+unitario!T118*unitario!$T$658+unitario!U118*unitario!$U$658+unitario!V118*unitario!$V$658+unitario!W118*unitario!$W$658+unitario!X118*unitario!$X$658)*'STANDARD FCA'!D124</f>
        <v>480</v>
      </c>
      <c r="I124" s="208">
        <f>(unitario!G118+unitario!H118*unitario!$H$658+unitario!I118*unitario!$I$658+unitario!J118*unitario!$J$658+unitario!K118*unitario!$K$658+unitario!L118*unitario!$L$658+unitario!M118*unitario!$M$658+unitario!N118*unitario!$N$658+unitario!O118*unitario!$O$658+unitario!P118*unitario!$P$658+unitario!Q118*unitario!$Q$658+unitario!R118*unitario!$R$658)*'STANDARD FCA'!D124</f>
        <v>3432</v>
      </c>
      <c r="J124" s="145">
        <f t="shared" si="4"/>
        <v>3912</v>
      </c>
      <c r="K124" s="192">
        <f>unitario!AA118</f>
        <v>3912</v>
      </c>
      <c r="L124" s="192">
        <f t="shared" si="5"/>
        <v>0</v>
      </c>
    </row>
    <row r="125" spans="1:12" ht="27" customHeight="1">
      <c r="A125" s="558" t="str">
        <f>unitario!D119</f>
        <v>You see slide 17</v>
      </c>
      <c r="B125" s="206">
        <f>unitario!A119</f>
        <v>0</v>
      </c>
      <c r="C125" s="205" t="str">
        <f>unitario!B119</f>
        <v>Micro PE</v>
      </c>
      <c r="D125" s="207">
        <f>unitario!E119</f>
        <v>2</v>
      </c>
      <c r="E125" s="207">
        <f>(unitario!$Y119+unitario!$Z119)*D125</f>
        <v>0</v>
      </c>
      <c r="F125" s="208">
        <f>(unitario!$S119+unitario!$T119+unitario!$U119+unitario!$V119+unitario!$W119+unitario!$X119)*D125</f>
        <v>8</v>
      </c>
      <c r="G125" s="207">
        <f>(unitario!Y119*unitario!$Y$658+unitario!Z119*unitario!$Z$658)*'STANDARD FCA'!D125</f>
        <v>0</v>
      </c>
      <c r="H125" s="207">
        <f>(unitario!S119*unitario!$S$658+unitario!T119*unitario!$T$658+unitario!U119*unitario!$U$658+unitario!V119*unitario!$V$658+unitario!W119*unitario!$W$658+unitario!X119*unitario!$X$658)*'STANDARD FCA'!D125</f>
        <v>240</v>
      </c>
      <c r="I125" s="208">
        <f>(unitario!G119+unitario!H119*unitario!$H$658+unitario!I119*unitario!$I$658+unitario!J119*unitario!$J$658+unitario!K119*unitario!$K$658+unitario!L119*unitario!$L$658+unitario!M119*unitario!$M$658+unitario!N119*unitario!$N$658+unitario!O119*unitario!$O$658+unitario!P119*unitario!$P$658+unitario!Q119*unitario!$Q$658+unitario!R119*unitario!$R$658)*'STANDARD FCA'!D125</f>
        <v>682</v>
      </c>
      <c r="J125" s="145">
        <f t="shared" si="4"/>
        <v>922</v>
      </c>
      <c r="K125" s="192">
        <f>unitario!AA119</f>
        <v>922</v>
      </c>
      <c r="L125" s="192">
        <f t="shared" si="5"/>
        <v>0</v>
      </c>
    </row>
    <row r="126" spans="1:12" ht="27" customHeight="1">
      <c r="A126" s="558" t="str">
        <f>unitario!D120</f>
        <v>You see slide 17</v>
      </c>
      <c r="B126" s="206">
        <f>unitario!A120</f>
        <v>0</v>
      </c>
      <c r="C126" s="205" t="str">
        <f>unitario!B120</f>
        <v>Programmazione per modello 846 (qt punti 22)</v>
      </c>
      <c r="D126" s="207">
        <f>unitario!E120</f>
        <v>1</v>
      </c>
      <c r="E126" s="207">
        <f>(unitario!$Y120+unitario!$Z120)*D126</f>
        <v>0</v>
      </c>
      <c r="F126" s="208">
        <f>(unitario!$S120+unitario!$T120+unitario!$U120+unitario!$V120+unitario!$W120+unitario!$X120)*D126</f>
        <v>80</v>
      </c>
      <c r="G126" s="207">
        <f>(unitario!Y120*unitario!$Y$658+unitario!Z120*unitario!$Z$658)*'STANDARD FCA'!D126</f>
        <v>0</v>
      </c>
      <c r="H126" s="207">
        <f>(unitario!S120*unitario!$S$658+unitario!T120*unitario!$T$658+unitario!U120*unitario!$U$658+unitario!V120*unitario!$V$658+unitario!W120*unitario!$W$658+unitario!X120*unitario!$X$658)*'STANDARD FCA'!D126</f>
        <v>4000</v>
      </c>
      <c r="I126" s="208">
        <f>(unitario!G120+unitario!H120*unitario!$H$658+unitario!I120*unitario!$I$658+unitario!J120*unitario!$J$658+unitario!K120*unitario!$K$658+unitario!L120*unitario!$L$658+unitario!M120*unitario!$M$658+unitario!N120*unitario!$N$658+unitario!O120*unitario!$O$658+unitario!P120*unitario!$P$658+unitario!Q120*unitario!$Q$658+unitario!R120*unitario!$R$658)*'STANDARD FCA'!D126</f>
        <v>0</v>
      </c>
      <c r="J126" s="145">
        <f t="shared" si="4"/>
        <v>4000</v>
      </c>
      <c r="K126" s="192">
        <f>unitario!AA120</f>
        <v>4000</v>
      </c>
      <c r="L126" s="192">
        <f t="shared" si="5"/>
        <v>0</v>
      </c>
    </row>
    <row r="127" spans="1:12" ht="27" customHeight="1">
      <c r="A127" s="558" t="str">
        <f>unitario!D121</f>
        <v>You see slide 17</v>
      </c>
      <c r="B127" s="206">
        <f>unitario!A121</f>
        <v>0</v>
      </c>
      <c r="C127" s="205" t="str">
        <f>unitario!B121</f>
        <v>Verifica programmi di manipolazione e saldatura (qt 22 punti) per modello 312</v>
      </c>
      <c r="D127" s="207">
        <f>unitario!E121</f>
        <v>1</v>
      </c>
      <c r="E127" s="207">
        <f>(unitario!$Y121+unitario!$Z121)*D127</f>
        <v>0</v>
      </c>
      <c r="F127" s="208">
        <f>(unitario!$S121+unitario!$T121+unitario!$U121+unitario!$V121+unitario!$W121+unitario!$X121)*D127</f>
        <v>40</v>
      </c>
      <c r="G127" s="207">
        <f>(unitario!Y121*unitario!$Y$658+unitario!Z121*unitario!$Z$658)*'STANDARD FCA'!D127</f>
        <v>0</v>
      </c>
      <c r="H127" s="207">
        <f>(unitario!S121*unitario!$S$658+unitario!T121*unitario!$T$658+unitario!U121*unitario!$U$658+unitario!V121*unitario!$V$658+unitario!W121*unitario!$W$658+unitario!X121*unitario!$X$658)*'STANDARD FCA'!D127</f>
        <v>2000</v>
      </c>
      <c r="I127" s="208">
        <f>(unitario!G121+unitario!H121*unitario!$H$658+unitario!I121*unitario!$I$658+unitario!J121*unitario!$J$658+unitario!K121*unitario!$K$658+unitario!L121*unitario!$L$658+unitario!M121*unitario!$M$658+unitario!N121*unitario!$N$658+unitario!O121*unitario!$O$658+unitario!P121*unitario!$P$658+unitario!Q121*unitario!$Q$658+unitario!R121*unitario!$R$658)*'STANDARD FCA'!D127</f>
        <v>0</v>
      </c>
      <c r="J127" s="145">
        <f t="shared" si="4"/>
        <v>2000</v>
      </c>
      <c r="K127" s="192">
        <f>unitario!AA121</f>
        <v>2000</v>
      </c>
      <c r="L127" s="192">
        <f t="shared" si="5"/>
        <v>0</v>
      </c>
    </row>
    <row r="128" spans="1:12" ht="27.75" customHeight="1">
      <c r="A128" s="558">
        <f>unitario!D122</f>
        <v>0</v>
      </c>
      <c r="B128" s="206">
        <f>unitario!A122</f>
        <v>0</v>
      </c>
      <c r="C128" s="205">
        <f>unitario!B122</f>
        <v>0</v>
      </c>
      <c r="D128" s="207">
        <f>unitario!E122</f>
        <v>0</v>
      </c>
      <c r="E128" s="207">
        <f>(unitario!$Y122+unitario!$Z122)*D128</f>
        <v>0</v>
      </c>
      <c r="F128" s="208">
        <f>(unitario!$S122+unitario!$T122+unitario!$U122+unitario!$V122+unitario!$W122+unitario!$X122)*D128</f>
        <v>0</v>
      </c>
      <c r="G128" s="207">
        <f>(unitario!Y122*unitario!$Y$658+unitario!Z122*unitario!$Z$658)*'STANDARD FCA'!D128</f>
        <v>0</v>
      </c>
      <c r="H128" s="207">
        <f>(unitario!S122*unitario!$S$658+unitario!T122*unitario!$T$658+unitario!U122*unitario!$U$658+unitario!V122*unitario!$V$658+unitario!W122*unitario!$W$658+unitario!X122*unitario!$X$658)*'STANDARD FCA'!D128</f>
        <v>0</v>
      </c>
      <c r="I128" s="208">
        <f>(unitario!G122+unitario!H122*unitario!$H$658+unitario!I122*unitario!$I$658+unitario!J122*unitario!$J$658+unitario!K122*unitario!$K$658+unitario!L122*unitario!$L$658+unitario!M122*unitario!$M$658+unitario!N122*unitario!$N$658+unitario!O122*unitario!$O$658+unitario!P122*unitario!$P$658+unitario!Q122*unitario!$Q$658+unitario!R122*unitario!$R$658)*'STANDARD FCA'!D128</f>
        <v>0</v>
      </c>
      <c r="J128" s="145">
        <f t="shared" si="4"/>
        <v>0</v>
      </c>
      <c r="K128" s="192">
        <f>unitario!AA122</f>
        <v>0</v>
      </c>
      <c r="L128" s="192">
        <f t="shared" si="5"/>
        <v>0</v>
      </c>
    </row>
    <row r="129" spans="1:12" ht="30.75" customHeight="1">
      <c r="A129" s="558" t="str">
        <f>unitario!D123</f>
        <v>You see slide 18</v>
      </c>
      <c r="B129" s="206" t="str">
        <f>unitario!A123</f>
        <v>Op 50</v>
      </c>
      <c r="C129" s="205" t="str">
        <f>unitario!B123</f>
        <v>Banco passamano</v>
      </c>
      <c r="D129" s="207">
        <f>unitario!E123</f>
        <v>0</v>
      </c>
      <c r="E129" s="207">
        <f>(unitario!$Y123+unitario!$Z123)*D129</f>
        <v>0</v>
      </c>
      <c r="F129" s="208">
        <f>(unitario!$S123+unitario!$T123+unitario!$U123+unitario!$V123+unitario!$W123+unitario!$X123)*D129</f>
        <v>0</v>
      </c>
      <c r="G129" s="207">
        <f>(unitario!Y123*unitario!$Y$658+unitario!Z123*unitario!$Z$658)*'STANDARD FCA'!D129</f>
        <v>0</v>
      </c>
      <c r="H129" s="207">
        <f>(unitario!S123*unitario!$S$658+unitario!T123*unitario!$T$658+unitario!U123*unitario!$U$658+unitario!V123*unitario!$V$658+unitario!W123*unitario!$W$658+unitario!X123*unitario!$X$658)*'STANDARD FCA'!D129</f>
        <v>0</v>
      </c>
      <c r="I129" s="208">
        <f>(unitario!G123+unitario!H123*unitario!$H$658+unitario!I123*unitario!$I$658+unitario!J123*unitario!$J$658+unitario!K123*unitario!$K$658+unitario!L123*unitario!$L$658+unitario!M123*unitario!$M$658+unitario!N123*unitario!$N$658+unitario!O123*unitario!$O$658+unitario!P123*unitario!$P$658+unitario!Q123*unitario!$Q$658+unitario!R123*unitario!$R$658)*'STANDARD FCA'!D129</f>
        <v>0</v>
      </c>
      <c r="J129" s="145">
        <f t="shared" si="4"/>
        <v>0</v>
      </c>
      <c r="K129" s="192">
        <f>unitario!AA123</f>
        <v>0</v>
      </c>
      <c r="L129" s="192">
        <f t="shared" si="5"/>
        <v>0</v>
      </c>
    </row>
    <row r="130" spans="1:12" ht="27" customHeight="1">
      <c r="A130" s="558">
        <f>unitario!D124</f>
        <v>0</v>
      </c>
      <c r="B130" s="206">
        <f>unitario!A124</f>
        <v>0</v>
      </c>
      <c r="C130" s="205">
        <f>unitario!B124</f>
        <v>0</v>
      </c>
      <c r="D130" s="207">
        <f>unitario!E124</f>
        <v>0</v>
      </c>
      <c r="E130" s="207">
        <f>(unitario!$Y124+unitario!$Z124)*D130</f>
        <v>0</v>
      </c>
      <c r="F130" s="208">
        <f>(unitario!$S124+unitario!$T124+unitario!$U124+unitario!$V124+unitario!$W124+unitario!$X124)*D130</f>
        <v>0</v>
      </c>
      <c r="G130" s="207">
        <f>(unitario!Y124*unitario!$Y$658+unitario!Z124*unitario!$Z$658)*'STANDARD FCA'!D130</f>
        <v>0</v>
      </c>
      <c r="H130" s="207">
        <f>(unitario!S124*unitario!$S$658+unitario!T124*unitario!$T$658+unitario!U124*unitario!$U$658+unitario!V124*unitario!$V$658+unitario!W124*unitario!$W$658+unitario!X124*unitario!$X$658)*'STANDARD FCA'!D130</f>
        <v>0</v>
      </c>
      <c r="I130" s="208">
        <f>(unitario!G124+unitario!H124*unitario!$H$658+unitario!I124*unitario!$I$658+unitario!J124*unitario!$J$658+unitario!K124*unitario!$K$658+unitario!L124*unitario!$L$658+unitario!M124*unitario!$M$658+unitario!N124*unitario!$N$658+unitario!O124*unitario!$O$658+unitario!P124*unitario!$P$658+unitario!Q124*unitario!$Q$658+unitario!R124*unitario!$R$658)*'STANDARD FCA'!D130</f>
        <v>0</v>
      </c>
      <c r="J130" s="145">
        <f t="shared" si="4"/>
        <v>0</v>
      </c>
      <c r="K130" s="192">
        <f>unitario!AA124</f>
        <v>0</v>
      </c>
      <c r="L130" s="192">
        <f t="shared" si="5"/>
        <v>0</v>
      </c>
    </row>
    <row r="131" spans="1:12" ht="27" customHeight="1">
      <c r="A131" s="558" t="str">
        <f>unitario!D125</f>
        <v>You see slide 18</v>
      </c>
      <c r="B131" s="206">
        <f>unitario!A125</f>
        <v>0</v>
      </c>
      <c r="C131" s="205" t="str">
        <f>unitario!B125</f>
        <v>PE modello 846 (base+cng)</v>
      </c>
      <c r="D131" s="207">
        <f>unitario!E125</f>
        <v>1</v>
      </c>
      <c r="E131" s="207">
        <f>(unitario!$Y125+unitario!$Z125)*D131</f>
        <v>0</v>
      </c>
      <c r="F131" s="208">
        <f>(unitario!$S125+unitario!$T125+unitario!$U125+unitario!$V125+unitario!$W125+unitario!$X125)*D131</f>
        <v>4</v>
      </c>
      <c r="G131" s="207">
        <f>(unitario!Y125*unitario!$Y$658+unitario!Z125*unitario!$Z$658)*'STANDARD FCA'!D131</f>
        <v>0</v>
      </c>
      <c r="H131" s="207">
        <f>(unitario!S125*unitario!$S$658+unitario!T125*unitario!$T$658+unitario!U125*unitario!$U$658+unitario!V125*unitario!$V$658+unitario!W125*unitario!$W$658+unitario!X125*unitario!$X$658)*'STANDARD FCA'!D131</f>
        <v>120</v>
      </c>
      <c r="I131" s="208">
        <f>(unitario!G125+unitario!H125*unitario!$H$658+unitario!I125*unitario!$I$658+unitario!J125*unitario!$J$658+unitario!K125*unitario!$K$658+unitario!L125*unitario!$L$658+unitario!M125*unitario!$M$658+unitario!N125*unitario!$N$658+unitario!O125*unitario!$O$658+unitario!P125*unitario!$P$658+unitario!Q125*unitario!$Q$658+unitario!R125*unitario!$R$658)*'STANDARD FCA'!D131</f>
        <v>341</v>
      </c>
      <c r="J131" s="145">
        <f t="shared" si="4"/>
        <v>461</v>
      </c>
      <c r="K131" s="192">
        <f>unitario!AA125</f>
        <v>461</v>
      </c>
      <c r="L131" s="192">
        <f t="shared" si="5"/>
        <v>0</v>
      </c>
    </row>
    <row r="132" spans="1:12" ht="27" customHeight="1">
      <c r="A132" s="558">
        <f>unitario!D126</f>
        <v>0</v>
      </c>
      <c r="B132" s="206">
        <f>unitario!A126</f>
        <v>0</v>
      </c>
      <c r="C132" s="205">
        <f>unitario!B126</f>
        <v>0</v>
      </c>
      <c r="D132" s="207">
        <f>unitario!E126</f>
        <v>0</v>
      </c>
      <c r="E132" s="207">
        <f>(unitario!$Y126+unitario!$Z126)*D132</f>
        <v>0</v>
      </c>
      <c r="F132" s="208">
        <f>(unitario!$S126+unitario!$T126+unitario!$U126+unitario!$V126+unitario!$W126+unitario!$X126)*D132</f>
        <v>0</v>
      </c>
      <c r="G132" s="207">
        <f>(unitario!Y126*unitario!$Y$658+unitario!Z126*unitario!$Z$658)*'STANDARD FCA'!D132</f>
        <v>0</v>
      </c>
      <c r="H132" s="207">
        <f>(unitario!S126*unitario!$S$658+unitario!T126*unitario!$T$658+unitario!U126*unitario!$U$658+unitario!V126*unitario!$V$658+unitario!W126*unitario!$W$658+unitario!X126*unitario!$X$658)*'STANDARD FCA'!D132</f>
        <v>0</v>
      </c>
      <c r="I132" s="208">
        <f>(unitario!G126+unitario!H126*unitario!$H$658+unitario!I126*unitario!$I$658+unitario!J126*unitario!$J$658+unitario!K126*unitario!$K$658+unitario!L126*unitario!$L$658+unitario!M126*unitario!$M$658+unitario!N126*unitario!$N$658+unitario!O126*unitario!$O$658+unitario!P126*unitario!$P$658+unitario!Q126*unitario!$Q$658+unitario!R126*unitario!$R$658)*'STANDARD FCA'!D132</f>
        <v>0</v>
      </c>
      <c r="J132" s="145">
        <f t="shared" si="4"/>
        <v>0</v>
      </c>
      <c r="K132" s="192">
        <f>unitario!AA126</f>
        <v>0</v>
      </c>
      <c r="L132" s="192">
        <f t="shared" si="5"/>
        <v>0</v>
      </c>
    </row>
    <row r="133" spans="1:12" ht="27" customHeight="1">
      <c r="A133" s="558" t="str">
        <f>unitario!D127</f>
        <v>You see slide 17</v>
      </c>
      <c r="B133" s="206" t="str">
        <f>unitario!A127</f>
        <v>Robot 50R1</v>
      </c>
      <c r="C133" s="205" t="str">
        <f>unitario!B127</f>
        <v>Robot di saldatura al suolo e manipolazione</v>
      </c>
      <c r="D133" s="207">
        <f>unitario!E127</f>
        <v>1</v>
      </c>
      <c r="E133" s="207">
        <f>(unitario!$Y127+unitario!$Z127)*D133</f>
        <v>0</v>
      </c>
      <c r="F133" s="208">
        <f>(unitario!$S127+unitario!$T127+unitario!$U127+unitario!$V127+unitario!$W127+unitario!$X127)*D133</f>
        <v>0</v>
      </c>
      <c r="G133" s="207">
        <f>(unitario!Y127*unitario!$Y$658+unitario!Z127*unitario!$Z$658)*'STANDARD FCA'!D133</f>
        <v>0</v>
      </c>
      <c r="H133" s="207">
        <f>(unitario!S127*unitario!$S$658+unitario!T127*unitario!$T$658+unitario!U127*unitario!$U$658+unitario!V127*unitario!$V$658+unitario!W127*unitario!$W$658+unitario!X127*unitario!$X$658)*'STANDARD FCA'!D133</f>
        <v>0</v>
      </c>
      <c r="I133" s="208">
        <f>(unitario!G127+unitario!H127*unitario!$H$658+unitario!I127*unitario!$I$658+unitario!J127*unitario!$J$658+unitario!K127*unitario!$K$658+unitario!L127*unitario!$L$658+unitario!M127*unitario!$M$658+unitario!N127*unitario!$N$658+unitario!O127*unitario!$O$658+unitario!P127*unitario!$P$658+unitario!Q127*unitario!$Q$658+unitario!R127*unitario!$R$658)*'STANDARD FCA'!D133</f>
        <v>0</v>
      </c>
      <c r="J133" s="145">
        <f t="shared" si="4"/>
        <v>0</v>
      </c>
      <c r="K133" s="192">
        <f>unitario!AA127</f>
        <v>0</v>
      </c>
      <c r="L133" s="192">
        <f t="shared" si="5"/>
        <v>0</v>
      </c>
    </row>
    <row r="134" spans="1:12" ht="27" customHeight="1">
      <c r="A134" s="558" t="str">
        <f>unitario!D128</f>
        <v>You see slide 17</v>
      </c>
      <c r="B134" s="206">
        <f>unitario!A128</f>
        <v>0</v>
      </c>
      <c r="C134" s="205" t="str">
        <f>unitario!B128</f>
        <v>Nuovi bloccaggi a bordo gripper +500mm di tubo in alluminio + snodi</v>
      </c>
      <c r="D134" s="207">
        <f>unitario!E128</f>
        <v>2</v>
      </c>
      <c r="E134" s="207">
        <f>(unitario!$Y128+unitario!$Z128)*D134</f>
        <v>0</v>
      </c>
      <c r="F134" s="208">
        <f>(unitario!$S128+unitario!$T128+unitario!$U128+unitario!$V128+unitario!$W128+unitario!$X128)*D134</f>
        <v>16</v>
      </c>
      <c r="G134" s="207">
        <f>(unitario!Y128*unitario!$Y$658+unitario!Z128*unitario!$Z$658)*'STANDARD FCA'!D134</f>
        <v>0</v>
      </c>
      <c r="H134" s="207">
        <f>(unitario!S128*unitario!$S$658+unitario!T128*unitario!$T$658+unitario!U128*unitario!$U$658+unitario!V128*unitario!$V$658+unitario!W128*unitario!$W$658+unitario!X128*unitario!$X$658)*'STANDARD FCA'!D134</f>
        <v>480</v>
      </c>
      <c r="I134" s="208">
        <f>(unitario!G128+unitario!H128*unitario!$H$658+unitario!I128*unitario!$I$658+unitario!J128*unitario!$J$658+unitario!K128*unitario!$K$658+unitario!L128*unitario!$L$658+unitario!M128*unitario!$M$658+unitario!N128*unitario!$N$658+unitario!O128*unitario!$O$658+unitario!P128*unitario!$P$658+unitario!Q128*unitario!$Q$658+unitario!R128*unitario!$R$658)*'STANDARD FCA'!D134</f>
        <v>3432</v>
      </c>
      <c r="J134" s="145">
        <f t="shared" si="4"/>
        <v>3912</v>
      </c>
      <c r="K134" s="192">
        <f>unitario!AA128</f>
        <v>3912</v>
      </c>
      <c r="L134" s="192">
        <f t="shared" si="5"/>
        <v>0</v>
      </c>
    </row>
    <row r="135" spans="1:12" ht="27.75" customHeight="1">
      <c r="A135" s="558" t="str">
        <f>unitario!D129</f>
        <v>You see slide 17</v>
      </c>
      <c r="B135" s="206">
        <f>unitario!A129</f>
        <v>0</v>
      </c>
      <c r="C135" s="205" t="str">
        <f>unitario!B129</f>
        <v>Micro PE</v>
      </c>
      <c r="D135" s="207">
        <f>unitario!E129</f>
        <v>2</v>
      </c>
      <c r="E135" s="207">
        <f>(unitario!$Y129+unitario!$Z129)*D135</f>
        <v>0</v>
      </c>
      <c r="F135" s="208">
        <f>(unitario!$S129+unitario!$T129+unitario!$U129+unitario!$V129+unitario!$W129+unitario!$X129)*D135</f>
        <v>8</v>
      </c>
      <c r="G135" s="207">
        <f>(unitario!Y129*unitario!$Y$658+unitario!Z129*unitario!$Z$658)*'STANDARD FCA'!D135</f>
        <v>0</v>
      </c>
      <c r="H135" s="207">
        <f>(unitario!S129*unitario!$S$658+unitario!T129*unitario!$T$658+unitario!U129*unitario!$U$658+unitario!V129*unitario!$V$658+unitario!W129*unitario!$W$658+unitario!X129*unitario!$X$658)*'STANDARD FCA'!D135</f>
        <v>240</v>
      </c>
      <c r="I135" s="208">
        <f>(unitario!G129+unitario!H129*unitario!$H$658+unitario!I129*unitario!$I$658+unitario!J129*unitario!$J$658+unitario!K129*unitario!$K$658+unitario!L129*unitario!$L$658+unitario!M129*unitario!$M$658+unitario!N129*unitario!$N$658+unitario!O129*unitario!$O$658+unitario!P129*unitario!$P$658+unitario!Q129*unitario!$Q$658+unitario!R129*unitario!$R$658)*'STANDARD FCA'!D135</f>
        <v>682</v>
      </c>
      <c r="J135" s="145">
        <f t="shared" si="4"/>
        <v>922</v>
      </c>
      <c r="K135" s="192">
        <f>unitario!AA129</f>
        <v>922</v>
      </c>
      <c r="L135" s="192">
        <f t="shared" si="5"/>
        <v>0</v>
      </c>
    </row>
    <row r="136" spans="1:12" ht="30.75" customHeight="1">
      <c r="A136" s="558" t="str">
        <f>unitario!D130</f>
        <v>You see slide 17</v>
      </c>
      <c r="B136" s="206">
        <f>unitario!A130</f>
        <v>0</v>
      </c>
      <c r="C136" s="205" t="str">
        <f>unitario!B130</f>
        <v>Programmazione per modello 846 (qt punti 27)</v>
      </c>
      <c r="D136" s="207">
        <f>unitario!E130</f>
        <v>1</v>
      </c>
      <c r="E136" s="207">
        <f>(unitario!$Y130+unitario!$Z130)*D136</f>
        <v>0</v>
      </c>
      <c r="F136" s="208">
        <f>(unitario!$S130+unitario!$T130+unitario!$U130+unitario!$V130+unitario!$W130+unitario!$X130)*D136</f>
        <v>80</v>
      </c>
      <c r="G136" s="207">
        <f>(unitario!Y130*unitario!$Y$658+unitario!Z130*unitario!$Z$658)*'STANDARD FCA'!D136</f>
        <v>0</v>
      </c>
      <c r="H136" s="207">
        <f>(unitario!S130*unitario!$S$658+unitario!T130*unitario!$T$658+unitario!U130*unitario!$U$658+unitario!V130*unitario!$V$658+unitario!W130*unitario!$W$658+unitario!X130*unitario!$X$658)*'STANDARD FCA'!D136</f>
        <v>4000</v>
      </c>
      <c r="I136" s="208">
        <f>(unitario!G130+unitario!H130*unitario!$H$658+unitario!I130*unitario!$I$658+unitario!J130*unitario!$J$658+unitario!K130*unitario!$K$658+unitario!L130*unitario!$L$658+unitario!M130*unitario!$M$658+unitario!N130*unitario!$N$658+unitario!O130*unitario!$O$658+unitario!P130*unitario!$P$658+unitario!Q130*unitario!$Q$658+unitario!R130*unitario!$R$658)*'STANDARD FCA'!D136</f>
        <v>0</v>
      </c>
      <c r="J136" s="145">
        <f t="shared" si="4"/>
        <v>4000</v>
      </c>
      <c r="K136" s="192">
        <f>unitario!AA130</f>
        <v>4000</v>
      </c>
      <c r="L136" s="192">
        <f t="shared" si="5"/>
        <v>0</v>
      </c>
    </row>
    <row r="137" spans="1:12" ht="27" customHeight="1">
      <c r="A137" s="558" t="str">
        <f>unitario!D131</f>
        <v>You see slide 17</v>
      </c>
      <c r="B137" s="206">
        <f>unitario!A131</f>
        <v>0</v>
      </c>
      <c r="C137" s="205" t="str">
        <f>unitario!B131</f>
        <v>Verifica programmi di manipolazione e saldatura (qt 27 punti) per modello 312</v>
      </c>
      <c r="D137" s="207">
        <f>unitario!E131</f>
        <v>1</v>
      </c>
      <c r="E137" s="207">
        <f>(unitario!$Y131+unitario!$Z131)*D137</f>
        <v>0</v>
      </c>
      <c r="F137" s="208">
        <f>(unitario!$S131+unitario!$T131+unitario!$U131+unitario!$V131+unitario!$W131+unitario!$X131)*D137</f>
        <v>40</v>
      </c>
      <c r="G137" s="207">
        <f>(unitario!Y131*unitario!$Y$658+unitario!Z131*unitario!$Z$658)*'STANDARD FCA'!D137</f>
        <v>0</v>
      </c>
      <c r="H137" s="207">
        <f>(unitario!S131*unitario!$S$658+unitario!T131*unitario!$T$658+unitario!U131*unitario!$U$658+unitario!V131*unitario!$V$658+unitario!W131*unitario!$W$658+unitario!X131*unitario!$X$658)*'STANDARD FCA'!D137</f>
        <v>2000</v>
      </c>
      <c r="I137" s="208">
        <f>(unitario!G131+unitario!H131*unitario!$H$658+unitario!I131*unitario!$I$658+unitario!J131*unitario!$J$658+unitario!K131*unitario!$K$658+unitario!L131*unitario!$L$658+unitario!M131*unitario!$M$658+unitario!N131*unitario!$N$658+unitario!O131*unitario!$O$658+unitario!P131*unitario!$P$658+unitario!Q131*unitario!$Q$658+unitario!R131*unitario!$R$658)*'STANDARD FCA'!D137</f>
        <v>0</v>
      </c>
      <c r="J137" s="145">
        <f t="shared" si="4"/>
        <v>2000</v>
      </c>
      <c r="K137" s="192">
        <f>unitario!AA131</f>
        <v>2000</v>
      </c>
      <c r="L137" s="192">
        <f t="shared" si="5"/>
        <v>0</v>
      </c>
    </row>
    <row r="138" spans="1:12" ht="27" customHeight="1">
      <c r="A138" s="558">
        <f>unitario!D132</f>
        <v>0</v>
      </c>
      <c r="B138" s="206">
        <f>unitario!A132</f>
        <v>0</v>
      </c>
      <c r="C138" s="205">
        <f>unitario!B132</f>
        <v>0</v>
      </c>
      <c r="D138" s="207">
        <f>unitario!E132</f>
        <v>0</v>
      </c>
      <c r="E138" s="207">
        <f>(unitario!$Y132+unitario!$Z132)*D138</f>
        <v>0</v>
      </c>
      <c r="F138" s="208">
        <f>(unitario!$S132+unitario!$T132+unitario!$U132+unitario!$V132+unitario!$W132+unitario!$X132)*D138</f>
        <v>0</v>
      </c>
      <c r="G138" s="207">
        <f>(unitario!Y132*unitario!$Y$658+unitario!Z132*unitario!$Z$658)*'STANDARD FCA'!D138</f>
        <v>0</v>
      </c>
      <c r="H138" s="207">
        <f>(unitario!S132*unitario!$S$658+unitario!T132*unitario!$T$658+unitario!U132*unitario!$U$658+unitario!V132*unitario!$V$658+unitario!W132*unitario!$W$658+unitario!X132*unitario!$X$658)*'STANDARD FCA'!D138</f>
        <v>0</v>
      </c>
      <c r="I138" s="208">
        <f>(unitario!G132+unitario!H132*unitario!$H$658+unitario!I132*unitario!$I$658+unitario!J132*unitario!$J$658+unitario!K132*unitario!$K$658+unitario!L132*unitario!$L$658+unitario!M132*unitario!$M$658+unitario!N132*unitario!$N$658+unitario!O132*unitario!$O$658+unitario!P132*unitario!$P$658+unitario!Q132*unitario!$Q$658+unitario!R132*unitario!$R$658)*'STANDARD FCA'!D138</f>
        <v>0</v>
      </c>
      <c r="J138" s="145">
        <f t="shared" si="4"/>
        <v>0</v>
      </c>
      <c r="K138" s="192">
        <f>unitario!AA132</f>
        <v>0</v>
      </c>
      <c r="L138" s="192">
        <f t="shared" si="5"/>
        <v>0</v>
      </c>
    </row>
    <row r="139" spans="1:12" ht="27" customHeight="1">
      <c r="A139" s="558" t="str">
        <f>unitario!D133</f>
        <v>You see slide 17</v>
      </c>
      <c r="B139" s="206" t="str">
        <f>unitario!A133</f>
        <v>Robot 50R2</v>
      </c>
      <c r="C139" s="205" t="str">
        <f>unitario!B133</f>
        <v>Robot di saldatura al suolo e manipolazione</v>
      </c>
      <c r="D139" s="207">
        <f>unitario!E133</f>
        <v>1</v>
      </c>
      <c r="E139" s="207">
        <f>(unitario!$Y133+unitario!$Z133)*D139</f>
        <v>0</v>
      </c>
      <c r="F139" s="208">
        <f>(unitario!$S133+unitario!$T133+unitario!$U133+unitario!$V133+unitario!$W133+unitario!$X133)*D139</f>
        <v>0</v>
      </c>
      <c r="G139" s="207">
        <f>(unitario!Y133*unitario!$Y$658+unitario!Z133*unitario!$Z$658)*'STANDARD FCA'!D139</f>
        <v>0</v>
      </c>
      <c r="H139" s="207">
        <f>(unitario!S133*unitario!$S$658+unitario!T133*unitario!$T$658+unitario!U133*unitario!$U$658+unitario!V133*unitario!$V$658+unitario!W133*unitario!$W$658+unitario!X133*unitario!$X$658)*'STANDARD FCA'!D139</f>
        <v>0</v>
      </c>
      <c r="I139" s="208">
        <f>(unitario!G133+unitario!H133*unitario!$H$658+unitario!I133*unitario!$I$658+unitario!J133*unitario!$J$658+unitario!K133*unitario!$K$658+unitario!L133*unitario!$L$658+unitario!M133*unitario!$M$658+unitario!N133*unitario!$N$658+unitario!O133*unitario!$O$658+unitario!P133*unitario!$P$658+unitario!Q133*unitario!$Q$658+unitario!R133*unitario!$R$658)*'STANDARD FCA'!D139</f>
        <v>0</v>
      </c>
      <c r="J139" s="145">
        <f t="shared" si="4"/>
        <v>0</v>
      </c>
      <c r="K139" s="192">
        <f>unitario!AA133</f>
        <v>0</v>
      </c>
      <c r="L139" s="192">
        <f t="shared" si="5"/>
        <v>0</v>
      </c>
    </row>
    <row r="140" spans="1:12" ht="27" customHeight="1">
      <c r="A140" s="558" t="str">
        <f>unitario!D134</f>
        <v>You see slide 17</v>
      </c>
      <c r="B140" s="206">
        <f>unitario!A134</f>
        <v>0</v>
      </c>
      <c r="C140" s="205" t="str">
        <f>unitario!B134</f>
        <v>Nuovi bloccaggi a bordo gripper +500mm di tubo in alluminio + snodi</v>
      </c>
      <c r="D140" s="207">
        <f>unitario!E134</f>
        <v>2</v>
      </c>
      <c r="E140" s="207">
        <f>(unitario!$Y134+unitario!$Z134)*D140</f>
        <v>0</v>
      </c>
      <c r="F140" s="208">
        <f>(unitario!$S134+unitario!$T134+unitario!$U134+unitario!$V134+unitario!$W134+unitario!$X134)*D140</f>
        <v>16</v>
      </c>
      <c r="G140" s="207">
        <f>(unitario!Y134*unitario!$Y$658+unitario!Z134*unitario!$Z$658)*'STANDARD FCA'!D140</f>
        <v>0</v>
      </c>
      <c r="H140" s="207">
        <f>(unitario!S134*unitario!$S$658+unitario!T134*unitario!$T$658+unitario!U134*unitario!$U$658+unitario!V134*unitario!$V$658+unitario!W134*unitario!$W$658+unitario!X134*unitario!$X$658)*'STANDARD FCA'!D140</f>
        <v>480</v>
      </c>
      <c r="I140" s="208">
        <f>(unitario!G134+unitario!H134*unitario!$H$658+unitario!I134*unitario!$I$658+unitario!J134*unitario!$J$658+unitario!K134*unitario!$K$658+unitario!L134*unitario!$L$658+unitario!M134*unitario!$M$658+unitario!N134*unitario!$N$658+unitario!O134*unitario!$O$658+unitario!P134*unitario!$P$658+unitario!Q134*unitario!$Q$658+unitario!R134*unitario!$R$658)*'STANDARD FCA'!D140</f>
        <v>3432</v>
      </c>
      <c r="J140" s="145">
        <f t="shared" si="4"/>
        <v>3912</v>
      </c>
      <c r="K140" s="192">
        <f>unitario!AA134</f>
        <v>3912</v>
      </c>
      <c r="L140" s="192">
        <f t="shared" si="5"/>
        <v>0</v>
      </c>
    </row>
    <row r="141" spans="1:12" ht="27" customHeight="1">
      <c r="A141" s="558" t="str">
        <f>unitario!D135</f>
        <v>You see slide 17</v>
      </c>
      <c r="B141" s="206">
        <f>unitario!A135</f>
        <v>0</v>
      </c>
      <c r="C141" s="205" t="str">
        <f>unitario!B135</f>
        <v>Micro PE</v>
      </c>
      <c r="D141" s="207">
        <f>unitario!E135</f>
        <v>2</v>
      </c>
      <c r="E141" s="207">
        <f>(unitario!$Y135+unitario!$Z135)*D141</f>
        <v>0</v>
      </c>
      <c r="F141" s="208">
        <f>(unitario!$S135+unitario!$T135+unitario!$U135+unitario!$V135+unitario!$W135+unitario!$X135)*D141</f>
        <v>8</v>
      </c>
      <c r="G141" s="207">
        <f>(unitario!Y135*unitario!$Y$658+unitario!Z135*unitario!$Z$658)*'STANDARD FCA'!D141</f>
        <v>0</v>
      </c>
      <c r="H141" s="207">
        <f>(unitario!S135*unitario!$S$658+unitario!T135*unitario!$T$658+unitario!U135*unitario!$U$658+unitario!V135*unitario!$V$658+unitario!W135*unitario!$W$658+unitario!X135*unitario!$X$658)*'STANDARD FCA'!D141</f>
        <v>240</v>
      </c>
      <c r="I141" s="208">
        <f>(unitario!G135+unitario!H135*unitario!$H$658+unitario!I135*unitario!$I$658+unitario!J135*unitario!$J$658+unitario!K135*unitario!$K$658+unitario!L135*unitario!$L$658+unitario!M135*unitario!$M$658+unitario!N135*unitario!$N$658+unitario!O135*unitario!$O$658+unitario!P135*unitario!$P$658+unitario!Q135*unitario!$Q$658+unitario!R135*unitario!$R$658)*'STANDARD FCA'!D141</f>
        <v>682</v>
      </c>
      <c r="J141" s="145">
        <f t="shared" si="4"/>
        <v>922</v>
      </c>
      <c r="K141" s="192">
        <f>unitario!AA135</f>
        <v>922</v>
      </c>
      <c r="L141" s="192">
        <f t="shared" si="5"/>
        <v>0</v>
      </c>
    </row>
    <row r="142" spans="1:12" ht="27.75" customHeight="1">
      <c r="A142" s="558" t="str">
        <f>unitario!D136</f>
        <v>You see slide 17</v>
      </c>
      <c r="B142" s="206">
        <f>unitario!A136</f>
        <v>0</v>
      </c>
      <c r="C142" s="205" t="str">
        <f>unitario!B136</f>
        <v>Programmazione per modello 846 (qt punti 27)</v>
      </c>
      <c r="D142" s="207">
        <f>unitario!E136</f>
        <v>1</v>
      </c>
      <c r="E142" s="207">
        <f>(unitario!$Y136+unitario!$Z136)*D142</f>
        <v>0</v>
      </c>
      <c r="F142" s="208">
        <f>(unitario!$S136+unitario!$T136+unitario!$U136+unitario!$V136+unitario!$W136+unitario!$X136)*D142</f>
        <v>80</v>
      </c>
      <c r="G142" s="207">
        <f>(unitario!Y136*unitario!$Y$658+unitario!Z136*unitario!$Z$658)*'STANDARD FCA'!D142</f>
        <v>0</v>
      </c>
      <c r="H142" s="207">
        <f>(unitario!S136*unitario!$S$658+unitario!T136*unitario!$T$658+unitario!U136*unitario!$U$658+unitario!V136*unitario!$V$658+unitario!W136*unitario!$W$658+unitario!X136*unitario!$X$658)*'STANDARD FCA'!D142</f>
        <v>4000</v>
      </c>
      <c r="I142" s="208">
        <f>(unitario!G136+unitario!H136*unitario!$H$658+unitario!I136*unitario!$I$658+unitario!J136*unitario!$J$658+unitario!K136*unitario!$K$658+unitario!L136*unitario!$L$658+unitario!M136*unitario!$M$658+unitario!N136*unitario!$N$658+unitario!O136*unitario!$O$658+unitario!P136*unitario!$P$658+unitario!Q136*unitario!$Q$658+unitario!R136*unitario!$R$658)*'STANDARD FCA'!D142</f>
        <v>0</v>
      </c>
      <c r="J142" s="145">
        <f t="shared" si="4"/>
        <v>4000</v>
      </c>
      <c r="K142" s="192">
        <f>unitario!AA136</f>
        <v>4000</v>
      </c>
      <c r="L142" s="192">
        <f t="shared" si="5"/>
        <v>0</v>
      </c>
    </row>
    <row r="143" spans="1:12" ht="30.75" customHeight="1">
      <c r="A143" s="558" t="str">
        <f>unitario!D137</f>
        <v>You see slide 17</v>
      </c>
      <c r="B143" s="206">
        <f>unitario!A137</f>
        <v>0</v>
      </c>
      <c r="C143" s="205" t="str">
        <f>unitario!B137</f>
        <v>Verifica programmi di manipolazione e saldatura (qt 27 punti) per modello 312</v>
      </c>
      <c r="D143" s="207">
        <f>unitario!E137</f>
        <v>1</v>
      </c>
      <c r="E143" s="207">
        <f>(unitario!$Y137+unitario!$Z137)*D143</f>
        <v>0</v>
      </c>
      <c r="F143" s="208">
        <f>(unitario!$S137+unitario!$T137+unitario!$U137+unitario!$V137+unitario!$W137+unitario!$X137)*D143</f>
        <v>40</v>
      </c>
      <c r="G143" s="207">
        <f>(unitario!Y137*unitario!$Y$658+unitario!Z137*unitario!$Z$658)*'STANDARD FCA'!D143</f>
        <v>0</v>
      </c>
      <c r="H143" s="207">
        <f>(unitario!S137*unitario!$S$658+unitario!T137*unitario!$T$658+unitario!U137*unitario!$U$658+unitario!V137*unitario!$V$658+unitario!W137*unitario!$W$658+unitario!X137*unitario!$X$658)*'STANDARD FCA'!D143</f>
        <v>2000</v>
      </c>
      <c r="I143" s="208">
        <f>(unitario!G137+unitario!H137*unitario!$H$658+unitario!I137*unitario!$I$658+unitario!J137*unitario!$J$658+unitario!K137*unitario!$K$658+unitario!L137*unitario!$L$658+unitario!M137*unitario!$M$658+unitario!N137*unitario!$N$658+unitario!O137*unitario!$O$658+unitario!P137*unitario!$P$658+unitario!Q137*unitario!$Q$658+unitario!R137*unitario!$R$658)*'STANDARD FCA'!D143</f>
        <v>0</v>
      </c>
      <c r="J143" s="145">
        <f t="shared" si="4"/>
        <v>2000</v>
      </c>
      <c r="K143" s="192">
        <f>unitario!AA137</f>
        <v>2000</v>
      </c>
      <c r="L143" s="192">
        <f t="shared" si="5"/>
        <v>0</v>
      </c>
    </row>
    <row r="144" spans="1:12" ht="27" customHeight="1">
      <c r="A144" s="558">
        <f>unitario!D138</f>
        <v>0</v>
      </c>
      <c r="B144" s="206">
        <f>unitario!A138</f>
        <v>0</v>
      </c>
      <c r="C144" s="205">
        <f>unitario!B138</f>
        <v>0</v>
      </c>
      <c r="D144" s="207">
        <f>unitario!E138</f>
        <v>0</v>
      </c>
      <c r="E144" s="207">
        <f>(unitario!$Y138+unitario!$Z138)*D144</f>
        <v>0</v>
      </c>
      <c r="F144" s="208">
        <f>(unitario!$S138+unitario!$T138+unitario!$U138+unitario!$V138+unitario!$W138+unitario!$X138)*D144</f>
        <v>0</v>
      </c>
      <c r="G144" s="207">
        <f>(unitario!Y138*unitario!$Y$658+unitario!Z138*unitario!$Z$658)*'STANDARD FCA'!D144</f>
        <v>0</v>
      </c>
      <c r="H144" s="207">
        <f>(unitario!S138*unitario!$S$658+unitario!T138*unitario!$T$658+unitario!U138*unitario!$U$658+unitario!V138*unitario!$V$658+unitario!W138*unitario!$W$658+unitario!X138*unitario!$X$658)*'STANDARD FCA'!D144</f>
        <v>0</v>
      </c>
      <c r="I144" s="208">
        <f>(unitario!G138+unitario!H138*unitario!$H$658+unitario!I138*unitario!$I$658+unitario!J138*unitario!$J$658+unitario!K138*unitario!$K$658+unitario!L138*unitario!$L$658+unitario!M138*unitario!$M$658+unitario!N138*unitario!$N$658+unitario!O138*unitario!$O$658+unitario!P138*unitario!$P$658+unitario!Q138*unitario!$Q$658+unitario!R138*unitario!$R$658)*'STANDARD FCA'!D144</f>
        <v>0</v>
      </c>
      <c r="J144" s="145">
        <f t="shared" si="4"/>
        <v>0</v>
      </c>
      <c r="K144" s="192">
        <f>unitario!AA138</f>
        <v>0</v>
      </c>
      <c r="L144" s="192">
        <f t="shared" si="5"/>
        <v>0</v>
      </c>
    </row>
    <row r="145" spans="1:12" ht="27" customHeight="1">
      <c r="A145" s="558" t="str">
        <f>unitario!D139</f>
        <v>You see slide 18</v>
      </c>
      <c r="B145" s="206" t="str">
        <f>unitario!A139</f>
        <v>Op 60</v>
      </c>
      <c r="C145" s="205" t="str">
        <f>unitario!B139</f>
        <v>Banco passamano</v>
      </c>
      <c r="D145" s="207">
        <f>unitario!E139</f>
        <v>0</v>
      </c>
      <c r="E145" s="207">
        <f>(unitario!$Y139+unitario!$Z139)*D145</f>
        <v>0</v>
      </c>
      <c r="F145" s="208">
        <f>(unitario!$S139+unitario!$T139+unitario!$U139+unitario!$V139+unitario!$W139+unitario!$X139)*D145</f>
        <v>0</v>
      </c>
      <c r="G145" s="207">
        <f>(unitario!Y139*unitario!$Y$658+unitario!Z139*unitario!$Z$658)*'STANDARD FCA'!D145</f>
        <v>0</v>
      </c>
      <c r="H145" s="207">
        <f>(unitario!S139*unitario!$S$658+unitario!T139*unitario!$T$658+unitario!U139*unitario!$U$658+unitario!V139*unitario!$V$658+unitario!W139*unitario!$W$658+unitario!X139*unitario!$X$658)*'STANDARD FCA'!D145</f>
        <v>0</v>
      </c>
      <c r="I145" s="208">
        <f>(unitario!G139+unitario!H139*unitario!$H$658+unitario!I139*unitario!$I$658+unitario!J139*unitario!$J$658+unitario!K139*unitario!$K$658+unitario!L139*unitario!$L$658+unitario!M139*unitario!$M$658+unitario!N139*unitario!$N$658+unitario!O139*unitario!$O$658+unitario!P139*unitario!$P$658+unitario!Q139*unitario!$Q$658+unitario!R139*unitario!$R$658)*'STANDARD FCA'!D145</f>
        <v>0</v>
      </c>
      <c r="J145" s="145">
        <f t="shared" si="4"/>
        <v>0</v>
      </c>
      <c r="K145" s="192">
        <f>unitario!AA139</f>
        <v>0</v>
      </c>
      <c r="L145" s="192">
        <f t="shared" si="5"/>
        <v>0</v>
      </c>
    </row>
    <row r="146" spans="1:12" ht="27" customHeight="1">
      <c r="A146" s="558">
        <f>unitario!D140</f>
        <v>0</v>
      </c>
      <c r="B146" s="206">
        <f>unitario!A140</f>
        <v>0</v>
      </c>
      <c r="C146" s="205">
        <f>unitario!B140</f>
        <v>0</v>
      </c>
      <c r="D146" s="207">
        <f>unitario!E140</f>
        <v>0</v>
      </c>
      <c r="E146" s="207">
        <f>(unitario!$Y140+unitario!$Z140)*D146</f>
        <v>0</v>
      </c>
      <c r="F146" s="208">
        <f>(unitario!$S140+unitario!$T140+unitario!$U140+unitario!$V140+unitario!$W140+unitario!$X140)*D146</f>
        <v>0</v>
      </c>
      <c r="G146" s="207">
        <f>(unitario!Y140*unitario!$Y$658+unitario!Z140*unitario!$Z$658)*'STANDARD FCA'!D146</f>
        <v>0</v>
      </c>
      <c r="H146" s="207">
        <f>(unitario!S140*unitario!$S$658+unitario!T140*unitario!$T$658+unitario!U140*unitario!$U$658+unitario!V140*unitario!$V$658+unitario!W140*unitario!$W$658+unitario!X140*unitario!$X$658)*'STANDARD FCA'!D146</f>
        <v>0</v>
      </c>
      <c r="I146" s="208">
        <f>(unitario!G140+unitario!H140*unitario!$H$658+unitario!I140*unitario!$I$658+unitario!J140*unitario!$J$658+unitario!K140*unitario!$K$658+unitario!L140*unitario!$L$658+unitario!M140*unitario!$M$658+unitario!N140*unitario!$N$658+unitario!O140*unitario!$O$658+unitario!P140*unitario!$P$658+unitario!Q140*unitario!$Q$658+unitario!R140*unitario!$R$658)*'STANDARD FCA'!D146</f>
        <v>0</v>
      </c>
      <c r="J146" s="145">
        <f t="shared" si="4"/>
        <v>0</v>
      </c>
      <c r="K146" s="192">
        <f>unitario!AA140</f>
        <v>0</v>
      </c>
      <c r="L146" s="192">
        <f t="shared" si="5"/>
        <v>0</v>
      </c>
    </row>
    <row r="147" spans="1:12" ht="27" customHeight="1">
      <c r="A147" s="558" t="str">
        <f>unitario!D141</f>
        <v>You see slide 18</v>
      </c>
      <c r="B147" s="206">
        <f>unitario!A141</f>
        <v>0</v>
      </c>
      <c r="C147" s="205" t="str">
        <f>unitario!B141</f>
        <v>PE modello 846 (base+cng)</v>
      </c>
      <c r="D147" s="207">
        <f>unitario!E141</f>
        <v>1</v>
      </c>
      <c r="E147" s="207">
        <f>(unitario!$Y141+unitario!$Z141)*D147</f>
        <v>0</v>
      </c>
      <c r="F147" s="208">
        <f>(unitario!$S141+unitario!$T141+unitario!$U141+unitario!$V141+unitario!$W141+unitario!$X141)*D147</f>
        <v>4</v>
      </c>
      <c r="G147" s="207">
        <f>(unitario!Y141*unitario!$Y$658+unitario!Z141*unitario!$Z$658)*'STANDARD FCA'!D147</f>
        <v>0</v>
      </c>
      <c r="H147" s="207">
        <f>(unitario!S141*unitario!$S$658+unitario!T141*unitario!$T$658+unitario!U141*unitario!$U$658+unitario!V141*unitario!$V$658+unitario!W141*unitario!$W$658+unitario!X141*unitario!$X$658)*'STANDARD FCA'!D147</f>
        <v>120</v>
      </c>
      <c r="I147" s="208">
        <f>(unitario!G141+unitario!H141*unitario!$H$658+unitario!I141*unitario!$I$658+unitario!J141*unitario!$J$658+unitario!K141*unitario!$K$658+unitario!L141*unitario!$L$658+unitario!M141*unitario!$M$658+unitario!N141*unitario!$N$658+unitario!O141*unitario!$O$658+unitario!P141*unitario!$P$658+unitario!Q141*unitario!$Q$658+unitario!R141*unitario!$R$658)*'STANDARD FCA'!D147</f>
        <v>341</v>
      </c>
      <c r="J147" s="145">
        <f t="shared" si="4"/>
        <v>461</v>
      </c>
      <c r="K147" s="192">
        <f>unitario!AA141</f>
        <v>461</v>
      </c>
      <c r="L147" s="192">
        <f t="shared" si="5"/>
        <v>0</v>
      </c>
    </row>
    <row r="148" spans="1:12" ht="27" customHeight="1">
      <c r="A148" s="558">
        <f>unitario!D142</f>
        <v>0</v>
      </c>
      <c r="B148" s="206">
        <f>unitario!A142</f>
        <v>0</v>
      </c>
      <c r="C148" s="205">
        <f>unitario!B142</f>
        <v>0</v>
      </c>
      <c r="D148" s="207">
        <f>unitario!E142</f>
        <v>0</v>
      </c>
      <c r="E148" s="207">
        <f>(unitario!$Y142+unitario!$Z142)*D148</f>
        <v>0</v>
      </c>
      <c r="F148" s="208">
        <f>(unitario!$S142+unitario!$T142+unitario!$U142+unitario!$V142+unitario!$W142+unitario!$X142)*D148</f>
        <v>0</v>
      </c>
      <c r="G148" s="207">
        <f>(unitario!Y142*unitario!$Y$658+unitario!Z142*unitario!$Z$658)*'STANDARD FCA'!D148</f>
        <v>0</v>
      </c>
      <c r="H148" s="207">
        <f>(unitario!S142*unitario!$S$658+unitario!T142*unitario!$T$658+unitario!U142*unitario!$U$658+unitario!V142*unitario!$V$658+unitario!W142*unitario!$W$658+unitario!X142*unitario!$X$658)*'STANDARD FCA'!D148</f>
        <v>0</v>
      </c>
      <c r="I148" s="208">
        <f>(unitario!G142+unitario!H142*unitario!$H$658+unitario!I142*unitario!$I$658+unitario!J142*unitario!$J$658+unitario!K142*unitario!$K$658+unitario!L142*unitario!$L$658+unitario!M142*unitario!$M$658+unitario!N142*unitario!$N$658+unitario!O142*unitario!$O$658+unitario!P142*unitario!$P$658+unitario!Q142*unitario!$Q$658+unitario!R142*unitario!$R$658)*'STANDARD FCA'!D148</f>
        <v>0</v>
      </c>
      <c r="J148" s="145">
        <f t="shared" si="4"/>
        <v>0</v>
      </c>
      <c r="K148" s="192">
        <f>unitario!AA142</f>
        <v>0</v>
      </c>
      <c r="L148" s="192">
        <f t="shared" si="5"/>
        <v>0</v>
      </c>
    </row>
    <row r="149" spans="1:12" ht="27.75" customHeight="1">
      <c r="A149" s="558" t="str">
        <f>unitario!D143</f>
        <v>You see slide 19</v>
      </c>
      <c r="B149" s="206" t="str">
        <f>unitario!A143</f>
        <v>Robot 60R1</v>
      </c>
      <c r="C149" s="205" t="str">
        <f>unitario!B143</f>
        <v>Robot di saldatura al suolo e manipolazione</v>
      </c>
      <c r="D149" s="207">
        <f>unitario!E143</f>
        <v>1</v>
      </c>
      <c r="E149" s="207">
        <f>(unitario!$Y143+unitario!$Z143)*D149</f>
        <v>0</v>
      </c>
      <c r="F149" s="208">
        <f>(unitario!$S143+unitario!$T143+unitario!$U143+unitario!$V143+unitario!$W143+unitario!$X143)*D149</f>
        <v>0</v>
      </c>
      <c r="G149" s="207">
        <f>(unitario!Y143*unitario!$Y$658+unitario!Z143*unitario!$Z$658)*'STANDARD FCA'!D149</f>
        <v>0</v>
      </c>
      <c r="H149" s="207">
        <f>(unitario!S143*unitario!$S$658+unitario!T143*unitario!$T$658+unitario!U143*unitario!$U$658+unitario!V143*unitario!$V$658+unitario!W143*unitario!$W$658+unitario!X143*unitario!$X$658)*'STANDARD FCA'!D149</f>
        <v>0</v>
      </c>
      <c r="I149" s="208">
        <f>(unitario!G143+unitario!H143*unitario!$H$658+unitario!I143*unitario!$I$658+unitario!J143*unitario!$J$658+unitario!K143*unitario!$K$658+unitario!L143*unitario!$L$658+unitario!M143*unitario!$M$658+unitario!N143*unitario!$N$658+unitario!O143*unitario!$O$658+unitario!P143*unitario!$P$658+unitario!Q143*unitario!$Q$658+unitario!R143*unitario!$R$658)*'STANDARD FCA'!D149</f>
        <v>0</v>
      </c>
      <c r="J149" s="145">
        <f t="shared" si="4"/>
        <v>0</v>
      </c>
      <c r="K149" s="192">
        <f>unitario!AA143</f>
        <v>0</v>
      </c>
      <c r="L149" s="192">
        <f t="shared" si="5"/>
        <v>0</v>
      </c>
    </row>
    <row r="150" spans="1:12" ht="30.75" customHeight="1">
      <c r="A150" s="558" t="str">
        <f>unitario!D144</f>
        <v>You see slide 19</v>
      </c>
      <c r="B150" s="206">
        <f>unitario!A144</f>
        <v>0</v>
      </c>
      <c r="C150" s="205" t="str">
        <f>unitario!B144</f>
        <v>Nuovi bloccaggi a bordo gripper +500mm di tubo in alluminio + snodi</v>
      </c>
      <c r="D150" s="207">
        <f>unitario!E144</f>
        <v>2</v>
      </c>
      <c r="E150" s="207">
        <f>(unitario!$Y144+unitario!$Z144)*D150</f>
        <v>0</v>
      </c>
      <c r="F150" s="208">
        <f>(unitario!$S144+unitario!$T144+unitario!$U144+unitario!$V144+unitario!$W144+unitario!$X144)*D150</f>
        <v>16</v>
      </c>
      <c r="G150" s="207">
        <f>(unitario!Y144*unitario!$Y$658+unitario!Z144*unitario!$Z$658)*'STANDARD FCA'!D150</f>
        <v>0</v>
      </c>
      <c r="H150" s="207">
        <f>(unitario!S144*unitario!$S$658+unitario!T144*unitario!$T$658+unitario!U144*unitario!$U$658+unitario!V144*unitario!$V$658+unitario!W144*unitario!$W$658+unitario!X144*unitario!$X$658)*'STANDARD FCA'!D150</f>
        <v>480</v>
      </c>
      <c r="I150" s="208">
        <f>(unitario!G144+unitario!H144*unitario!$H$658+unitario!I144*unitario!$I$658+unitario!J144*unitario!$J$658+unitario!K144*unitario!$K$658+unitario!L144*unitario!$L$658+unitario!M144*unitario!$M$658+unitario!N144*unitario!$N$658+unitario!O144*unitario!$O$658+unitario!P144*unitario!$P$658+unitario!Q144*unitario!$Q$658+unitario!R144*unitario!$R$658)*'STANDARD FCA'!D150</f>
        <v>3432</v>
      </c>
      <c r="J150" s="145">
        <f t="shared" si="4"/>
        <v>3912</v>
      </c>
      <c r="K150" s="192">
        <f>unitario!AA144</f>
        <v>3912</v>
      </c>
      <c r="L150" s="192">
        <f t="shared" si="5"/>
        <v>0</v>
      </c>
    </row>
    <row r="151" spans="1:12" ht="27" customHeight="1">
      <c r="A151" s="558" t="str">
        <f>unitario!D145</f>
        <v>You see slide 19</v>
      </c>
      <c r="B151" s="206">
        <f>unitario!A145</f>
        <v>0</v>
      </c>
      <c r="C151" s="205" t="str">
        <f>unitario!B145</f>
        <v>Micro PE</v>
      </c>
      <c r="D151" s="207">
        <f>unitario!E145</f>
        <v>2</v>
      </c>
      <c r="E151" s="207">
        <f>(unitario!$Y145+unitario!$Z145)*D151</f>
        <v>0</v>
      </c>
      <c r="F151" s="208">
        <f>(unitario!$S145+unitario!$T145+unitario!$U145+unitario!$V145+unitario!$W145+unitario!$X145)*D151</f>
        <v>8</v>
      </c>
      <c r="G151" s="207">
        <f>(unitario!Y145*unitario!$Y$658+unitario!Z145*unitario!$Z$658)*'STANDARD FCA'!D151</f>
        <v>0</v>
      </c>
      <c r="H151" s="207">
        <f>(unitario!S145*unitario!$S$658+unitario!T145*unitario!$T$658+unitario!U145*unitario!$U$658+unitario!V145*unitario!$V$658+unitario!W145*unitario!$W$658+unitario!X145*unitario!$X$658)*'STANDARD FCA'!D151</f>
        <v>240</v>
      </c>
      <c r="I151" s="208">
        <f>(unitario!G145+unitario!H145*unitario!$H$658+unitario!I145*unitario!$I$658+unitario!J145*unitario!$J$658+unitario!K145*unitario!$K$658+unitario!L145*unitario!$L$658+unitario!M145*unitario!$M$658+unitario!N145*unitario!$N$658+unitario!O145*unitario!$O$658+unitario!P145*unitario!$P$658+unitario!Q145*unitario!$Q$658+unitario!R145*unitario!$R$658)*'STANDARD FCA'!D151</f>
        <v>682</v>
      </c>
      <c r="J151" s="145">
        <f t="shared" si="4"/>
        <v>922</v>
      </c>
      <c r="K151" s="192">
        <f>unitario!AA145</f>
        <v>922</v>
      </c>
      <c r="L151" s="192">
        <f t="shared" si="5"/>
        <v>0</v>
      </c>
    </row>
    <row r="152" spans="1:12" ht="27" customHeight="1">
      <c r="A152" s="558" t="str">
        <f>unitario!D146</f>
        <v>You see slide 19</v>
      </c>
      <c r="B152" s="206">
        <f>unitario!A146</f>
        <v>0</v>
      </c>
      <c r="C152" s="205" t="str">
        <f>unitario!B146</f>
        <v>Programmazione per modello 846 (qt punti 9)</v>
      </c>
      <c r="D152" s="207">
        <f>unitario!E146</f>
        <v>1</v>
      </c>
      <c r="E152" s="207">
        <f>(unitario!$Y146+unitario!$Z146)*D152</f>
        <v>0</v>
      </c>
      <c r="F152" s="208">
        <f>(unitario!$S146+unitario!$T146+unitario!$U146+unitario!$V146+unitario!$W146+unitario!$X146)*D152</f>
        <v>60</v>
      </c>
      <c r="G152" s="207">
        <f>(unitario!Y146*unitario!$Y$658+unitario!Z146*unitario!$Z$658)*'STANDARD FCA'!D152</f>
        <v>0</v>
      </c>
      <c r="H152" s="207">
        <f>(unitario!S146*unitario!$S$658+unitario!T146*unitario!$T$658+unitario!U146*unitario!$U$658+unitario!V146*unitario!$V$658+unitario!W146*unitario!$W$658+unitario!X146*unitario!$X$658)*'STANDARD FCA'!D152</f>
        <v>3000</v>
      </c>
      <c r="I152" s="208">
        <f>(unitario!G146+unitario!H146*unitario!$H$658+unitario!I146*unitario!$I$658+unitario!J146*unitario!$J$658+unitario!K146*unitario!$K$658+unitario!L146*unitario!$L$658+unitario!M146*unitario!$M$658+unitario!N146*unitario!$N$658+unitario!O146*unitario!$O$658+unitario!P146*unitario!$P$658+unitario!Q146*unitario!$Q$658+unitario!R146*unitario!$R$658)*'STANDARD FCA'!D152</f>
        <v>0</v>
      </c>
      <c r="J152" s="145">
        <f t="shared" si="4"/>
        <v>3000</v>
      </c>
      <c r="K152" s="192">
        <f>unitario!AA146</f>
        <v>3000</v>
      </c>
      <c r="L152" s="192">
        <f t="shared" si="5"/>
        <v>0</v>
      </c>
    </row>
    <row r="153" spans="1:12" ht="27" customHeight="1">
      <c r="A153" s="558" t="str">
        <f>unitario!D147</f>
        <v>You see slide 19</v>
      </c>
      <c r="B153" s="206">
        <f>unitario!A147</f>
        <v>0</v>
      </c>
      <c r="C153" s="205" t="str">
        <f>unitario!B147</f>
        <v>Verifica programmi di manipolazione e saldatura (qt 9 punti) per modello 312</v>
      </c>
      <c r="D153" s="207">
        <f>unitario!E147</f>
        <v>1</v>
      </c>
      <c r="E153" s="207">
        <f>(unitario!$Y147+unitario!$Z147)*D153</f>
        <v>0</v>
      </c>
      <c r="F153" s="208">
        <f>(unitario!$S147+unitario!$T147+unitario!$U147+unitario!$V147+unitario!$W147+unitario!$X147)*D153</f>
        <v>30</v>
      </c>
      <c r="G153" s="207">
        <f>(unitario!Y147*unitario!$Y$658+unitario!Z147*unitario!$Z$658)*'STANDARD FCA'!D153</f>
        <v>0</v>
      </c>
      <c r="H153" s="207">
        <f>(unitario!S147*unitario!$S$658+unitario!T147*unitario!$T$658+unitario!U147*unitario!$U$658+unitario!V147*unitario!$V$658+unitario!W147*unitario!$W$658+unitario!X147*unitario!$X$658)*'STANDARD FCA'!D153</f>
        <v>1500</v>
      </c>
      <c r="I153" s="208">
        <f>(unitario!G147+unitario!H147*unitario!$H$658+unitario!I147*unitario!$I$658+unitario!J147*unitario!$J$658+unitario!K147*unitario!$K$658+unitario!L147*unitario!$L$658+unitario!M147*unitario!$M$658+unitario!N147*unitario!$N$658+unitario!O147*unitario!$O$658+unitario!P147*unitario!$P$658+unitario!Q147*unitario!$Q$658+unitario!R147*unitario!$R$658)*'STANDARD FCA'!D153</f>
        <v>0</v>
      </c>
      <c r="J153" s="145">
        <f t="shared" ref="J153:J418" si="6">G153+H153+I153</f>
        <v>1500</v>
      </c>
      <c r="K153" s="192">
        <f>unitario!AA147</f>
        <v>1500</v>
      </c>
      <c r="L153" s="192">
        <f t="shared" ref="L153:L418" si="7">J153-K153</f>
        <v>0</v>
      </c>
    </row>
    <row r="154" spans="1:12" ht="27" customHeight="1">
      <c r="A154" s="558">
        <f>unitario!D148</f>
        <v>0</v>
      </c>
      <c r="B154" s="206">
        <f>unitario!A148</f>
        <v>0</v>
      </c>
      <c r="C154" s="205">
        <f>unitario!B148</f>
        <v>0</v>
      </c>
      <c r="D154" s="207">
        <f>unitario!E148</f>
        <v>0</v>
      </c>
      <c r="E154" s="207">
        <f>(unitario!$Y148+unitario!$Z148)*D154</f>
        <v>0</v>
      </c>
      <c r="F154" s="208">
        <f>(unitario!$S148+unitario!$T148+unitario!$U148+unitario!$V148+unitario!$W148+unitario!$X148)*D154</f>
        <v>0</v>
      </c>
      <c r="G154" s="207">
        <f>(unitario!Y148*unitario!$Y$658+unitario!Z148*unitario!$Z$658)*'STANDARD FCA'!D154</f>
        <v>0</v>
      </c>
      <c r="H154" s="207">
        <f>(unitario!S148*unitario!$S$658+unitario!T148*unitario!$T$658+unitario!U148*unitario!$U$658+unitario!V148*unitario!$V$658+unitario!W148*unitario!$W$658+unitario!X148*unitario!$X$658)*'STANDARD FCA'!D154</f>
        <v>0</v>
      </c>
      <c r="I154" s="208">
        <f>(unitario!G148+unitario!H148*unitario!$H$658+unitario!I148*unitario!$I$658+unitario!J148*unitario!$J$658+unitario!K148*unitario!$K$658+unitario!L148*unitario!$L$658+unitario!M148*unitario!$M$658+unitario!N148*unitario!$N$658+unitario!O148*unitario!$O$658+unitario!P148*unitario!$P$658+unitario!Q148*unitario!$Q$658+unitario!R148*unitario!$R$658)*'STANDARD FCA'!D154</f>
        <v>0</v>
      </c>
      <c r="J154" s="145">
        <f t="shared" si="6"/>
        <v>0</v>
      </c>
      <c r="K154" s="192">
        <f>unitario!AA148</f>
        <v>0</v>
      </c>
      <c r="L154" s="192">
        <f t="shared" si="7"/>
        <v>0</v>
      </c>
    </row>
    <row r="155" spans="1:12" ht="27" customHeight="1">
      <c r="A155" s="558" t="str">
        <f>unitario!D149</f>
        <v>You see slide 18</v>
      </c>
      <c r="B155" s="206" t="str">
        <f>unitario!A149</f>
        <v>Op 70</v>
      </c>
      <c r="C155" s="205" t="str">
        <f>unitario!B149</f>
        <v>Banco passamano</v>
      </c>
      <c r="D155" s="207">
        <f>unitario!E149</f>
        <v>0</v>
      </c>
      <c r="E155" s="207">
        <f>(unitario!$Y149+unitario!$Z149)*D155</f>
        <v>0</v>
      </c>
      <c r="F155" s="208">
        <f>(unitario!$S149+unitario!$T149+unitario!$U149+unitario!$V149+unitario!$W149+unitario!$X149)*D155</f>
        <v>0</v>
      </c>
      <c r="G155" s="207">
        <f>(unitario!Y149*unitario!$Y$658+unitario!Z149*unitario!$Z$658)*'STANDARD FCA'!D155</f>
        <v>0</v>
      </c>
      <c r="H155" s="207">
        <f>(unitario!S149*unitario!$S$658+unitario!T149*unitario!$T$658+unitario!U149*unitario!$U$658+unitario!V149*unitario!$V$658+unitario!W149*unitario!$W$658+unitario!X149*unitario!$X$658)*'STANDARD FCA'!D155</f>
        <v>0</v>
      </c>
      <c r="I155" s="208">
        <f>(unitario!G149+unitario!H149*unitario!$H$658+unitario!I149*unitario!$I$658+unitario!J149*unitario!$J$658+unitario!K149*unitario!$K$658+unitario!L149*unitario!$L$658+unitario!M149*unitario!$M$658+unitario!N149*unitario!$N$658+unitario!O149*unitario!$O$658+unitario!P149*unitario!$P$658+unitario!Q149*unitario!$Q$658+unitario!R149*unitario!$R$658)*'STANDARD FCA'!D155</f>
        <v>0</v>
      </c>
      <c r="J155" s="145">
        <f t="shared" si="6"/>
        <v>0</v>
      </c>
      <c r="K155" s="192">
        <f>unitario!AA149</f>
        <v>0</v>
      </c>
      <c r="L155" s="192">
        <f t="shared" si="7"/>
        <v>0</v>
      </c>
    </row>
    <row r="156" spans="1:12" ht="27.75" customHeight="1">
      <c r="A156" s="558">
        <f>unitario!D150</f>
        <v>0</v>
      </c>
      <c r="B156" s="206">
        <f>unitario!A150</f>
        <v>0</v>
      </c>
      <c r="C156" s="205">
        <f>unitario!B150</f>
        <v>0</v>
      </c>
      <c r="D156" s="207">
        <f>unitario!E150</f>
        <v>0</v>
      </c>
      <c r="E156" s="207">
        <f>(unitario!$Y150+unitario!$Z150)*D156</f>
        <v>0</v>
      </c>
      <c r="F156" s="208">
        <f>(unitario!$S150+unitario!$T150+unitario!$U150+unitario!$V150+unitario!$W150+unitario!$X150)*D156</f>
        <v>0</v>
      </c>
      <c r="G156" s="207">
        <f>(unitario!Y150*unitario!$Y$658+unitario!Z150*unitario!$Z$658)*'STANDARD FCA'!D156</f>
        <v>0</v>
      </c>
      <c r="H156" s="207">
        <f>(unitario!S150*unitario!$S$658+unitario!T150*unitario!$T$658+unitario!U150*unitario!$U$658+unitario!V150*unitario!$V$658+unitario!W150*unitario!$W$658+unitario!X150*unitario!$X$658)*'STANDARD FCA'!D156</f>
        <v>0</v>
      </c>
      <c r="I156" s="208">
        <f>(unitario!G150+unitario!H150*unitario!$H$658+unitario!I150*unitario!$I$658+unitario!J150*unitario!$J$658+unitario!K150*unitario!$K$658+unitario!L150*unitario!$L$658+unitario!M150*unitario!$M$658+unitario!N150*unitario!$N$658+unitario!O150*unitario!$O$658+unitario!P150*unitario!$P$658+unitario!Q150*unitario!$Q$658+unitario!R150*unitario!$R$658)*'STANDARD FCA'!D156</f>
        <v>0</v>
      </c>
      <c r="J156" s="145">
        <f t="shared" si="6"/>
        <v>0</v>
      </c>
      <c r="K156" s="192">
        <f>unitario!AA150</f>
        <v>0</v>
      </c>
      <c r="L156" s="192">
        <f t="shared" si="7"/>
        <v>0</v>
      </c>
    </row>
    <row r="157" spans="1:12" ht="30.75" customHeight="1">
      <c r="A157" s="558" t="str">
        <f>unitario!D151</f>
        <v>You see slide 18</v>
      </c>
      <c r="B157" s="206">
        <f>unitario!A151</f>
        <v>0</v>
      </c>
      <c r="C157" s="205" t="str">
        <f>unitario!B151</f>
        <v>PE modello 846 (base+cng)</v>
      </c>
      <c r="D157" s="207">
        <f>unitario!E151</f>
        <v>1</v>
      </c>
      <c r="E157" s="207">
        <f>(unitario!$Y151+unitario!$Z151)*D157</f>
        <v>0</v>
      </c>
      <c r="F157" s="208">
        <f>(unitario!$S151+unitario!$T151+unitario!$U151+unitario!$V151+unitario!$W151+unitario!$X151)*D157</f>
        <v>4</v>
      </c>
      <c r="G157" s="207">
        <f>(unitario!Y151*unitario!$Y$658+unitario!Z151*unitario!$Z$658)*'STANDARD FCA'!D157</f>
        <v>0</v>
      </c>
      <c r="H157" s="207">
        <f>(unitario!S151*unitario!$S$658+unitario!T151*unitario!$T$658+unitario!U151*unitario!$U$658+unitario!V151*unitario!$V$658+unitario!W151*unitario!$W$658+unitario!X151*unitario!$X$658)*'STANDARD FCA'!D157</f>
        <v>120</v>
      </c>
      <c r="I157" s="208">
        <f>(unitario!G151+unitario!H151*unitario!$H$658+unitario!I151*unitario!$I$658+unitario!J151*unitario!$J$658+unitario!K151*unitario!$K$658+unitario!L151*unitario!$L$658+unitario!M151*unitario!$M$658+unitario!N151*unitario!$N$658+unitario!O151*unitario!$O$658+unitario!P151*unitario!$P$658+unitario!Q151*unitario!$Q$658+unitario!R151*unitario!$R$658)*'STANDARD FCA'!D157</f>
        <v>341</v>
      </c>
      <c r="J157" s="145">
        <f t="shared" si="6"/>
        <v>461</v>
      </c>
      <c r="K157" s="192">
        <f>unitario!AA151</f>
        <v>461</v>
      </c>
      <c r="L157" s="192">
        <f t="shared" si="7"/>
        <v>0</v>
      </c>
    </row>
    <row r="158" spans="1:12" ht="27" customHeight="1">
      <c r="A158" s="558">
        <f>unitario!D152</f>
        <v>0</v>
      </c>
      <c r="B158" s="206">
        <f>unitario!A152</f>
        <v>0</v>
      </c>
      <c r="C158" s="205">
        <f>unitario!B152</f>
        <v>0</v>
      </c>
      <c r="D158" s="207">
        <f>unitario!E152</f>
        <v>0</v>
      </c>
      <c r="E158" s="207">
        <f>(unitario!$Y152+unitario!$Z152)*D158</f>
        <v>0</v>
      </c>
      <c r="F158" s="208">
        <f>(unitario!$S152+unitario!$T152+unitario!$U152+unitario!$V152+unitario!$W152+unitario!$X152)*D158</f>
        <v>0</v>
      </c>
      <c r="G158" s="207">
        <f>(unitario!Y152*unitario!$Y$658+unitario!Z152*unitario!$Z$658)*'STANDARD FCA'!D158</f>
        <v>0</v>
      </c>
      <c r="H158" s="207">
        <f>(unitario!S152*unitario!$S$658+unitario!T152*unitario!$T$658+unitario!U152*unitario!$U$658+unitario!V152*unitario!$V$658+unitario!W152*unitario!$W$658+unitario!X152*unitario!$X$658)*'STANDARD FCA'!D158</f>
        <v>0</v>
      </c>
      <c r="I158" s="208">
        <f>(unitario!G152+unitario!H152*unitario!$H$658+unitario!I152*unitario!$I$658+unitario!J152*unitario!$J$658+unitario!K152*unitario!$K$658+unitario!L152*unitario!$L$658+unitario!M152*unitario!$M$658+unitario!N152*unitario!$N$658+unitario!O152*unitario!$O$658+unitario!P152*unitario!$P$658+unitario!Q152*unitario!$Q$658+unitario!R152*unitario!$R$658)*'STANDARD FCA'!D158</f>
        <v>0</v>
      </c>
      <c r="J158" s="145">
        <f t="shared" si="6"/>
        <v>0</v>
      </c>
      <c r="K158" s="192">
        <f>unitario!AA152</f>
        <v>0</v>
      </c>
      <c r="L158" s="192">
        <f t="shared" si="7"/>
        <v>0</v>
      </c>
    </row>
    <row r="159" spans="1:12" ht="27" customHeight="1">
      <c r="A159" s="558" t="str">
        <f>unitario!D153</f>
        <v>You see slide 19</v>
      </c>
      <c r="B159" s="206" t="str">
        <f>unitario!A153</f>
        <v>Robot 70R1</v>
      </c>
      <c r="C159" s="205" t="str">
        <f>unitario!B153</f>
        <v>Robot di saldatura al suolo e manipolazione</v>
      </c>
      <c r="D159" s="207">
        <f>unitario!E153</f>
        <v>1</v>
      </c>
      <c r="E159" s="207">
        <f>(unitario!$Y153+unitario!$Z153)*D159</f>
        <v>0</v>
      </c>
      <c r="F159" s="208">
        <f>(unitario!$S153+unitario!$T153+unitario!$U153+unitario!$V153+unitario!$W153+unitario!$X153)*D159</f>
        <v>0</v>
      </c>
      <c r="G159" s="207">
        <f>(unitario!Y153*unitario!$Y$658+unitario!Z153*unitario!$Z$658)*'STANDARD FCA'!D159</f>
        <v>0</v>
      </c>
      <c r="H159" s="207">
        <f>(unitario!S153*unitario!$S$658+unitario!T153*unitario!$T$658+unitario!U153*unitario!$U$658+unitario!V153*unitario!$V$658+unitario!W153*unitario!$W$658+unitario!X153*unitario!$X$658)*'STANDARD FCA'!D159</f>
        <v>0</v>
      </c>
      <c r="I159" s="208">
        <f>(unitario!G153+unitario!H153*unitario!$H$658+unitario!I153*unitario!$I$658+unitario!J153*unitario!$J$658+unitario!K153*unitario!$K$658+unitario!L153*unitario!$L$658+unitario!M153*unitario!$M$658+unitario!N153*unitario!$N$658+unitario!O153*unitario!$O$658+unitario!P153*unitario!$P$658+unitario!Q153*unitario!$Q$658+unitario!R153*unitario!$R$658)*'STANDARD FCA'!D159</f>
        <v>0</v>
      </c>
      <c r="J159" s="145">
        <f t="shared" si="6"/>
        <v>0</v>
      </c>
      <c r="K159" s="192">
        <f>unitario!AA153</f>
        <v>0</v>
      </c>
      <c r="L159" s="192">
        <f t="shared" si="7"/>
        <v>0</v>
      </c>
    </row>
    <row r="160" spans="1:12" ht="27" customHeight="1">
      <c r="A160" s="558" t="str">
        <f>unitario!D154</f>
        <v>You see slide 19</v>
      </c>
      <c r="B160" s="206">
        <f>unitario!A154</f>
        <v>0</v>
      </c>
      <c r="C160" s="205" t="str">
        <f>unitario!B154</f>
        <v>Nuovi bloccaggi a bordo gripper +500mm di tubo in alluminio + snodi</v>
      </c>
      <c r="D160" s="207">
        <f>unitario!E154</f>
        <v>2</v>
      </c>
      <c r="E160" s="207">
        <f>(unitario!$Y154+unitario!$Z154)*D160</f>
        <v>0</v>
      </c>
      <c r="F160" s="208">
        <f>(unitario!$S154+unitario!$T154+unitario!$U154+unitario!$V154+unitario!$W154+unitario!$X154)*D160</f>
        <v>16</v>
      </c>
      <c r="G160" s="207">
        <f>(unitario!Y154*unitario!$Y$658+unitario!Z154*unitario!$Z$658)*'STANDARD FCA'!D160</f>
        <v>0</v>
      </c>
      <c r="H160" s="207">
        <f>(unitario!S154*unitario!$S$658+unitario!T154*unitario!$T$658+unitario!U154*unitario!$U$658+unitario!V154*unitario!$V$658+unitario!W154*unitario!$W$658+unitario!X154*unitario!$X$658)*'STANDARD FCA'!D160</f>
        <v>480</v>
      </c>
      <c r="I160" s="208">
        <f>(unitario!G154+unitario!H154*unitario!$H$658+unitario!I154*unitario!$I$658+unitario!J154*unitario!$J$658+unitario!K154*unitario!$K$658+unitario!L154*unitario!$L$658+unitario!M154*unitario!$M$658+unitario!N154*unitario!$N$658+unitario!O154*unitario!$O$658+unitario!P154*unitario!$P$658+unitario!Q154*unitario!$Q$658+unitario!R154*unitario!$R$658)*'STANDARD FCA'!D160</f>
        <v>3432</v>
      </c>
      <c r="J160" s="145">
        <f t="shared" si="6"/>
        <v>3912</v>
      </c>
      <c r="K160" s="192">
        <f>unitario!AA154</f>
        <v>3912</v>
      </c>
      <c r="L160" s="192">
        <f t="shared" si="7"/>
        <v>0</v>
      </c>
    </row>
    <row r="161" spans="1:12" ht="27" customHeight="1">
      <c r="A161" s="558" t="str">
        <f>unitario!D155</f>
        <v>You see slide 19</v>
      </c>
      <c r="B161" s="206">
        <f>unitario!A155</f>
        <v>0</v>
      </c>
      <c r="C161" s="205" t="str">
        <f>unitario!B155</f>
        <v>Micro PE</v>
      </c>
      <c r="D161" s="207">
        <f>unitario!E155</f>
        <v>2</v>
      </c>
      <c r="E161" s="207">
        <f>(unitario!$Y155+unitario!$Z155)*D161</f>
        <v>0</v>
      </c>
      <c r="F161" s="208">
        <f>(unitario!$S155+unitario!$T155+unitario!$U155+unitario!$V155+unitario!$W155+unitario!$X155)*D161</f>
        <v>8</v>
      </c>
      <c r="G161" s="207">
        <f>(unitario!Y155*unitario!$Y$658+unitario!Z155*unitario!$Z$658)*'STANDARD FCA'!D161</f>
        <v>0</v>
      </c>
      <c r="H161" s="207">
        <f>(unitario!S155*unitario!$S$658+unitario!T155*unitario!$T$658+unitario!U155*unitario!$U$658+unitario!V155*unitario!$V$658+unitario!W155*unitario!$W$658+unitario!X155*unitario!$X$658)*'STANDARD FCA'!D161</f>
        <v>240</v>
      </c>
      <c r="I161" s="208">
        <f>(unitario!G155+unitario!H155*unitario!$H$658+unitario!I155*unitario!$I$658+unitario!J155*unitario!$J$658+unitario!K155*unitario!$K$658+unitario!L155*unitario!$L$658+unitario!M155*unitario!$M$658+unitario!N155*unitario!$N$658+unitario!O155*unitario!$O$658+unitario!P155*unitario!$P$658+unitario!Q155*unitario!$Q$658+unitario!R155*unitario!$R$658)*'STANDARD FCA'!D161</f>
        <v>682</v>
      </c>
      <c r="J161" s="145">
        <f t="shared" si="6"/>
        <v>922</v>
      </c>
      <c r="K161" s="192">
        <f>unitario!AA155</f>
        <v>922</v>
      </c>
      <c r="L161" s="192">
        <f t="shared" si="7"/>
        <v>0</v>
      </c>
    </row>
    <row r="162" spans="1:12" ht="27" customHeight="1">
      <c r="A162" s="558" t="str">
        <f>unitario!D156</f>
        <v>You see slide 19</v>
      </c>
      <c r="B162" s="206">
        <f>unitario!A156</f>
        <v>0</v>
      </c>
      <c r="C162" s="205" t="str">
        <f>unitario!B156</f>
        <v>Programmazione per modello 846 (qt punti 8)</v>
      </c>
      <c r="D162" s="207">
        <f>unitario!E156</f>
        <v>1</v>
      </c>
      <c r="E162" s="207">
        <f>(unitario!$Y156+unitario!$Z156)*D162</f>
        <v>0</v>
      </c>
      <c r="F162" s="208">
        <f>(unitario!$S156+unitario!$T156+unitario!$U156+unitario!$V156+unitario!$W156+unitario!$X156)*D162</f>
        <v>60</v>
      </c>
      <c r="G162" s="207">
        <f>(unitario!Y156*unitario!$Y$658+unitario!Z156*unitario!$Z$658)*'STANDARD FCA'!D162</f>
        <v>0</v>
      </c>
      <c r="H162" s="207">
        <f>(unitario!S156*unitario!$S$658+unitario!T156*unitario!$T$658+unitario!U156*unitario!$U$658+unitario!V156*unitario!$V$658+unitario!W156*unitario!$W$658+unitario!X156*unitario!$X$658)*'STANDARD FCA'!D162</f>
        <v>3000</v>
      </c>
      <c r="I162" s="208">
        <f>(unitario!G156+unitario!H156*unitario!$H$658+unitario!I156*unitario!$I$658+unitario!J156*unitario!$J$658+unitario!K156*unitario!$K$658+unitario!L156*unitario!$L$658+unitario!M156*unitario!$M$658+unitario!N156*unitario!$N$658+unitario!O156*unitario!$O$658+unitario!P156*unitario!$P$658+unitario!Q156*unitario!$Q$658+unitario!R156*unitario!$R$658)*'STANDARD FCA'!D162</f>
        <v>0</v>
      </c>
      <c r="J162" s="145">
        <f t="shared" si="6"/>
        <v>3000</v>
      </c>
      <c r="K162" s="192">
        <f>unitario!AA156</f>
        <v>3000</v>
      </c>
      <c r="L162" s="192">
        <f t="shared" si="7"/>
        <v>0</v>
      </c>
    </row>
    <row r="163" spans="1:12" ht="27.75" customHeight="1">
      <c r="A163" s="558" t="str">
        <f>unitario!D157</f>
        <v>You see slide 19</v>
      </c>
      <c r="B163" s="206">
        <f>unitario!A157</f>
        <v>0</v>
      </c>
      <c r="C163" s="205" t="str">
        <f>unitario!B157</f>
        <v>Verifica programmi di manipolazione e saldatura (qt 8 punti) per modello 312</v>
      </c>
      <c r="D163" s="207">
        <f>unitario!E157</f>
        <v>1</v>
      </c>
      <c r="E163" s="207">
        <f>(unitario!$Y157+unitario!$Z157)*D163</f>
        <v>0</v>
      </c>
      <c r="F163" s="208">
        <f>(unitario!$S157+unitario!$T157+unitario!$U157+unitario!$V157+unitario!$W157+unitario!$X157)*D163</f>
        <v>30</v>
      </c>
      <c r="G163" s="207">
        <f>(unitario!Y157*unitario!$Y$658+unitario!Z157*unitario!$Z$658)*'STANDARD FCA'!D163</f>
        <v>0</v>
      </c>
      <c r="H163" s="207">
        <f>(unitario!S157*unitario!$S$658+unitario!T157*unitario!$T$658+unitario!U157*unitario!$U$658+unitario!V157*unitario!$V$658+unitario!W157*unitario!$W$658+unitario!X157*unitario!$X$658)*'STANDARD FCA'!D163</f>
        <v>1500</v>
      </c>
      <c r="I163" s="208">
        <f>(unitario!G157+unitario!H157*unitario!$H$658+unitario!I157*unitario!$I$658+unitario!J157*unitario!$J$658+unitario!K157*unitario!$K$658+unitario!L157*unitario!$L$658+unitario!M157*unitario!$M$658+unitario!N157*unitario!$N$658+unitario!O157*unitario!$O$658+unitario!P157*unitario!$P$658+unitario!Q157*unitario!$Q$658+unitario!R157*unitario!$R$658)*'STANDARD FCA'!D163</f>
        <v>0</v>
      </c>
      <c r="J163" s="145">
        <f t="shared" si="6"/>
        <v>1500</v>
      </c>
      <c r="K163" s="192">
        <f>unitario!AA157</f>
        <v>1500</v>
      </c>
      <c r="L163" s="192">
        <f t="shared" si="7"/>
        <v>0</v>
      </c>
    </row>
    <row r="164" spans="1:12" ht="30.75" customHeight="1">
      <c r="A164" s="558">
        <f>unitario!D158</f>
        <v>0</v>
      </c>
      <c r="B164" s="206">
        <f>unitario!A158</f>
        <v>0</v>
      </c>
      <c r="C164" s="205">
        <f>unitario!B158</f>
        <v>0</v>
      </c>
      <c r="D164" s="207">
        <f>unitario!E158</f>
        <v>0</v>
      </c>
      <c r="E164" s="207">
        <f>(unitario!$Y158+unitario!$Z158)*D164</f>
        <v>0</v>
      </c>
      <c r="F164" s="208">
        <f>(unitario!$S158+unitario!$T158+unitario!$U158+unitario!$V158+unitario!$W158+unitario!$X158)*D164</f>
        <v>0</v>
      </c>
      <c r="G164" s="207">
        <f>(unitario!Y158*unitario!$Y$658+unitario!Z158*unitario!$Z$658)*'STANDARD FCA'!D164</f>
        <v>0</v>
      </c>
      <c r="H164" s="207">
        <f>(unitario!S158*unitario!$S$658+unitario!T158*unitario!$T$658+unitario!U158*unitario!$U$658+unitario!V158*unitario!$V$658+unitario!W158*unitario!$W$658+unitario!X158*unitario!$X$658)*'STANDARD FCA'!D164</f>
        <v>0</v>
      </c>
      <c r="I164" s="208">
        <f>(unitario!G158+unitario!H158*unitario!$H$658+unitario!I158*unitario!$I$658+unitario!J158*unitario!$J$658+unitario!K158*unitario!$K$658+unitario!L158*unitario!$L$658+unitario!M158*unitario!$M$658+unitario!N158*unitario!$N$658+unitario!O158*unitario!$O$658+unitario!P158*unitario!$P$658+unitario!Q158*unitario!$Q$658+unitario!R158*unitario!$R$658)*'STANDARD FCA'!D164</f>
        <v>0</v>
      </c>
      <c r="J164" s="145">
        <f t="shared" si="6"/>
        <v>0</v>
      </c>
      <c r="K164" s="192">
        <f>unitario!AA158</f>
        <v>0</v>
      </c>
      <c r="L164" s="192">
        <f t="shared" si="7"/>
        <v>0</v>
      </c>
    </row>
    <row r="165" spans="1:12" ht="27" customHeight="1">
      <c r="A165" s="558" t="str">
        <f>unitario!D159</f>
        <v>You see slide 20</v>
      </c>
      <c r="B165" s="206">
        <f>unitario!A159</f>
        <v>0</v>
      </c>
      <c r="C165" s="205" t="str">
        <f>unitario!B159</f>
        <v>Trasportatore di scarico</v>
      </c>
      <c r="D165" s="207">
        <f>unitario!E159</f>
        <v>0</v>
      </c>
      <c r="E165" s="207">
        <f>(unitario!$Y159+unitario!$Z159)*D165</f>
        <v>0</v>
      </c>
      <c r="F165" s="208">
        <f>(unitario!$S159+unitario!$T159+unitario!$U159+unitario!$V159+unitario!$W159+unitario!$X159)*D165</f>
        <v>0</v>
      </c>
      <c r="G165" s="207">
        <f>(unitario!Y159*unitario!$Y$658+unitario!Z159*unitario!$Z$658)*'STANDARD FCA'!D165</f>
        <v>0</v>
      </c>
      <c r="H165" s="207">
        <f>(unitario!S159*unitario!$S$658+unitario!T159*unitario!$T$658+unitario!U159*unitario!$U$658+unitario!V159*unitario!$V$658+unitario!W159*unitario!$W$658+unitario!X159*unitario!$X$658)*'STANDARD FCA'!D165</f>
        <v>0</v>
      </c>
      <c r="I165" s="208">
        <f>(unitario!G159+unitario!H159*unitario!$H$658+unitario!I159*unitario!$I$658+unitario!J159*unitario!$J$658+unitario!K159*unitario!$K$658+unitario!L159*unitario!$L$658+unitario!M159*unitario!$M$658+unitario!N159*unitario!$N$658+unitario!O159*unitario!$O$658+unitario!P159*unitario!$P$658+unitario!Q159*unitario!$Q$658+unitario!R159*unitario!$R$658)*'STANDARD FCA'!D165</f>
        <v>0</v>
      </c>
      <c r="J165" s="145">
        <f t="shared" si="6"/>
        <v>0</v>
      </c>
      <c r="K165" s="192">
        <f>unitario!AA159</f>
        <v>0</v>
      </c>
      <c r="L165" s="192">
        <f t="shared" si="7"/>
        <v>0</v>
      </c>
    </row>
    <row r="166" spans="1:12" ht="27" customHeight="1">
      <c r="A166" s="558" t="str">
        <f>unitario!D160</f>
        <v>You see slide 20</v>
      </c>
      <c r="B166" s="206">
        <f>unitario!A160</f>
        <v>0</v>
      </c>
      <c r="C166" s="205" t="str">
        <f>unitario!B160</f>
        <v>Spessore tecnologico pallet (600x200 sp.70) in alluminio</v>
      </c>
      <c r="D166" s="207">
        <f>unitario!E160</f>
        <v>25</v>
      </c>
      <c r="E166" s="207">
        <f>(unitario!$Y160+unitario!$Z160)*D166</f>
        <v>0</v>
      </c>
      <c r="F166" s="208">
        <f>(unitario!$S160+unitario!$T160+unitario!$U160+unitario!$V160+unitario!$W160+unitario!$X160)*D166</f>
        <v>25</v>
      </c>
      <c r="G166" s="207">
        <f>(unitario!Y160*unitario!$Y$658+unitario!Z160*unitario!$Z$658)*'STANDARD FCA'!D166</f>
        <v>0</v>
      </c>
      <c r="H166" s="207">
        <f>(unitario!S160*unitario!$S$658+unitario!T160*unitario!$T$658+unitario!U160*unitario!$U$658+unitario!V160*unitario!$V$658+unitario!W160*unitario!$W$658+unitario!X160*unitario!$X$658)*'STANDARD FCA'!D166</f>
        <v>750</v>
      </c>
      <c r="I166" s="208">
        <f>(unitario!G160+unitario!H160*unitario!$H$658+unitario!I160*unitario!$I$658+unitario!J160*unitario!$J$658+unitario!K160*unitario!$K$658+unitario!L160*unitario!$L$658+unitario!M160*unitario!$M$658+unitario!N160*unitario!$N$658+unitario!O160*unitario!$O$658+unitario!P160*unitario!$P$658+unitario!Q160*unitario!$Q$658+unitario!R160*unitario!$R$658)*'STANDARD FCA'!D166</f>
        <v>4775</v>
      </c>
      <c r="J166" s="145">
        <f t="shared" si="6"/>
        <v>5525</v>
      </c>
      <c r="K166" s="192">
        <f>unitario!AA160</f>
        <v>5525</v>
      </c>
      <c r="L166" s="192">
        <f t="shared" si="7"/>
        <v>0</v>
      </c>
    </row>
    <row r="167" spans="1:12" ht="27" customHeight="1">
      <c r="A167" s="558">
        <f>unitario!D161</f>
        <v>0</v>
      </c>
      <c r="B167" s="206">
        <f>unitario!A161</f>
        <v>0</v>
      </c>
      <c r="C167" s="205">
        <f>unitario!B161</f>
        <v>0</v>
      </c>
      <c r="D167" s="207">
        <f>unitario!E161</f>
        <v>0</v>
      </c>
      <c r="E167" s="207">
        <f>(unitario!$Y161+unitario!$Z161)*D167</f>
        <v>0</v>
      </c>
      <c r="F167" s="208">
        <f>(unitario!$S161+unitario!$T161+unitario!$U161+unitario!$V161+unitario!$W161+unitario!$X161)*D167</f>
        <v>0</v>
      </c>
      <c r="G167" s="207">
        <f>(unitario!Y161*unitario!$Y$658+unitario!Z161*unitario!$Z$658)*'STANDARD FCA'!D167</f>
        <v>0</v>
      </c>
      <c r="H167" s="207">
        <f>(unitario!S161*unitario!$S$658+unitario!T161*unitario!$T$658+unitario!U161*unitario!$U$658+unitario!V161*unitario!$V$658+unitario!W161*unitario!$W$658+unitario!X161*unitario!$X$658)*'STANDARD FCA'!D167</f>
        <v>0</v>
      </c>
      <c r="I167" s="208">
        <f>(unitario!G161+unitario!H161*unitario!$H$658+unitario!I161*unitario!$I$658+unitario!J161*unitario!$J$658+unitario!K161*unitario!$K$658+unitario!L161*unitario!$L$658+unitario!M161*unitario!$M$658+unitario!N161*unitario!$N$658+unitario!O161*unitario!$O$658+unitario!P161*unitario!$P$658+unitario!Q161*unitario!$Q$658+unitario!R161*unitario!$R$658)*'STANDARD FCA'!D167</f>
        <v>0</v>
      </c>
      <c r="J167" s="145">
        <f t="shared" si="6"/>
        <v>0</v>
      </c>
      <c r="K167" s="192">
        <f>unitario!AA161</f>
        <v>0</v>
      </c>
      <c r="L167" s="192">
        <f t="shared" si="7"/>
        <v>0</v>
      </c>
    </row>
    <row r="168" spans="1:12" ht="27" customHeight="1">
      <c r="A168" s="558">
        <f>unitario!D162</f>
        <v>0</v>
      </c>
      <c r="B168" s="206">
        <f>unitario!A162</f>
        <v>0</v>
      </c>
      <c r="C168" s="205" t="str">
        <f>unitario!B162</f>
        <v>Logistica</v>
      </c>
      <c r="D168" s="207">
        <f>unitario!E162</f>
        <v>0</v>
      </c>
      <c r="E168" s="207">
        <f>(unitario!$Y162+unitario!$Z162)*D168</f>
        <v>0</v>
      </c>
      <c r="F168" s="208">
        <f>(unitario!$S162+unitario!$T162+unitario!$U162+unitario!$V162+unitario!$W162+unitario!$X162)*D168</f>
        <v>0</v>
      </c>
      <c r="G168" s="207">
        <f>(unitario!Y162*unitario!$Y$658+unitario!Z162*unitario!$Z$658)*'STANDARD FCA'!D168</f>
        <v>0</v>
      </c>
      <c r="H168" s="207">
        <f>(unitario!S162*unitario!$S$658+unitario!T162*unitario!$T$658+unitario!U162*unitario!$U$658+unitario!V162*unitario!$V$658+unitario!W162*unitario!$W$658+unitario!X162*unitario!$X$658)*'STANDARD FCA'!D168</f>
        <v>0</v>
      </c>
      <c r="I168" s="208">
        <f>(unitario!G162+unitario!H162*unitario!$H$658+unitario!I162*unitario!$I$658+unitario!J162*unitario!$J$658+unitario!K162*unitario!$K$658+unitario!L162*unitario!$L$658+unitario!M162*unitario!$M$658+unitario!N162*unitario!$N$658+unitario!O162*unitario!$O$658+unitario!P162*unitario!$P$658+unitario!Q162*unitario!$Q$658+unitario!R162*unitario!$R$658)*'STANDARD FCA'!D168</f>
        <v>0</v>
      </c>
      <c r="J168" s="145">
        <f t="shared" si="6"/>
        <v>0</v>
      </c>
      <c r="K168" s="192">
        <f>unitario!AA162</f>
        <v>0</v>
      </c>
      <c r="L168" s="192">
        <f t="shared" si="7"/>
        <v>0</v>
      </c>
    </row>
    <row r="169" spans="1:12" ht="27" customHeight="1">
      <c r="A169" s="558">
        <f>unitario!D163</f>
        <v>0</v>
      </c>
      <c r="B169" s="206">
        <f>unitario!A163</f>
        <v>0</v>
      </c>
      <c r="C169" s="205" t="str">
        <f>unitario!B163</f>
        <v>Carrello con ruote per semipavimento dx/sx modello 846 ( 1400x1000 )</v>
      </c>
      <c r="D169" s="207">
        <f>unitario!E163</f>
        <v>1</v>
      </c>
      <c r="E169" s="207">
        <f>(unitario!$Y163+unitario!$Z163)*D169</f>
        <v>0</v>
      </c>
      <c r="F169" s="208">
        <f>(unitario!$S163+unitario!$T163+unitario!$U163+unitario!$V163+unitario!$W163+unitario!$X163)*D169</f>
        <v>5</v>
      </c>
      <c r="G169" s="207">
        <f>(unitario!Y163*unitario!$Y$658+unitario!Z163*unitario!$Z$658)*'STANDARD FCA'!D169</f>
        <v>0</v>
      </c>
      <c r="H169" s="207">
        <f>(unitario!S163*unitario!$S$658+unitario!T163*unitario!$T$658+unitario!U163*unitario!$U$658+unitario!V163*unitario!$V$658+unitario!W163*unitario!$W$658+unitario!X163*unitario!$X$658)*'STANDARD FCA'!D169</f>
        <v>150</v>
      </c>
      <c r="I169" s="208">
        <f>(unitario!G163+unitario!H163*unitario!$H$658+unitario!I163*unitario!$I$658+unitario!J163*unitario!$J$658+unitario!K163*unitario!$K$658+unitario!L163*unitario!$L$658+unitario!M163*unitario!$M$658+unitario!N163*unitario!$N$658+unitario!O163*unitario!$O$658+unitario!P163*unitario!$P$658+unitario!Q163*unitario!$Q$658+unitario!R163*unitario!$R$658)*'STANDARD FCA'!D169</f>
        <v>1675</v>
      </c>
      <c r="J169" s="145">
        <f t="shared" si="6"/>
        <v>1825</v>
      </c>
      <c r="K169" s="192">
        <f>unitario!AA163</f>
        <v>1825</v>
      </c>
      <c r="L169" s="192">
        <f t="shared" si="7"/>
        <v>0</v>
      </c>
    </row>
    <row r="170" spans="1:12" ht="27.75" customHeight="1">
      <c r="A170" s="558">
        <f>unitario!D164</f>
        <v>0</v>
      </c>
      <c r="B170" s="206">
        <f>unitario!A164</f>
        <v>0</v>
      </c>
      <c r="C170" s="246">
        <f>unitario!B164</f>
        <v>0</v>
      </c>
      <c r="D170" s="207">
        <f>unitario!E164</f>
        <v>0</v>
      </c>
      <c r="E170" s="207">
        <f>(unitario!$Y164+unitario!$Z164)*D170</f>
        <v>0</v>
      </c>
      <c r="F170" s="208">
        <f>(unitario!$S164+unitario!$T164+unitario!$U164+unitario!$V164+unitario!$W164+unitario!$X164)*D170</f>
        <v>0</v>
      </c>
      <c r="G170" s="207">
        <f>(unitario!Y164*unitario!$Y$658+unitario!Z164*unitario!$Z$658)*'STANDARD FCA'!D170</f>
        <v>0</v>
      </c>
      <c r="H170" s="207">
        <f>(unitario!S164*unitario!$S$658+unitario!T164*unitario!$T$658+unitario!U164*unitario!$U$658+unitario!V164*unitario!$V$658+unitario!W164*unitario!$W$658+unitario!X164*unitario!$X$658)*'STANDARD FCA'!D170</f>
        <v>0</v>
      </c>
      <c r="I170" s="208">
        <f>(unitario!G164+unitario!H164*unitario!$H$658+unitario!I164*unitario!$I$658+unitario!J164*unitario!$J$658+unitario!K164*unitario!$K$658+unitario!L164*unitario!$L$658+unitario!M164*unitario!$M$658+unitario!N164*unitario!$N$658+unitario!O164*unitario!$O$658+unitario!P164*unitario!$P$658+unitario!Q164*unitario!$Q$658+unitario!R164*unitario!$R$658)*'STANDARD FCA'!D170</f>
        <v>0</v>
      </c>
      <c r="J170" s="145">
        <f t="shared" si="6"/>
        <v>0</v>
      </c>
      <c r="K170" s="192">
        <f>unitario!AA164</f>
        <v>0</v>
      </c>
      <c r="L170" s="192">
        <f t="shared" si="7"/>
        <v>0</v>
      </c>
    </row>
    <row r="171" spans="1:12" ht="30.75" customHeight="1">
      <c r="A171" s="558">
        <f>unitario!D165</f>
        <v>0</v>
      </c>
      <c r="B171" s="206">
        <f>unitario!A165</f>
        <v>0</v>
      </c>
      <c r="C171" s="205" t="str">
        <f>unitario!B165</f>
        <v>Carrello con ruote per tunnel GSx+CNG modello 846 (1500x900)</v>
      </c>
      <c r="D171" s="207">
        <f>unitario!E165</f>
        <v>1</v>
      </c>
      <c r="E171" s="207">
        <f>(unitario!$Y165+unitario!$Z165)*D171</f>
        <v>0</v>
      </c>
      <c r="F171" s="208">
        <f>(unitario!$S165+unitario!$T165+unitario!$U165+unitario!$V165+unitario!$W165+unitario!$X165)*D171</f>
        <v>5</v>
      </c>
      <c r="G171" s="207">
        <f>(unitario!Y165*unitario!$Y$658+unitario!Z165*unitario!$Z$658)*'STANDARD FCA'!D171</f>
        <v>0</v>
      </c>
      <c r="H171" s="207">
        <f>(unitario!S165*unitario!$S$658+unitario!T165*unitario!$T$658+unitario!U165*unitario!$U$658+unitario!V165*unitario!$V$658+unitario!W165*unitario!$W$658+unitario!X165*unitario!$X$658)*'STANDARD FCA'!D171</f>
        <v>150</v>
      </c>
      <c r="I171" s="208">
        <f>(unitario!G165+unitario!H165*unitario!$H$658+unitario!I165*unitario!$I$658+unitario!J165*unitario!$J$658+unitario!K165*unitario!$K$658+unitario!L165*unitario!$L$658+unitario!M165*unitario!$M$658+unitario!N165*unitario!$N$658+unitario!O165*unitario!$O$658+unitario!P165*unitario!$P$658+unitario!Q165*unitario!$Q$658+unitario!R165*unitario!$R$658)*'STANDARD FCA'!D171</f>
        <v>1675</v>
      </c>
      <c r="J171" s="145">
        <f t="shared" si="6"/>
        <v>1825</v>
      </c>
      <c r="K171" s="192">
        <f>unitario!AA165</f>
        <v>1825</v>
      </c>
      <c r="L171" s="192">
        <f t="shared" si="7"/>
        <v>0</v>
      </c>
    </row>
    <row r="172" spans="1:12" ht="27" customHeight="1">
      <c r="A172" s="558">
        <f>unitario!D166</f>
        <v>0</v>
      </c>
      <c r="B172" s="206">
        <f>unitario!A166</f>
        <v>0</v>
      </c>
      <c r="C172" s="205">
        <f>unitario!B166</f>
        <v>0</v>
      </c>
      <c r="D172" s="207">
        <f>unitario!E166</f>
        <v>0</v>
      </c>
      <c r="E172" s="207">
        <f>(unitario!$Y166+unitario!$Z166)*D172</f>
        <v>0</v>
      </c>
      <c r="F172" s="208">
        <f>(unitario!$S166+unitario!$T166+unitario!$U166+unitario!$V166+unitario!$W166+unitario!$X166)*D172</f>
        <v>0</v>
      </c>
      <c r="G172" s="207">
        <f>(unitario!Y166*unitario!$Y$658+unitario!Z166*unitario!$Z$658)*'STANDARD FCA'!D172</f>
        <v>0</v>
      </c>
      <c r="H172" s="207">
        <f>(unitario!S166*unitario!$S$658+unitario!T166*unitario!$T$658+unitario!U166*unitario!$U$658+unitario!V166*unitario!$V$658+unitario!W166*unitario!$W$658+unitario!X166*unitario!$X$658)*'STANDARD FCA'!D172</f>
        <v>0</v>
      </c>
      <c r="I172" s="208">
        <f>(unitario!G166+unitario!H166*unitario!$H$658+unitario!I166*unitario!$I$658+unitario!J166*unitario!$J$658+unitario!K166*unitario!$K$658+unitario!L166*unitario!$L$658+unitario!M166*unitario!$M$658+unitario!N166*unitario!$N$658+unitario!O166*unitario!$O$658+unitario!P166*unitario!$P$658+unitario!Q166*unitario!$Q$658+unitario!R166*unitario!$R$658)*'STANDARD FCA'!D172</f>
        <v>0</v>
      </c>
      <c r="J172" s="145">
        <f t="shared" si="6"/>
        <v>0</v>
      </c>
      <c r="K172" s="192">
        <f>unitario!AA166</f>
        <v>0</v>
      </c>
      <c r="L172" s="192">
        <f t="shared" si="7"/>
        <v>0</v>
      </c>
    </row>
    <row r="173" spans="1:12" ht="27" customHeight="1">
      <c r="A173" s="558">
        <f>unitario!D167</f>
        <v>0</v>
      </c>
      <c r="B173" s="206">
        <f>unitario!A167</f>
        <v>0</v>
      </c>
      <c r="C173" s="205" t="str">
        <f>unitario!B167</f>
        <v>Carrello con ruote per traversa sottosedile dx/sx modello 846 ( 1000x1000 )</v>
      </c>
      <c r="D173" s="207">
        <f>unitario!E167</f>
        <v>2</v>
      </c>
      <c r="E173" s="207">
        <f>(unitario!$Y167+unitario!$Z167)*D173</f>
        <v>0</v>
      </c>
      <c r="F173" s="208">
        <f>(unitario!$S167+unitario!$T167+unitario!$U167+unitario!$V167+unitario!$W167+unitario!$X167)*D173</f>
        <v>10</v>
      </c>
      <c r="G173" s="207">
        <f>(unitario!Y167*unitario!$Y$658+unitario!Z167*unitario!$Z$658)*'STANDARD FCA'!D173</f>
        <v>0</v>
      </c>
      <c r="H173" s="207">
        <f>(unitario!S167*unitario!$S$658+unitario!T167*unitario!$T$658+unitario!U167*unitario!$U$658+unitario!V167*unitario!$V$658+unitario!W167*unitario!$W$658+unitario!X167*unitario!$X$658)*'STANDARD FCA'!D173</f>
        <v>300</v>
      </c>
      <c r="I173" s="208">
        <f>(unitario!G167+unitario!H167*unitario!$H$658+unitario!I167*unitario!$I$658+unitario!J167*unitario!$J$658+unitario!K167*unitario!$K$658+unitario!L167*unitario!$L$658+unitario!M167*unitario!$M$658+unitario!N167*unitario!$N$658+unitario!O167*unitario!$O$658+unitario!P167*unitario!$P$658+unitario!Q167*unitario!$Q$658+unitario!R167*unitario!$R$658)*'STANDARD FCA'!D173</f>
        <v>3210</v>
      </c>
      <c r="J173" s="145">
        <f t="shared" si="6"/>
        <v>3510</v>
      </c>
      <c r="K173" s="192">
        <f>unitario!AA167</f>
        <v>3510</v>
      </c>
      <c r="L173" s="192">
        <f t="shared" si="7"/>
        <v>0</v>
      </c>
    </row>
    <row r="174" spans="1:12" ht="27" customHeight="1">
      <c r="A174" s="558">
        <f>unitario!D168</f>
        <v>0</v>
      </c>
      <c r="B174" s="206">
        <f>unitario!A168</f>
        <v>0</v>
      </c>
      <c r="C174" s="205">
        <f>unitario!B168</f>
        <v>0</v>
      </c>
      <c r="D174" s="207">
        <f>unitario!E168</f>
        <v>0</v>
      </c>
      <c r="E174" s="207">
        <f>(unitario!$Y168+unitario!$Z168)*D174</f>
        <v>0</v>
      </c>
      <c r="F174" s="208">
        <f>(unitario!$S168+unitario!$T168+unitario!$U168+unitario!$V168+unitario!$W168+unitario!$X168)*D174</f>
        <v>0</v>
      </c>
      <c r="G174" s="207">
        <f>(unitario!Y168*unitario!$Y$658+unitario!Z168*unitario!$Z$658)*'STANDARD FCA'!D174</f>
        <v>0</v>
      </c>
      <c r="H174" s="207">
        <f>(unitario!S168*unitario!$S$658+unitario!T168*unitario!$T$658+unitario!U168*unitario!$U$658+unitario!V168*unitario!$V$658+unitario!W168*unitario!$W$658+unitario!X168*unitario!$X$658)*'STANDARD FCA'!D174</f>
        <v>0</v>
      </c>
      <c r="I174" s="208">
        <f>(unitario!G168+unitario!H168*unitario!$H$658+unitario!I168*unitario!$I$658+unitario!J168*unitario!$J$658+unitario!K168*unitario!$K$658+unitario!L168*unitario!$L$658+unitario!M168*unitario!$M$658+unitario!N168*unitario!$N$658+unitario!O168*unitario!$O$658+unitario!P168*unitario!$P$658+unitario!Q168*unitario!$Q$658+unitario!R168*unitario!$R$658)*'STANDARD FCA'!D174</f>
        <v>0</v>
      </c>
      <c r="J174" s="145">
        <f t="shared" si="6"/>
        <v>0</v>
      </c>
      <c r="K174" s="192">
        <f>unitario!AA168</f>
        <v>0</v>
      </c>
      <c r="L174" s="192">
        <f t="shared" si="7"/>
        <v>0</v>
      </c>
    </row>
    <row r="175" spans="1:12" ht="27" customHeight="1">
      <c r="A175" s="558">
        <f>unitario!D169</f>
        <v>0</v>
      </c>
      <c r="B175" s="206">
        <f>unitario!A169</f>
        <v>0</v>
      </c>
      <c r="C175" s="205" t="str">
        <f>unitario!B169</f>
        <v>Carrello con ruote per traversa centrale sottosedile dx/sx modello 846 ( 1000x1000 )</v>
      </c>
      <c r="D175" s="207">
        <f>unitario!E169</f>
        <v>2</v>
      </c>
      <c r="E175" s="207">
        <f>(unitario!$Y169+unitario!$Z169)*D175</f>
        <v>0</v>
      </c>
      <c r="F175" s="208">
        <f>(unitario!$S169+unitario!$T169+unitario!$U169+unitario!$V169+unitario!$W169+unitario!$X169)*D175</f>
        <v>10</v>
      </c>
      <c r="G175" s="207">
        <f>(unitario!Y169*unitario!$Y$658+unitario!Z169*unitario!$Z$658)*'STANDARD FCA'!D175</f>
        <v>0</v>
      </c>
      <c r="H175" s="207">
        <f>(unitario!S169*unitario!$S$658+unitario!T169*unitario!$T$658+unitario!U169*unitario!$U$658+unitario!V169*unitario!$V$658+unitario!W169*unitario!$W$658+unitario!X169*unitario!$X$658)*'STANDARD FCA'!D175</f>
        <v>300</v>
      </c>
      <c r="I175" s="208">
        <f>(unitario!G169+unitario!H169*unitario!$H$658+unitario!I169*unitario!$I$658+unitario!J169*unitario!$J$658+unitario!K169*unitario!$K$658+unitario!L169*unitario!$L$658+unitario!M169*unitario!$M$658+unitario!N169*unitario!$N$658+unitario!O169*unitario!$O$658+unitario!P169*unitario!$P$658+unitario!Q169*unitario!$Q$658+unitario!R169*unitario!$R$658)*'STANDARD FCA'!D175</f>
        <v>3210</v>
      </c>
      <c r="J175" s="145">
        <f t="shared" si="6"/>
        <v>3510</v>
      </c>
      <c r="K175" s="192">
        <f>unitario!AA169</f>
        <v>3510</v>
      </c>
      <c r="L175" s="192">
        <f t="shared" si="7"/>
        <v>0</v>
      </c>
    </row>
    <row r="176" spans="1:12" ht="27" customHeight="1">
      <c r="A176" s="558">
        <f>unitario!D170</f>
        <v>0</v>
      </c>
      <c r="B176" s="206">
        <f>unitario!A170</f>
        <v>0</v>
      </c>
      <c r="C176" s="205">
        <f>unitario!B170</f>
        <v>0</v>
      </c>
      <c r="D176" s="207">
        <f>unitario!E170</f>
        <v>0</v>
      </c>
      <c r="E176" s="207">
        <f>(unitario!$Y170+unitario!$Z170)*D176</f>
        <v>0</v>
      </c>
      <c r="F176" s="208">
        <f>(unitario!$S170+unitario!$T170+unitario!$U170+unitario!$V170+unitario!$W170+unitario!$X170)*D176</f>
        <v>0</v>
      </c>
      <c r="G176" s="207">
        <f>(unitario!Y170*unitario!$Y$658+unitario!Z170*unitario!$Z$658)*'STANDARD FCA'!D176</f>
        <v>0</v>
      </c>
      <c r="H176" s="207">
        <f>(unitario!S170*unitario!$S$658+unitario!T170*unitario!$T$658+unitario!U170*unitario!$U$658+unitario!V170*unitario!$V$658+unitario!W170*unitario!$W$658+unitario!X170*unitario!$X$658)*'STANDARD FCA'!D176</f>
        <v>0</v>
      </c>
      <c r="I176" s="208">
        <f>(unitario!G170+unitario!H170*unitario!$H$658+unitario!I170*unitario!$I$658+unitario!J170*unitario!$J$658+unitario!K170*unitario!$K$658+unitario!L170*unitario!$L$658+unitario!M170*unitario!$M$658+unitario!N170*unitario!$N$658+unitario!O170*unitario!$O$658+unitario!P170*unitario!$P$658+unitario!Q170*unitario!$Q$658+unitario!R170*unitario!$R$658)*'STANDARD FCA'!D176</f>
        <v>0</v>
      </c>
      <c r="J176" s="145">
        <f t="shared" si="6"/>
        <v>0</v>
      </c>
      <c r="K176" s="192">
        <f>unitario!AA170</f>
        <v>0</v>
      </c>
      <c r="L176" s="192">
        <f t="shared" si="7"/>
        <v>0</v>
      </c>
    </row>
    <row r="177" spans="1:12" ht="27.75" customHeight="1">
      <c r="A177" s="558">
        <f>unitario!D171</f>
        <v>0</v>
      </c>
      <c r="B177" s="206">
        <f>unitario!A171</f>
        <v>0</v>
      </c>
      <c r="C177" s="205" t="str">
        <f>unitario!B171</f>
        <v>Generale</v>
      </c>
      <c r="D177" s="207">
        <f>unitario!E171</f>
        <v>0</v>
      </c>
      <c r="E177" s="207">
        <f>(unitario!$Y171+unitario!$Z171)*D177</f>
        <v>0</v>
      </c>
      <c r="F177" s="208">
        <f>(unitario!$S171+unitario!$T171+unitario!$U171+unitario!$V171+unitario!$W171+unitario!$X171)*D177</f>
        <v>0</v>
      </c>
      <c r="G177" s="207">
        <f>(unitario!Y171*unitario!$Y$658+unitario!Z171*unitario!$Z$658)*'STANDARD FCA'!D177</f>
        <v>0</v>
      </c>
      <c r="H177" s="207">
        <f>(unitario!S171*unitario!$S$658+unitario!T171*unitario!$T$658+unitario!U171*unitario!$U$658+unitario!V171*unitario!$V$658+unitario!W171*unitario!$W$658+unitario!X171*unitario!$X$658)*'STANDARD FCA'!D177</f>
        <v>0</v>
      </c>
      <c r="I177" s="208">
        <f>(unitario!G171+unitario!H171*unitario!$H$658+unitario!I171*unitario!$I$658+unitario!J171*unitario!$J$658+unitario!K171*unitario!$K$658+unitario!L171*unitario!$L$658+unitario!M171*unitario!$M$658+unitario!N171*unitario!$N$658+unitario!O171*unitario!$O$658+unitario!P171*unitario!$P$658+unitario!Q171*unitario!$Q$658+unitario!R171*unitario!$R$658)*'STANDARD FCA'!D177</f>
        <v>0</v>
      </c>
      <c r="J177" s="145">
        <f t="shared" si="6"/>
        <v>0</v>
      </c>
      <c r="K177" s="192">
        <f>unitario!AA171</f>
        <v>0</v>
      </c>
      <c r="L177" s="192">
        <f t="shared" si="7"/>
        <v>0</v>
      </c>
    </row>
    <row r="178" spans="1:12" ht="30.75" customHeight="1">
      <c r="A178" s="558">
        <f>unitario!D172</f>
        <v>0</v>
      </c>
      <c r="B178" s="206">
        <f>unitario!A172</f>
        <v>0</v>
      </c>
      <c r="C178" s="205" t="str">
        <f>unitario!B172</f>
        <v>Scannerizzazione 3d della linea esistente</v>
      </c>
      <c r="D178" s="207">
        <f>unitario!E172</f>
        <v>1</v>
      </c>
      <c r="E178" s="207">
        <f>(unitario!$Y172+unitario!$Z172)*D178</f>
        <v>0</v>
      </c>
      <c r="F178" s="208">
        <f>(unitario!$S172+unitario!$T172+unitario!$U172+unitario!$V172+unitario!$W172+unitario!$X172)*D178</f>
        <v>0</v>
      </c>
      <c r="G178" s="207">
        <f>(unitario!Y172*unitario!$Y$658+unitario!Z172*unitario!$Z$658)*'STANDARD FCA'!D178</f>
        <v>0</v>
      </c>
      <c r="H178" s="207">
        <f>(unitario!S172*unitario!$S$658+unitario!T172*unitario!$T$658+unitario!U172*unitario!$U$658+unitario!V172*unitario!$V$658+unitario!W172*unitario!$W$658+unitario!X172*unitario!$X$658)*'STANDARD FCA'!D178</f>
        <v>0</v>
      </c>
      <c r="I178" s="208">
        <f>(unitario!G172+unitario!H172*unitario!$H$658+unitario!I172*unitario!$I$658+unitario!J172*unitario!$J$658+unitario!K172*unitario!$K$658+unitario!L172*unitario!$L$658+unitario!M172*unitario!$M$658+unitario!N172*unitario!$N$658+unitario!O172*unitario!$O$658+unitario!P172*unitario!$P$658+unitario!Q172*unitario!$Q$658+unitario!R172*unitario!$R$658)*'STANDARD FCA'!D178</f>
        <v>3000</v>
      </c>
      <c r="J178" s="145">
        <f t="shared" si="6"/>
        <v>3000</v>
      </c>
      <c r="K178" s="192">
        <f>unitario!AA172</f>
        <v>3000</v>
      </c>
      <c r="L178" s="192">
        <f t="shared" si="7"/>
        <v>0</v>
      </c>
    </row>
    <row r="179" spans="1:12" ht="27" customHeight="1">
      <c r="A179" s="558">
        <f>unitario!D173</f>
        <v>0</v>
      </c>
      <c r="B179" s="206">
        <f>unitario!A173</f>
        <v>0</v>
      </c>
      <c r="C179" s="205" t="str">
        <f>unitario!B173</f>
        <v>Nuova coppia bracci pinza 20R3</v>
      </c>
      <c r="D179" s="207">
        <f>unitario!E173</f>
        <v>1</v>
      </c>
      <c r="E179" s="207">
        <f>(unitario!$Y173+unitario!$Z173)*D179</f>
        <v>0</v>
      </c>
      <c r="F179" s="208">
        <f>(unitario!$S173+unitario!$T173+unitario!$U173+unitario!$V173+unitario!$W173+unitario!$X173)*D179</f>
        <v>10</v>
      </c>
      <c r="G179" s="207">
        <f>(unitario!Y173*unitario!$Y$658+unitario!Z173*unitario!$Z$658)*'STANDARD FCA'!D179</f>
        <v>0</v>
      </c>
      <c r="H179" s="207">
        <f>(unitario!S173*unitario!$S$658+unitario!T173*unitario!$T$658+unitario!U173*unitario!$U$658+unitario!V173*unitario!$V$658+unitario!W173*unitario!$W$658+unitario!X173*unitario!$X$658)*'STANDARD FCA'!D179</f>
        <v>300</v>
      </c>
      <c r="I179" s="208">
        <f>(unitario!G173+unitario!H173*unitario!$H$658+unitario!I173*unitario!$I$658+unitario!J173*unitario!$J$658+unitario!K173*unitario!$K$658+unitario!L173*unitario!$L$658+unitario!M173*unitario!$M$658+unitario!N173*unitario!$N$658+unitario!O173*unitario!$O$658+unitario!P173*unitario!$P$658+unitario!Q173*unitario!$Q$658+unitario!R173*unitario!$R$658)*'STANDARD FCA'!D179</f>
        <v>2500</v>
      </c>
      <c r="J179" s="145">
        <f t="shared" si="6"/>
        <v>2800</v>
      </c>
      <c r="K179" s="192">
        <f>unitario!AA173</f>
        <v>2800</v>
      </c>
      <c r="L179" s="192">
        <f t="shared" si="7"/>
        <v>0</v>
      </c>
    </row>
    <row r="180" spans="1:12" ht="27" customHeight="1">
      <c r="A180" s="558">
        <f>unitario!D174</f>
        <v>0</v>
      </c>
      <c r="B180" s="206">
        <f>unitario!A174</f>
        <v>0</v>
      </c>
      <c r="C180" s="205" t="str">
        <f>unitario!B174</f>
        <v>Ricambi coppia bracci pinza 20R3</v>
      </c>
      <c r="D180" s="207">
        <f>unitario!E174</f>
        <v>1</v>
      </c>
      <c r="E180" s="207">
        <f>(unitario!$Y174+unitario!$Z174)*D180</f>
        <v>0</v>
      </c>
      <c r="F180" s="208">
        <f>(unitario!$S174+unitario!$T174+unitario!$U174+unitario!$V174+unitario!$W174+unitario!$X174)*D180</f>
        <v>0</v>
      </c>
      <c r="G180" s="207">
        <f>(unitario!Y174*unitario!$Y$658+unitario!Z174*unitario!$Z$658)*'STANDARD FCA'!D180</f>
        <v>0</v>
      </c>
      <c r="H180" s="207">
        <f>(unitario!S174*unitario!$S$658+unitario!T174*unitario!$T$658+unitario!U174*unitario!$U$658+unitario!V174*unitario!$V$658+unitario!W174*unitario!$W$658+unitario!X174*unitario!$X$658)*'STANDARD FCA'!D180</f>
        <v>0</v>
      </c>
      <c r="I180" s="208">
        <f>(unitario!G174+unitario!H174*unitario!$H$658+unitario!I174*unitario!$I$658+unitario!J174*unitario!$J$658+unitario!K174*unitario!$K$658+unitario!L174*unitario!$L$658+unitario!M174*unitario!$M$658+unitario!N174*unitario!$N$658+unitario!O174*unitario!$O$658+unitario!P174*unitario!$P$658+unitario!Q174*unitario!$Q$658+unitario!R174*unitario!$R$658)*'STANDARD FCA'!D180</f>
        <v>2500</v>
      </c>
      <c r="J180" s="145">
        <f t="shared" si="6"/>
        <v>2500</v>
      </c>
      <c r="K180" s="192">
        <f>unitario!AA174</f>
        <v>2500</v>
      </c>
      <c r="L180" s="192">
        <f t="shared" si="7"/>
        <v>0</v>
      </c>
    </row>
    <row r="181" spans="1:12" ht="27" customHeight="1">
      <c r="A181" s="558">
        <f>unitario!D175</f>
        <v>0</v>
      </c>
      <c r="B181" s="206">
        <f>unitario!A175</f>
        <v>0</v>
      </c>
      <c r="C181" s="205" t="str">
        <f>unitario!B175</f>
        <v>Esclusioni</v>
      </c>
      <c r="D181" s="207">
        <f>unitario!E175</f>
        <v>0</v>
      </c>
      <c r="E181" s="207">
        <f>(unitario!$Y175+unitario!$Z175)*D181</f>
        <v>0</v>
      </c>
      <c r="F181" s="208">
        <f>(unitario!$S175+unitario!$T175+unitario!$U175+unitario!$V175+unitario!$W175+unitario!$X175)*D181</f>
        <v>0</v>
      </c>
      <c r="G181" s="207">
        <f>(unitario!Y175*unitario!$Y$658+unitario!Z175*unitario!$Z$658)*'STANDARD FCA'!D181</f>
        <v>0</v>
      </c>
      <c r="H181" s="207">
        <f>(unitario!S175*unitario!$S$658+unitario!T175*unitario!$T$658+unitario!U175*unitario!$U$658+unitario!V175*unitario!$V$658+unitario!W175*unitario!$W$658+unitario!X175*unitario!$X$658)*'STANDARD FCA'!D181</f>
        <v>0</v>
      </c>
      <c r="I181" s="208">
        <f>(unitario!G175+unitario!H175*unitario!$H$658+unitario!I175*unitario!$I$658+unitario!J175*unitario!$J$658+unitario!K175*unitario!$K$658+unitario!L175*unitario!$L$658+unitario!M175*unitario!$M$658+unitario!N175*unitario!$N$658+unitario!O175*unitario!$O$658+unitario!P175*unitario!$P$658+unitario!Q175*unitario!$Q$658+unitario!R175*unitario!$R$658)*'STANDARD FCA'!D181</f>
        <v>0</v>
      </c>
      <c r="J181" s="145">
        <f t="shared" si="6"/>
        <v>0</v>
      </c>
      <c r="K181" s="192">
        <f>unitario!AA175</f>
        <v>0</v>
      </c>
      <c r="L181" s="192">
        <f t="shared" si="7"/>
        <v>0</v>
      </c>
    </row>
    <row r="182" spans="1:12" ht="27" customHeight="1">
      <c r="A182" s="558">
        <f>unitario!D176</f>
        <v>0</v>
      </c>
      <c r="B182" s="206">
        <f>unitario!A176</f>
        <v>0</v>
      </c>
      <c r="C182" s="205" t="str">
        <f>unitario!B176</f>
        <v>Retaquage</v>
      </c>
      <c r="D182" s="207">
        <f>unitario!E176</f>
        <v>0</v>
      </c>
      <c r="E182" s="207">
        <f>(unitario!$Y176+unitario!$Z176)*D182</f>
        <v>0</v>
      </c>
      <c r="F182" s="208">
        <f>(unitario!$S176+unitario!$T176+unitario!$U176+unitario!$V176+unitario!$W176+unitario!$X176)*D182</f>
        <v>0</v>
      </c>
      <c r="G182" s="207">
        <f>(unitario!Y176*unitario!$Y$658+unitario!Z176*unitario!$Z$658)*'STANDARD FCA'!D182</f>
        <v>0</v>
      </c>
      <c r="H182" s="207">
        <f>(unitario!S176*unitario!$S$658+unitario!T176*unitario!$T$658+unitario!U176*unitario!$U$658+unitario!V176*unitario!$V$658+unitario!W176*unitario!$W$658+unitario!X176*unitario!$X$658)*'STANDARD FCA'!D182</f>
        <v>0</v>
      </c>
      <c r="I182" s="208">
        <f>(unitario!G176+unitario!H176*unitario!$H$658+unitario!I176*unitario!$I$658+unitario!J176*unitario!$J$658+unitario!K176*unitario!$K$658+unitario!L176*unitario!$L$658+unitario!M176*unitario!$M$658+unitario!N176*unitario!$N$658+unitario!O176*unitario!$O$658+unitario!P176*unitario!$P$658+unitario!Q176*unitario!$Q$658+unitario!R176*unitario!$R$658)*'STANDARD FCA'!D182</f>
        <v>0</v>
      </c>
      <c r="J182" s="145">
        <f t="shared" si="6"/>
        <v>0</v>
      </c>
      <c r="K182" s="192">
        <f>unitario!AA176</f>
        <v>0</v>
      </c>
      <c r="L182" s="192">
        <f t="shared" si="7"/>
        <v>0</v>
      </c>
    </row>
    <row r="183" spans="1:12" ht="27" customHeight="1">
      <c r="A183" s="558">
        <f>unitario!D177</f>
        <v>0</v>
      </c>
      <c r="B183" s="206">
        <f>unitario!A177</f>
        <v>0</v>
      </c>
      <c r="C183" s="205" t="str">
        <f>unitario!B177</f>
        <v>LINEA PAVIMENTO POSTERIORE</v>
      </c>
      <c r="D183" s="207">
        <f>unitario!E177</f>
        <v>0</v>
      </c>
      <c r="E183" s="207">
        <f>(unitario!$Y177+unitario!$Z177)*D183</f>
        <v>0</v>
      </c>
      <c r="F183" s="208">
        <f>(unitario!$S177+unitario!$T177+unitario!$U177+unitario!$V177+unitario!$W177+unitario!$X177)*D183</f>
        <v>0</v>
      </c>
      <c r="G183" s="207">
        <f>(unitario!Y177*unitario!$Y$658+unitario!Z177*unitario!$Z$658)*'STANDARD FCA'!D183</f>
        <v>0</v>
      </c>
      <c r="H183" s="207">
        <f>(unitario!S177*unitario!$S$658+unitario!T177*unitario!$T$658+unitario!U177*unitario!$U$658+unitario!V177*unitario!$V$658+unitario!W177*unitario!$W$658+unitario!X177*unitario!$X$658)*'STANDARD FCA'!D183</f>
        <v>0</v>
      </c>
      <c r="I183" s="208">
        <f>(unitario!G177+unitario!H177*unitario!$H$658+unitario!I177*unitario!$I$658+unitario!J177*unitario!$J$658+unitario!K177*unitario!$K$658+unitario!L177*unitario!$L$658+unitario!M177*unitario!$M$658+unitario!N177*unitario!$N$658+unitario!O177*unitario!$O$658+unitario!P177*unitario!$P$658+unitario!Q177*unitario!$Q$658+unitario!R177*unitario!$R$658)*'STANDARD FCA'!D183</f>
        <v>0</v>
      </c>
      <c r="J183" s="145">
        <f t="shared" si="6"/>
        <v>0</v>
      </c>
      <c r="K183" s="192">
        <f>unitario!AA177</f>
        <v>0</v>
      </c>
      <c r="L183" s="192">
        <f t="shared" si="7"/>
        <v>0</v>
      </c>
    </row>
    <row r="184" spans="1:12" ht="27.75" customHeight="1">
      <c r="A184" s="558">
        <f>unitario!D178</f>
        <v>0</v>
      </c>
      <c r="B184" s="206">
        <f>unitario!A178</f>
        <v>0</v>
      </c>
      <c r="C184" s="205">
        <f>unitario!B178</f>
        <v>0</v>
      </c>
      <c r="D184" s="207">
        <f>unitario!E178</f>
        <v>0</v>
      </c>
      <c r="E184" s="207">
        <f>(unitario!$Y178+unitario!$Z178)*D184</f>
        <v>0</v>
      </c>
      <c r="F184" s="208">
        <f>(unitario!$S178+unitario!$T178+unitario!$U178+unitario!$V178+unitario!$W178+unitario!$X178)*D184</f>
        <v>0</v>
      </c>
      <c r="G184" s="207">
        <f>(unitario!Y178*unitario!$Y$658+unitario!Z178*unitario!$Z$658)*'STANDARD FCA'!D184</f>
        <v>0</v>
      </c>
      <c r="H184" s="207">
        <f>(unitario!S178*unitario!$S$658+unitario!T178*unitario!$T$658+unitario!U178*unitario!$U$658+unitario!V178*unitario!$V$658+unitario!W178*unitario!$W$658+unitario!X178*unitario!$X$658)*'STANDARD FCA'!D184</f>
        <v>0</v>
      </c>
      <c r="I184" s="208">
        <f>(unitario!G178+unitario!H178*unitario!$H$658+unitario!I178*unitario!$I$658+unitario!J178*unitario!$J$658+unitario!K178*unitario!$K$658+unitario!L178*unitario!$L$658+unitario!M178*unitario!$M$658+unitario!N178*unitario!$N$658+unitario!O178*unitario!$O$658+unitario!P178*unitario!$P$658+unitario!Q178*unitario!$Q$658+unitario!R178*unitario!$R$658)*'STANDARD FCA'!D184</f>
        <v>0</v>
      </c>
      <c r="J184" s="145">
        <f t="shared" si="6"/>
        <v>0</v>
      </c>
      <c r="K184" s="192">
        <f>unitario!AA178</f>
        <v>0</v>
      </c>
      <c r="L184" s="192">
        <f t="shared" si="7"/>
        <v>0</v>
      </c>
    </row>
    <row r="185" spans="1:12" ht="30.75" customHeight="1">
      <c r="A185" s="558">
        <f>unitario!D179</f>
        <v>0</v>
      </c>
      <c r="B185" s="206" t="str">
        <f>unitario!A179</f>
        <v>Op 10</v>
      </c>
      <c r="C185" s="205" t="str">
        <f>unitario!B179</f>
        <v>Stazione di geometria (bi geometria)</v>
      </c>
      <c r="D185" s="207">
        <f>unitario!E179</f>
        <v>0</v>
      </c>
      <c r="E185" s="207">
        <f>(unitario!$Y179+unitario!$Z179)*D185</f>
        <v>0</v>
      </c>
      <c r="F185" s="208">
        <f>(unitario!$S179+unitario!$T179+unitario!$U179+unitario!$V179+unitario!$W179+unitario!$X179)*D185</f>
        <v>0</v>
      </c>
      <c r="G185" s="207">
        <f>(unitario!Y179*unitario!$Y$658+unitario!Z179*unitario!$Z$658)*'STANDARD FCA'!D185</f>
        <v>0</v>
      </c>
      <c r="H185" s="207">
        <f>(unitario!S179*unitario!$S$658+unitario!T179*unitario!$T$658+unitario!U179*unitario!$U$658+unitario!V179*unitario!$V$658+unitario!W179*unitario!$W$658+unitario!X179*unitario!$X$658)*'STANDARD FCA'!D185</f>
        <v>0</v>
      </c>
      <c r="I185" s="208">
        <f>(unitario!G179+unitario!H179*unitario!$H$658+unitario!I179*unitario!$I$658+unitario!J179*unitario!$J$658+unitario!K179*unitario!$K$658+unitario!L179*unitario!$L$658+unitario!M179*unitario!$M$658+unitario!N179*unitario!$N$658+unitario!O179*unitario!$O$658+unitario!P179*unitario!$P$658+unitario!Q179*unitario!$Q$658+unitario!R179*unitario!$R$658)*'STANDARD FCA'!D185</f>
        <v>0</v>
      </c>
      <c r="J185" s="145">
        <f t="shared" si="6"/>
        <v>0</v>
      </c>
      <c r="K185" s="192">
        <f>unitario!AA179</f>
        <v>0</v>
      </c>
      <c r="L185" s="192">
        <f t="shared" si="7"/>
        <v>0</v>
      </c>
    </row>
    <row r="186" spans="1:12" ht="27" customHeight="1">
      <c r="A186" s="558">
        <f>unitario!D180</f>
        <v>0</v>
      </c>
      <c r="B186" s="206">
        <f>unitario!A180</f>
        <v>0</v>
      </c>
      <c r="C186" s="246">
        <f>unitario!B180</f>
        <v>0</v>
      </c>
      <c r="D186" s="207">
        <f>unitario!E180</f>
        <v>0</v>
      </c>
      <c r="E186" s="207">
        <f>(unitario!$Y180+unitario!$Z180)*D186</f>
        <v>0</v>
      </c>
      <c r="F186" s="208">
        <f>(unitario!$S180+unitario!$T180+unitario!$U180+unitario!$V180+unitario!$W180+unitario!$X180)*D186</f>
        <v>0</v>
      </c>
      <c r="G186" s="207">
        <f>(unitario!Y180*unitario!$Y$658+unitario!Z180*unitario!$Z$658)*'STANDARD FCA'!D186</f>
        <v>0</v>
      </c>
      <c r="H186" s="207">
        <f>(unitario!S180*unitario!$S$658+unitario!T180*unitario!$T$658+unitario!U180*unitario!$U$658+unitario!V180*unitario!$V$658+unitario!W180*unitario!$W$658+unitario!X180*unitario!$X$658)*'STANDARD FCA'!D186</f>
        <v>0</v>
      </c>
      <c r="I186" s="208">
        <f>(unitario!G180+unitario!H180*unitario!$H$658+unitario!I180*unitario!$I$658+unitario!J180*unitario!$J$658+unitario!K180*unitario!$K$658+unitario!L180*unitario!$L$658+unitario!M180*unitario!$M$658+unitario!N180*unitario!$N$658+unitario!O180*unitario!$O$658+unitario!P180*unitario!$P$658+unitario!Q180*unitario!$Q$658+unitario!R180*unitario!$R$658)*'STANDARD FCA'!D186</f>
        <v>0</v>
      </c>
      <c r="J186" s="145">
        <f t="shared" si="6"/>
        <v>0</v>
      </c>
      <c r="K186" s="192">
        <f>unitario!AA180</f>
        <v>0</v>
      </c>
      <c r="L186" s="192">
        <f t="shared" si="7"/>
        <v>0</v>
      </c>
    </row>
    <row r="187" spans="1:12" ht="27" customHeight="1">
      <c r="A187" s="558" t="str">
        <f>unitario!D181</f>
        <v>You see slide 23/24</v>
      </c>
      <c r="B187" s="206" t="str">
        <f>unitario!A181</f>
        <v>Mod 846</v>
      </c>
      <c r="C187" s="205" t="str">
        <f>unitario!B181</f>
        <v>Telaio porta attrezzatura</v>
      </c>
      <c r="D187" s="207">
        <f>unitario!E181</f>
        <v>2</v>
      </c>
      <c r="E187" s="207">
        <f>(unitario!$Y181+unitario!$Z181)*D187</f>
        <v>0</v>
      </c>
      <c r="F187" s="208">
        <f>(unitario!$S181+unitario!$T181+unitario!$U181+unitario!$V181+unitario!$W181+unitario!$X181)*D187</f>
        <v>10</v>
      </c>
      <c r="G187" s="207">
        <f>(unitario!Y181*unitario!$Y$658+unitario!Z181*unitario!$Z$658)*'STANDARD FCA'!D187</f>
        <v>0</v>
      </c>
      <c r="H187" s="207">
        <f>(unitario!S181*unitario!$S$658+unitario!T181*unitario!$T$658+unitario!U181*unitario!$U$658+unitario!V181*unitario!$V$658+unitario!W181*unitario!$W$658+unitario!X181*unitario!$X$658)*'STANDARD FCA'!D187</f>
        <v>300</v>
      </c>
      <c r="I187" s="208">
        <f>(unitario!G181+unitario!H181*unitario!$H$658+unitario!I181*unitario!$I$658+unitario!J181*unitario!$J$658+unitario!K181*unitario!$K$658+unitario!L181*unitario!$L$658+unitario!M181*unitario!$M$658+unitario!N181*unitario!$N$658+unitario!O181*unitario!$O$658+unitario!P181*unitario!$P$658+unitario!Q181*unitario!$Q$658+unitario!R181*unitario!$R$658)*'STANDARD FCA'!D187</f>
        <v>4114</v>
      </c>
      <c r="J187" s="145">
        <f t="shared" si="6"/>
        <v>4414</v>
      </c>
      <c r="K187" s="192">
        <f>unitario!AA181</f>
        <v>4414</v>
      </c>
      <c r="L187" s="192">
        <f t="shared" si="7"/>
        <v>0</v>
      </c>
    </row>
    <row r="188" spans="1:12" ht="27" customHeight="1">
      <c r="A188" s="558" t="str">
        <f>unitario!D182</f>
        <v>You see slide 23/24</v>
      </c>
      <c r="B188" s="206">
        <f>unitario!A182</f>
        <v>0</v>
      </c>
      <c r="C188" s="205" t="str">
        <f>unitario!B182</f>
        <v>Pistra porta attrezzatura</v>
      </c>
      <c r="D188" s="207">
        <f>unitario!E182</f>
        <v>2</v>
      </c>
      <c r="E188" s="207">
        <f>(unitario!$Y182+unitario!$Z182)*D188</f>
        <v>0</v>
      </c>
      <c r="F188" s="208">
        <f>(unitario!$S182+unitario!$T182+unitario!$U182+unitario!$V182+unitario!$W182+unitario!$X182)*D188</f>
        <v>10</v>
      </c>
      <c r="G188" s="207">
        <f>(unitario!Y182*unitario!$Y$658+unitario!Z182*unitario!$Z$658)*'STANDARD FCA'!D188</f>
        <v>0</v>
      </c>
      <c r="H188" s="207">
        <f>(unitario!S182*unitario!$S$658+unitario!T182*unitario!$T$658+unitario!U182*unitario!$U$658+unitario!V182*unitario!$V$658+unitario!W182*unitario!$W$658+unitario!X182*unitario!$X$658)*'STANDARD FCA'!D188</f>
        <v>300</v>
      </c>
      <c r="I188" s="208">
        <f>(unitario!G182+unitario!H182*unitario!$H$658+unitario!I182*unitario!$I$658+unitario!J182*unitario!$J$658+unitario!K182*unitario!$K$658+unitario!L182*unitario!$L$658+unitario!M182*unitario!$M$658+unitario!N182*unitario!$N$658+unitario!O182*unitario!$O$658+unitario!P182*unitario!$P$658+unitario!Q182*unitario!$Q$658+unitario!R182*unitario!$R$658)*'STANDARD FCA'!D188</f>
        <v>1862</v>
      </c>
      <c r="J188" s="145">
        <f t="shared" si="6"/>
        <v>2162</v>
      </c>
      <c r="K188" s="192">
        <f>unitario!AA182</f>
        <v>2162</v>
      </c>
      <c r="L188" s="192">
        <f t="shared" si="7"/>
        <v>0</v>
      </c>
    </row>
    <row r="189" spans="1:12" ht="27" customHeight="1">
      <c r="A189" s="558" t="str">
        <f>unitario!D183</f>
        <v>You see slide 23/24</v>
      </c>
      <c r="B189" s="206">
        <f>unitario!A183</f>
        <v>0</v>
      </c>
      <c r="C189" s="205" t="str">
        <f>unitario!B183</f>
        <v>Attrezzatura di geometria grande</v>
      </c>
      <c r="D189" s="207">
        <f>unitario!E183</f>
        <v>2</v>
      </c>
      <c r="E189" s="207">
        <f>(unitario!$Y183+unitario!$Z183)*D189</f>
        <v>0</v>
      </c>
      <c r="F189" s="208">
        <f>(unitario!$S183+unitario!$T183+unitario!$U183+unitario!$V183+unitario!$W183+unitario!$X183)*D189</f>
        <v>80</v>
      </c>
      <c r="G189" s="207">
        <f>(unitario!Y183*unitario!$Y$658+unitario!Z183*unitario!$Z$658)*'STANDARD FCA'!D189</f>
        <v>0</v>
      </c>
      <c r="H189" s="207">
        <f>(unitario!S183*unitario!$S$658+unitario!T183*unitario!$T$658+unitario!U183*unitario!$U$658+unitario!V183*unitario!$V$658+unitario!W183*unitario!$W$658+unitario!X183*unitario!$X$658)*'STANDARD FCA'!D189</f>
        <v>2400</v>
      </c>
      <c r="I189" s="208">
        <f>(unitario!G183+unitario!H183*unitario!$H$658+unitario!I183*unitario!$I$658+unitario!J183*unitario!$J$658+unitario!K183*unitario!$K$658+unitario!L183*unitario!$L$658+unitario!M183*unitario!$M$658+unitario!N183*unitario!$N$658+unitario!O183*unitario!$O$658+unitario!P183*unitario!$P$658+unitario!Q183*unitario!$Q$658+unitario!R183*unitario!$R$658)*'STANDARD FCA'!D189</f>
        <v>52620</v>
      </c>
      <c r="J189" s="145">
        <f t="shared" si="6"/>
        <v>55020</v>
      </c>
      <c r="K189" s="192">
        <f>unitario!AA183</f>
        <v>55020</v>
      </c>
      <c r="L189" s="192">
        <f t="shared" si="7"/>
        <v>0</v>
      </c>
    </row>
    <row r="190" spans="1:12" ht="27" customHeight="1">
      <c r="A190" s="558">
        <f>unitario!D184</f>
        <v>0</v>
      </c>
      <c r="B190" s="206">
        <f>unitario!A184</f>
        <v>0</v>
      </c>
      <c r="C190" s="205">
        <f>unitario!B184</f>
        <v>0</v>
      </c>
      <c r="D190" s="207">
        <f>unitario!E184</f>
        <v>0</v>
      </c>
      <c r="E190" s="207">
        <f>(unitario!$Y184+unitario!$Z184)*D190</f>
        <v>0</v>
      </c>
      <c r="F190" s="208">
        <f>(unitario!$S184+unitario!$T184+unitario!$U184+unitario!$V184+unitario!$W184+unitario!$X184)*D190</f>
        <v>0</v>
      </c>
      <c r="G190" s="207">
        <f>(unitario!Y184*unitario!$Y$658+unitario!Z184*unitario!$Z$658)*'STANDARD FCA'!D190</f>
        <v>0</v>
      </c>
      <c r="H190" s="207">
        <f>(unitario!S184*unitario!$S$658+unitario!T184*unitario!$T$658+unitario!U184*unitario!$U$658+unitario!V184*unitario!$V$658+unitario!W184*unitario!$W$658+unitario!X184*unitario!$X$658)*'STANDARD FCA'!D190</f>
        <v>0</v>
      </c>
      <c r="I190" s="208">
        <f>(unitario!G184+unitario!H184*unitario!$H$658+unitario!I184*unitario!$I$658+unitario!J184*unitario!$J$658+unitario!K184*unitario!$K$658+unitario!L184*unitario!$L$658+unitario!M184*unitario!$M$658+unitario!N184*unitario!$N$658+unitario!O184*unitario!$O$658+unitario!P184*unitario!$P$658+unitario!Q184*unitario!$Q$658+unitario!R184*unitario!$R$658)*'STANDARD FCA'!D190</f>
        <v>0</v>
      </c>
      <c r="J190" s="145">
        <f t="shared" si="6"/>
        <v>0</v>
      </c>
      <c r="K190" s="192">
        <f>unitario!AA184</f>
        <v>0</v>
      </c>
      <c r="L190" s="192">
        <f t="shared" si="7"/>
        <v>0</v>
      </c>
    </row>
    <row r="191" spans="1:12" ht="27.75" customHeight="1">
      <c r="A191" s="558" t="str">
        <f>unitario!D185</f>
        <v>You see slide 23/24</v>
      </c>
      <c r="B191" s="206">
        <f>unitario!A185</f>
        <v>0</v>
      </c>
      <c r="C191" s="205" t="str">
        <f>unitario!B185</f>
        <v>Smontaggio riparo esistente</v>
      </c>
      <c r="D191" s="207">
        <f>unitario!E185</f>
        <v>1</v>
      </c>
      <c r="E191" s="207">
        <f>(unitario!$Y185+unitario!$Z185)*D191</f>
        <v>0</v>
      </c>
      <c r="F191" s="208">
        <f>(unitario!$S185+unitario!$T185+unitario!$U185+unitario!$V185+unitario!$W185+unitario!$X185)*D191</f>
        <v>10</v>
      </c>
      <c r="G191" s="207">
        <f>(unitario!Y185*unitario!$Y$658+unitario!Z185*unitario!$Z$658)*'STANDARD FCA'!D191</f>
        <v>0</v>
      </c>
      <c r="H191" s="207">
        <f>(unitario!S185*unitario!$S$658+unitario!T185*unitario!$T$658+unitario!U185*unitario!$U$658+unitario!V185*unitario!$V$658+unitario!W185*unitario!$W$658+unitario!X185*unitario!$X$658)*'STANDARD FCA'!D191</f>
        <v>300</v>
      </c>
      <c r="I191" s="208">
        <f>(unitario!G185+unitario!H185*unitario!$H$658+unitario!I185*unitario!$I$658+unitario!J185*unitario!$J$658+unitario!K185*unitario!$K$658+unitario!L185*unitario!$L$658+unitario!M185*unitario!$M$658+unitario!N185*unitario!$N$658+unitario!O185*unitario!$O$658+unitario!P185*unitario!$P$658+unitario!Q185*unitario!$Q$658+unitario!R185*unitario!$R$658)*'STANDARD FCA'!D191</f>
        <v>0</v>
      </c>
      <c r="J191" s="145">
        <f t="shared" si="6"/>
        <v>300</v>
      </c>
      <c r="K191" s="192">
        <f>unitario!AA185</f>
        <v>300</v>
      </c>
      <c r="L191" s="192">
        <f t="shared" si="7"/>
        <v>0</v>
      </c>
    </row>
    <row r="192" spans="1:12" ht="30.75" customHeight="1">
      <c r="A192" s="558" t="str">
        <f>unitario!D186</f>
        <v>You see slide 23/24</v>
      </c>
      <c r="B192" s="206">
        <f>unitario!A186</f>
        <v>0</v>
      </c>
      <c r="C192" s="205" t="str">
        <f>unitario!B186</f>
        <v>Nuovi ripari a bordo tavola girevole</v>
      </c>
      <c r="D192" s="207">
        <f>unitario!E186</f>
        <v>1</v>
      </c>
      <c r="E192" s="207">
        <f>(unitario!$Y186+unitario!$Z186)*D192</f>
        <v>0</v>
      </c>
      <c r="F192" s="208">
        <f>(unitario!$S186+unitario!$T186+unitario!$U186+unitario!$V186+unitario!$W186+unitario!$X186)*D192</f>
        <v>20</v>
      </c>
      <c r="G192" s="207">
        <f>(unitario!Y186*unitario!$Y$658+unitario!Z186*unitario!$Z$658)*'STANDARD FCA'!D192</f>
        <v>0</v>
      </c>
      <c r="H192" s="207">
        <f>(unitario!S186*unitario!$S$658+unitario!T186*unitario!$T$658+unitario!U186*unitario!$U$658+unitario!V186*unitario!$V$658+unitario!W186*unitario!$W$658+unitario!X186*unitario!$X$658)*'STANDARD FCA'!D192</f>
        <v>600</v>
      </c>
      <c r="I192" s="208">
        <f>(unitario!G186+unitario!H186*unitario!$H$658+unitario!I186*unitario!$I$658+unitario!J186*unitario!$J$658+unitario!K186*unitario!$K$658+unitario!L186*unitario!$L$658+unitario!M186*unitario!$M$658+unitario!N186*unitario!$N$658+unitario!O186*unitario!$O$658+unitario!P186*unitario!$P$658+unitario!Q186*unitario!$Q$658+unitario!R186*unitario!$R$658)*'STANDARD FCA'!D192</f>
        <v>1746</v>
      </c>
      <c r="J192" s="145">
        <f t="shared" si="6"/>
        <v>2346</v>
      </c>
      <c r="K192" s="192">
        <f>unitario!AA186</f>
        <v>2346</v>
      </c>
      <c r="L192" s="192">
        <f t="shared" si="7"/>
        <v>0</v>
      </c>
    </row>
    <row r="193" spans="1:12" ht="27" customHeight="1">
      <c r="A193" s="558">
        <f>unitario!D187</f>
        <v>0</v>
      </c>
      <c r="B193" s="206">
        <f>unitario!A187</f>
        <v>0</v>
      </c>
      <c r="C193" s="205">
        <f>unitario!B187</f>
        <v>0</v>
      </c>
      <c r="D193" s="207">
        <f>unitario!E187</f>
        <v>0</v>
      </c>
      <c r="E193" s="207">
        <f>(unitario!$Y187+unitario!$Z187)*D193</f>
        <v>0</v>
      </c>
      <c r="F193" s="208">
        <f>(unitario!$S187+unitario!$T187+unitario!$U187+unitario!$V187+unitario!$W187+unitario!$X187)*D193</f>
        <v>0</v>
      </c>
      <c r="G193" s="207">
        <f>(unitario!Y187*unitario!$Y$658+unitario!Z187*unitario!$Z$658)*'STANDARD FCA'!D193</f>
        <v>0</v>
      </c>
      <c r="H193" s="207">
        <f>(unitario!S187*unitario!$S$658+unitario!T187*unitario!$T$658+unitario!U187*unitario!$U$658+unitario!V187*unitario!$V$658+unitario!W187*unitario!$W$658+unitario!X187*unitario!$X$658)*'STANDARD FCA'!D193</f>
        <v>0</v>
      </c>
      <c r="I193" s="208">
        <f>(unitario!G187+unitario!H187*unitario!$H$658+unitario!I187*unitario!$I$658+unitario!J187*unitario!$J$658+unitario!K187*unitario!$K$658+unitario!L187*unitario!$L$658+unitario!M187*unitario!$M$658+unitario!N187*unitario!$N$658+unitario!O187*unitario!$O$658+unitario!P187*unitario!$P$658+unitario!Q187*unitario!$Q$658+unitario!R187*unitario!$R$658)*'STANDARD FCA'!D193</f>
        <v>0</v>
      </c>
      <c r="J193" s="145">
        <f t="shared" si="6"/>
        <v>0</v>
      </c>
      <c r="K193" s="192">
        <f>unitario!AA187</f>
        <v>0</v>
      </c>
      <c r="L193" s="192">
        <f t="shared" si="7"/>
        <v>0</v>
      </c>
    </row>
    <row r="194" spans="1:12" ht="27" customHeight="1">
      <c r="A194" s="558" t="str">
        <f>unitario!D188</f>
        <v>You see slide 22</v>
      </c>
      <c r="B194" s="206" t="str">
        <f>unitario!A188</f>
        <v>Robot 10R1</v>
      </c>
      <c r="C194" s="205" t="str">
        <f>unitario!B188</f>
        <v>Robot di saldatura</v>
      </c>
      <c r="D194" s="207">
        <f>unitario!E188</f>
        <v>1</v>
      </c>
      <c r="E194" s="207">
        <f>(unitario!$Y188+unitario!$Z188)*D194</f>
        <v>0</v>
      </c>
      <c r="F194" s="208">
        <f>(unitario!$S188+unitario!$T188+unitario!$U188+unitario!$V188+unitario!$W188+unitario!$X188)*D194</f>
        <v>0</v>
      </c>
      <c r="G194" s="207">
        <f>(unitario!Y188*unitario!$Y$658+unitario!Z188*unitario!$Z$658)*'STANDARD FCA'!D194</f>
        <v>0</v>
      </c>
      <c r="H194" s="207">
        <f>(unitario!S188*unitario!$S$658+unitario!T188*unitario!$T$658+unitario!U188*unitario!$U$658+unitario!V188*unitario!$V$658+unitario!W188*unitario!$W$658+unitario!X188*unitario!$X$658)*'STANDARD FCA'!D194</f>
        <v>0</v>
      </c>
      <c r="I194" s="208">
        <f>(unitario!G188+unitario!H188*unitario!$H$658+unitario!I188*unitario!$I$658+unitario!J188*unitario!$J$658+unitario!K188*unitario!$K$658+unitario!L188*unitario!$L$658+unitario!M188*unitario!$M$658+unitario!N188*unitario!$N$658+unitario!O188*unitario!$O$658+unitario!P188*unitario!$P$658+unitario!Q188*unitario!$Q$658+unitario!R188*unitario!$R$658)*'STANDARD FCA'!D194</f>
        <v>0</v>
      </c>
      <c r="J194" s="145">
        <f t="shared" si="6"/>
        <v>0</v>
      </c>
      <c r="K194" s="192">
        <f>unitario!AA188</f>
        <v>0</v>
      </c>
      <c r="L194" s="192">
        <f t="shared" si="7"/>
        <v>0</v>
      </c>
    </row>
    <row r="195" spans="1:12" ht="27" customHeight="1">
      <c r="A195" s="558" t="str">
        <f>unitario!D189</f>
        <v>You see slide 22</v>
      </c>
      <c r="B195" s="206">
        <f>unitario!A189</f>
        <v>0</v>
      </c>
      <c r="C195" s="205" t="str">
        <f>unitario!B189</f>
        <v>Programmazione per modello 846 (qt punti 4)</v>
      </c>
      <c r="D195" s="207">
        <f>unitario!E189</f>
        <v>1</v>
      </c>
      <c r="E195" s="207">
        <f>(unitario!$Y189+unitario!$Z189)*D195</f>
        <v>0</v>
      </c>
      <c r="F195" s="208">
        <f>(unitario!$S189+unitario!$T189+unitario!$U189+unitario!$V189+unitario!$W189+unitario!$X189)*D195</f>
        <v>60</v>
      </c>
      <c r="G195" s="207">
        <f>(unitario!Y189*unitario!$Y$658+unitario!Z189*unitario!$Z$658)*'STANDARD FCA'!D195</f>
        <v>0</v>
      </c>
      <c r="H195" s="207">
        <f>(unitario!S189*unitario!$S$658+unitario!T189*unitario!$T$658+unitario!U189*unitario!$U$658+unitario!V189*unitario!$V$658+unitario!W189*unitario!$W$658+unitario!X189*unitario!$X$658)*'STANDARD FCA'!D195</f>
        <v>3000</v>
      </c>
      <c r="I195" s="208">
        <f>(unitario!G189+unitario!H189*unitario!$H$658+unitario!I189*unitario!$I$658+unitario!J189*unitario!$J$658+unitario!K189*unitario!$K$658+unitario!L189*unitario!$L$658+unitario!M189*unitario!$M$658+unitario!N189*unitario!$N$658+unitario!O189*unitario!$O$658+unitario!P189*unitario!$P$658+unitario!Q189*unitario!$Q$658+unitario!R189*unitario!$R$658)*'STANDARD FCA'!D195</f>
        <v>0</v>
      </c>
      <c r="J195" s="145">
        <f t="shared" si="6"/>
        <v>3000</v>
      </c>
      <c r="K195" s="192">
        <f>unitario!AA189</f>
        <v>3000</v>
      </c>
      <c r="L195" s="192">
        <f t="shared" si="7"/>
        <v>0</v>
      </c>
    </row>
    <row r="196" spans="1:12" ht="27" customHeight="1">
      <c r="A196" s="558">
        <f>unitario!D190</f>
        <v>0</v>
      </c>
      <c r="B196" s="206">
        <f>unitario!A190</f>
        <v>0</v>
      </c>
      <c r="C196" s="205">
        <f>unitario!B190</f>
        <v>0</v>
      </c>
      <c r="D196" s="207">
        <f>unitario!E190</f>
        <v>0</v>
      </c>
      <c r="E196" s="207">
        <f>(unitario!$Y190+unitario!$Z190)*D196</f>
        <v>0</v>
      </c>
      <c r="F196" s="208">
        <f>(unitario!$S190+unitario!$T190+unitario!$U190+unitario!$V190+unitario!$W190+unitario!$X190)*D196</f>
        <v>0</v>
      </c>
      <c r="G196" s="207">
        <f>(unitario!Y190*unitario!$Y$658+unitario!Z190*unitario!$Z$658)*'STANDARD FCA'!D196</f>
        <v>0</v>
      </c>
      <c r="H196" s="207">
        <f>(unitario!S190*unitario!$S$658+unitario!T190*unitario!$T$658+unitario!U190*unitario!$U$658+unitario!V190*unitario!$V$658+unitario!W190*unitario!$W$658+unitario!X190*unitario!$X$658)*'STANDARD FCA'!D196</f>
        <v>0</v>
      </c>
      <c r="I196" s="208">
        <f>(unitario!G190+unitario!H190*unitario!$H$658+unitario!I190*unitario!$I$658+unitario!J190*unitario!$J$658+unitario!K190*unitario!$K$658+unitario!L190*unitario!$L$658+unitario!M190*unitario!$M$658+unitario!N190*unitario!$N$658+unitario!O190*unitario!$O$658+unitario!P190*unitario!$P$658+unitario!Q190*unitario!$Q$658+unitario!R190*unitario!$R$658)*'STANDARD FCA'!D196</f>
        <v>0</v>
      </c>
      <c r="J196" s="145">
        <f t="shared" si="6"/>
        <v>0</v>
      </c>
      <c r="K196" s="192">
        <f>unitario!AA190</f>
        <v>0</v>
      </c>
      <c r="L196" s="192">
        <f t="shared" si="7"/>
        <v>0</v>
      </c>
    </row>
    <row r="197" spans="1:12" ht="27" customHeight="1">
      <c r="A197" s="558" t="str">
        <f>unitario!D191</f>
        <v>You see slide 22</v>
      </c>
      <c r="B197" s="206" t="str">
        <f>unitario!A191</f>
        <v>Robot 10R2</v>
      </c>
      <c r="C197" s="246" t="str">
        <f>unitario!B191</f>
        <v>Robot di saldatura</v>
      </c>
      <c r="D197" s="207">
        <f>unitario!E191</f>
        <v>1</v>
      </c>
      <c r="E197" s="207">
        <f>(unitario!$Y191+unitario!$Z191)*D197</f>
        <v>0</v>
      </c>
      <c r="F197" s="208">
        <f>(unitario!$S191+unitario!$T191+unitario!$U191+unitario!$V191+unitario!$W191+unitario!$X191)*D197</f>
        <v>0</v>
      </c>
      <c r="G197" s="207">
        <f>(unitario!Y191*unitario!$Y$658+unitario!Z191*unitario!$Z$658)*'STANDARD FCA'!D197</f>
        <v>0</v>
      </c>
      <c r="H197" s="207">
        <f>(unitario!S191*unitario!$S$658+unitario!T191*unitario!$T$658+unitario!U191*unitario!$U$658+unitario!V191*unitario!$V$658+unitario!W191*unitario!$W$658+unitario!X191*unitario!$X$658)*'STANDARD FCA'!D197</f>
        <v>0</v>
      </c>
      <c r="I197" s="208">
        <f>(unitario!G191+unitario!H191*unitario!$H$658+unitario!I191*unitario!$I$658+unitario!J191*unitario!$J$658+unitario!K191*unitario!$K$658+unitario!L191*unitario!$L$658+unitario!M191*unitario!$M$658+unitario!N191*unitario!$N$658+unitario!O191*unitario!$O$658+unitario!P191*unitario!$P$658+unitario!Q191*unitario!$Q$658+unitario!R191*unitario!$R$658)*'STANDARD FCA'!D197</f>
        <v>0</v>
      </c>
      <c r="J197" s="145">
        <f t="shared" si="6"/>
        <v>0</v>
      </c>
      <c r="K197" s="192">
        <f>unitario!AA191</f>
        <v>0</v>
      </c>
      <c r="L197" s="192">
        <f t="shared" si="7"/>
        <v>0</v>
      </c>
    </row>
    <row r="198" spans="1:12" ht="27.75" customHeight="1">
      <c r="A198" s="558" t="str">
        <f>unitario!D192</f>
        <v>You see slide 22</v>
      </c>
      <c r="B198" s="206">
        <f>unitario!A192</f>
        <v>0</v>
      </c>
      <c r="C198" s="205" t="str">
        <f>unitario!B192</f>
        <v>Programmazione per modello 846 (qt punti 8)</v>
      </c>
      <c r="D198" s="207">
        <f>unitario!E192</f>
        <v>1</v>
      </c>
      <c r="E198" s="207">
        <f>(unitario!$Y192+unitario!$Z192)*D198</f>
        <v>0</v>
      </c>
      <c r="F198" s="208">
        <f>(unitario!$S192+unitario!$T192+unitario!$U192+unitario!$V192+unitario!$W192+unitario!$X192)*D198</f>
        <v>60</v>
      </c>
      <c r="G198" s="207">
        <f>(unitario!Y192*unitario!$Y$658+unitario!Z192*unitario!$Z$658)*'STANDARD FCA'!D198</f>
        <v>0</v>
      </c>
      <c r="H198" s="207">
        <f>(unitario!S192*unitario!$S$658+unitario!T192*unitario!$T$658+unitario!U192*unitario!$U$658+unitario!V192*unitario!$V$658+unitario!W192*unitario!$W$658+unitario!X192*unitario!$X$658)*'STANDARD FCA'!D198</f>
        <v>3000</v>
      </c>
      <c r="I198" s="208">
        <f>(unitario!G192+unitario!H192*unitario!$H$658+unitario!I192*unitario!$I$658+unitario!J192*unitario!$J$658+unitario!K192*unitario!$K$658+unitario!L192*unitario!$L$658+unitario!M192*unitario!$M$658+unitario!N192*unitario!$N$658+unitario!O192*unitario!$O$658+unitario!P192*unitario!$P$658+unitario!Q192*unitario!$Q$658+unitario!R192*unitario!$R$658)*'STANDARD FCA'!D198</f>
        <v>0</v>
      </c>
      <c r="J198" s="145">
        <f t="shared" si="6"/>
        <v>3000</v>
      </c>
      <c r="K198" s="192">
        <f>unitario!AA192</f>
        <v>3000</v>
      </c>
      <c r="L198" s="192">
        <f t="shared" si="7"/>
        <v>0</v>
      </c>
    </row>
    <row r="199" spans="1:12" ht="30.75" customHeight="1">
      <c r="A199" s="558">
        <f>unitario!D193</f>
        <v>0</v>
      </c>
      <c r="B199" s="206">
        <f>unitario!A193</f>
        <v>0</v>
      </c>
      <c r="C199" s="205">
        <f>unitario!B193</f>
        <v>0</v>
      </c>
      <c r="D199" s="207">
        <f>unitario!E193</f>
        <v>0</v>
      </c>
      <c r="E199" s="207">
        <f>(unitario!$Y193+unitario!$Z193)*D199</f>
        <v>0</v>
      </c>
      <c r="F199" s="208">
        <f>(unitario!$S193+unitario!$T193+unitario!$U193+unitario!$V193+unitario!$W193+unitario!$X193)*D199</f>
        <v>0</v>
      </c>
      <c r="G199" s="207">
        <f>(unitario!Y193*unitario!$Y$658+unitario!Z193*unitario!$Z$658)*'STANDARD FCA'!D199</f>
        <v>0</v>
      </c>
      <c r="H199" s="207">
        <f>(unitario!S193*unitario!$S$658+unitario!T193*unitario!$T$658+unitario!U193*unitario!$U$658+unitario!V193*unitario!$V$658+unitario!W193*unitario!$W$658+unitario!X193*unitario!$X$658)*'STANDARD FCA'!D199</f>
        <v>0</v>
      </c>
      <c r="I199" s="208">
        <f>(unitario!G193+unitario!H193*unitario!$H$658+unitario!I193*unitario!$I$658+unitario!J193*unitario!$J$658+unitario!K193*unitario!$K$658+unitario!L193*unitario!$L$658+unitario!M193*unitario!$M$658+unitario!N193*unitario!$N$658+unitario!O193*unitario!$O$658+unitario!P193*unitario!$P$658+unitario!Q193*unitario!$Q$658+unitario!R193*unitario!$R$658)*'STANDARD FCA'!D199</f>
        <v>0</v>
      </c>
      <c r="J199" s="145">
        <f t="shared" si="6"/>
        <v>0</v>
      </c>
      <c r="K199" s="192">
        <f>unitario!AA193</f>
        <v>0</v>
      </c>
      <c r="L199" s="192">
        <f t="shared" si="7"/>
        <v>0</v>
      </c>
    </row>
    <row r="200" spans="1:12" ht="27" customHeight="1">
      <c r="A200" s="558" t="str">
        <f>unitario!D194</f>
        <v>You see slide 25</v>
      </c>
      <c r="B200" s="206" t="str">
        <f>unitario!A194</f>
        <v>Robot 20R1</v>
      </c>
      <c r="C200" s="205" t="str">
        <f>unitario!B194</f>
        <v>Robot di saldatura al suolo e manipolazione</v>
      </c>
      <c r="D200" s="207">
        <f>unitario!E194</f>
        <v>1</v>
      </c>
      <c r="E200" s="207">
        <f>(unitario!$Y194+unitario!$Z194)*D200</f>
        <v>0</v>
      </c>
      <c r="F200" s="208">
        <f>(unitario!$S194+unitario!$T194+unitario!$U194+unitario!$V194+unitario!$W194+unitario!$X194)*D200</f>
        <v>0</v>
      </c>
      <c r="G200" s="207">
        <f>(unitario!Y194*unitario!$Y$658+unitario!Z194*unitario!$Z$658)*'STANDARD FCA'!D200</f>
        <v>0</v>
      </c>
      <c r="H200" s="207">
        <f>(unitario!S194*unitario!$S$658+unitario!T194*unitario!$T$658+unitario!U194*unitario!$U$658+unitario!V194*unitario!$V$658+unitario!W194*unitario!$W$658+unitario!X194*unitario!$X$658)*'STANDARD FCA'!D200</f>
        <v>0</v>
      </c>
      <c r="I200" s="208">
        <f>(unitario!G194+unitario!H194*unitario!$H$658+unitario!I194*unitario!$I$658+unitario!J194*unitario!$J$658+unitario!K194*unitario!$K$658+unitario!L194*unitario!$L$658+unitario!M194*unitario!$M$658+unitario!N194*unitario!$N$658+unitario!O194*unitario!$O$658+unitario!P194*unitario!$P$658+unitario!Q194*unitario!$Q$658+unitario!R194*unitario!$R$658)*'STANDARD FCA'!D200</f>
        <v>0</v>
      </c>
      <c r="J200" s="145">
        <f t="shared" si="6"/>
        <v>0</v>
      </c>
      <c r="K200" s="192">
        <f>unitario!AA194</f>
        <v>0</v>
      </c>
      <c r="L200" s="192">
        <f t="shared" si="7"/>
        <v>0</v>
      </c>
    </row>
    <row r="201" spans="1:12" ht="27.75" customHeight="1">
      <c r="A201" s="558" t="str">
        <f>unitario!D195</f>
        <v>You see slide 25</v>
      </c>
      <c r="B201" s="206">
        <f>unitario!A195</f>
        <v>0</v>
      </c>
      <c r="C201" s="205" t="str">
        <f>unitario!B195</f>
        <v>Smontaggio perni fissi di centraggio a bordo gripper modello 312 e rimontaggio in nuova posizione promiscua tutti i modelli. Modifica in cantiere</v>
      </c>
      <c r="D201" s="207">
        <f>unitario!E195</f>
        <v>2</v>
      </c>
      <c r="E201" s="207">
        <f>(unitario!$Y195+unitario!$Z195)*D201</f>
        <v>0</v>
      </c>
      <c r="F201" s="208">
        <f>(unitario!$S195+unitario!$T195+unitario!$U195+unitario!$V195+unitario!$W195+unitario!$X195)*D201</f>
        <v>10</v>
      </c>
      <c r="G201" s="207">
        <f>(unitario!Y195*unitario!$Y$658+unitario!Z195*unitario!$Z$658)*'STANDARD FCA'!D201</f>
        <v>0</v>
      </c>
      <c r="H201" s="207">
        <f>(unitario!S195*unitario!$S$658+unitario!T195*unitario!$T$658+unitario!U195*unitario!$U$658+unitario!V195*unitario!$V$658+unitario!W195*unitario!$W$658+unitario!X195*unitario!$X$658)*'STANDARD FCA'!D201</f>
        <v>300</v>
      </c>
      <c r="I201" s="208">
        <f>(unitario!G195+unitario!H195*unitario!$H$658+unitario!I195*unitario!$I$658+unitario!J195*unitario!$J$658+unitario!K195*unitario!$K$658+unitario!L195*unitario!$L$658+unitario!M195*unitario!$M$658+unitario!N195*unitario!$N$658+unitario!O195*unitario!$O$658+unitario!P195*unitario!$P$658+unitario!Q195*unitario!$Q$658+unitario!R195*unitario!$R$658)*'STANDARD FCA'!D201</f>
        <v>0</v>
      </c>
      <c r="J201" s="145">
        <f t="shared" si="6"/>
        <v>300</v>
      </c>
      <c r="K201" s="192">
        <f>unitario!AA195</f>
        <v>300</v>
      </c>
      <c r="L201" s="192">
        <f t="shared" si="7"/>
        <v>0</v>
      </c>
    </row>
    <row r="202" spans="1:12" ht="30.75" customHeight="1">
      <c r="A202" s="558">
        <f>unitario!D196</f>
        <v>0</v>
      </c>
      <c r="B202" s="206">
        <f>unitario!A196</f>
        <v>0</v>
      </c>
      <c r="C202" s="205" t="str">
        <f>unitario!B196</f>
        <v>PE modello 846</v>
      </c>
      <c r="D202" s="207">
        <f>unitario!E196</f>
        <v>2</v>
      </c>
      <c r="E202" s="207">
        <f>(unitario!$Y196+unitario!$Z196)*D202</f>
        <v>0</v>
      </c>
      <c r="F202" s="208">
        <f>(unitario!$S196+unitario!$T196+unitario!$U196+unitario!$V196+unitario!$W196+unitario!$X196)*D202</f>
        <v>8</v>
      </c>
      <c r="G202" s="207">
        <f>(unitario!Y196*unitario!$Y$658+unitario!Z196*unitario!$Z$658)*'STANDARD FCA'!D202</f>
        <v>0</v>
      </c>
      <c r="H202" s="207">
        <f>(unitario!S196*unitario!$S$658+unitario!T196*unitario!$T$658+unitario!U196*unitario!$U$658+unitario!V196*unitario!$V$658+unitario!W196*unitario!$W$658+unitario!X196*unitario!$X$658)*'STANDARD FCA'!D202</f>
        <v>240</v>
      </c>
      <c r="I202" s="208">
        <f>(unitario!G196+unitario!H196*unitario!$H$658+unitario!I196*unitario!$I$658+unitario!J196*unitario!$J$658+unitario!K196*unitario!$K$658+unitario!L196*unitario!$L$658+unitario!M196*unitario!$M$658+unitario!N196*unitario!$N$658+unitario!O196*unitario!$O$658+unitario!P196*unitario!$P$658+unitario!Q196*unitario!$Q$658+unitario!R196*unitario!$R$658)*'STANDARD FCA'!D202</f>
        <v>682</v>
      </c>
      <c r="J202" s="145">
        <f t="shared" si="6"/>
        <v>922</v>
      </c>
      <c r="K202" s="192">
        <f>unitario!AA196</f>
        <v>922</v>
      </c>
      <c r="L202" s="192">
        <f t="shared" si="7"/>
        <v>0</v>
      </c>
    </row>
    <row r="203" spans="1:12" ht="27" customHeight="1">
      <c r="A203" s="558" t="str">
        <f>unitario!D197</f>
        <v>You see slide 25</v>
      </c>
      <c r="B203" s="206">
        <f>unitario!A197</f>
        <v>0</v>
      </c>
      <c r="C203" s="205" t="str">
        <f>unitario!B197</f>
        <v>Smontaggio bloccaggio zona posteriore</v>
      </c>
      <c r="D203" s="207">
        <f>unitario!E197</f>
        <v>1</v>
      </c>
      <c r="E203" s="207">
        <f>(unitario!$Y197+unitario!$Z197)*D203</f>
        <v>0</v>
      </c>
      <c r="F203" s="208">
        <f>(unitario!$S197+unitario!$T197+unitario!$U197+unitario!$V197+unitario!$W197+unitario!$X197)*D203</f>
        <v>10</v>
      </c>
      <c r="G203" s="207">
        <f>(unitario!Y197*unitario!$Y$658+unitario!Z197*unitario!$Z$658)*'STANDARD FCA'!D203</f>
        <v>0</v>
      </c>
      <c r="H203" s="207">
        <f>(unitario!S197*unitario!$S$658+unitario!T197*unitario!$T$658+unitario!U197*unitario!$U$658+unitario!V197*unitario!$V$658+unitario!W197*unitario!$W$658+unitario!X197*unitario!$X$658)*'STANDARD FCA'!D203</f>
        <v>300</v>
      </c>
      <c r="I203" s="208">
        <f>(unitario!G197+unitario!H197*unitario!$H$658+unitario!I197*unitario!$I$658+unitario!J197*unitario!$J$658+unitario!K197*unitario!$K$658+unitario!L197*unitario!$L$658+unitario!M197*unitario!$M$658+unitario!N197*unitario!$N$658+unitario!O197*unitario!$O$658+unitario!P197*unitario!$P$658+unitario!Q197*unitario!$Q$658+unitario!R197*unitario!$R$658)*'STANDARD FCA'!D203</f>
        <v>0</v>
      </c>
      <c r="J203" s="145">
        <f t="shared" si="6"/>
        <v>300</v>
      </c>
      <c r="K203" s="192">
        <f>unitario!AA197</f>
        <v>300</v>
      </c>
      <c r="L203" s="192">
        <f t="shared" si="7"/>
        <v>0</v>
      </c>
    </row>
    <row r="204" spans="1:12" ht="27" customHeight="1">
      <c r="A204" s="558" t="str">
        <f>unitario!D198</f>
        <v>You see slide 25</v>
      </c>
      <c r="B204" s="206">
        <f>unitario!A198</f>
        <v>0</v>
      </c>
      <c r="C204" s="205" t="str">
        <f>unitario!B198</f>
        <v>Nuovo bloccaggio pneumatico a bordo gripper promiscuo tutti modelli</v>
      </c>
      <c r="D204" s="207">
        <f>unitario!E198</f>
        <v>2</v>
      </c>
      <c r="E204" s="207">
        <f>(unitario!$Y198+unitario!$Z198)*D204</f>
        <v>0</v>
      </c>
      <c r="F204" s="208">
        <f>(unitario!$S198+unitario!$T198+unitario!$U198+unitario!$V198+unitario!$W198+unitario!$X198)*D204</f>
        <v>16</v>
      </c>
      <c r="G204" s="207">
        <f>(unitario!Y198*unitario!$Y$658+unitario!Z198*unitario!$Z$658)*'STANDARD FCA'!D204</f>
        <v>0</v>
      </c>
      <c r="H204" s="207">
        <f>(unitario!S198*unitario!$S$658+unitario!T198*unitario!$T$658+unitario!U198*unitario!$U$658+unitario!V198*unitario!$V$658+unitario!W198*unitario!$W$658+unitario!X198*unitario!$X$658)*'STANDARD FCA'!D204</f>
        <v>480</v>
      </c>
      <c r="I204" s="208">
        <f>(unitario!G198+unitario!H198*unitario!$H$658+unitario!I198*unitario!$I$658+unitario!J198*unitario!$J$658+unitario!K198*unitario!$K$658+unitario!L198*unitario!$L$658+unitario!M198*unitario!$M$658+unitario!N198*unitario!$N$658+unitario!O198*unitario!$O$658+unitario!P198*unitario!$P$658+unitario!Q198*unitario!$Q$658+unitario!R198*unitario!$R$658)*'STANDARD FCA'!D204</f>
        <v>3432</v>
      </c>
      <c r="J204" s="145">
        <f t="shared" si="6"/>
        <v>3912</v>
      </c>
      <c r="K204" s="192">
        <f>unitario!AA198</f>
        <v>3912</v>
      </c>
      <c r="L204" s="192">
        <f t="shared" si="7"/>
        <v>0</v>
      </c>
    </row>
    <row r="205" spans="1:12" ht="27" customHeight="1">
      <c r="A205" s="558">
        <f>unitario!D199</f>
        <v>0</v>
      </c>
      <c r="B205" s="206">
        <f>unitario!A199</f>
        <v>0</v>
      </c>
      <c r="C205" s="205">
        <f>unitario!B199</f>
        <v>0</v>
      </c>
      <c r="D205" s="207">
        <f>unitario!E199</f>
        <v>0</v>
      </c>
      <c r="E205" s="207">
        <f>(unitario!$Y199+unitario!$Z199)*D205</f>
        <v>0</v>
      </c>
      <c r="F205" s="208">
        <f>(unitario!$S199+unitario!$T199+unitario!$U199+unitario!$V199+unitario!$W199+unitario!$X199)*D205</f>
        <v>0</v>
      </c>
      <c r="G205" s="207">
        <f>(unitario!Y199*unitario!$Y$658+unitario!Z199*unitario!$Z$658)*'STANDARD FCA'!D205</f>
        <v>0</v>
      </c>
      <c r="H205" s="207">
        <f>(unitario!S199*unitario!$S$658+unitario!T199*unitario!$T$658+unitario!U199*unitario!$U$658+unitario!V199*unitario!$V$658+unitario!W199*unitario!$W$658+unitario!X199*unitario!$X$658)*'STANDARD FCA'!D205</f>
        <v>0</v>
      </c>
      <c r="I205" s="208">
        <f>(unitario!G199+unitario!H199*unitario!$H$658+unitario!I199*unitario!$I$658+unitario!J199*unitario!$J$658+unitario!K199*unitario!$K$658+unitario!L199*unitario!$L$658+unitario!M199*unitario!$M$658+unitario!N199*unitario!$N$658+unitario!O199*unitario!$O$658+unitario!P199*unitario!$P$658+unitario!Q199*unitario!$Q$658+unitario!R199*unitario!$R$658)*'STANDARD FCA'!D205</f>
        <v>0</v>
      </c>
      <c r="J205" s="145">
        <f t="shared" si="6"/>
        <v>0</v>
      </c>
      <c r="K205" s="192">
        <f>unitario!AA199</f>
        <v>0</v>
      </c>
      <c r="L205" s="192">
        <f t="shared" si="7"/>
        <v>0</v>
      </c>
    </row>
    <row r="206" spans="1:12" ht="27" customHeight="1">
      <c r="A206" s="558" t="str">
        <f>unitario!D200</f>
        <v>You see slide 25</v>
      </c>
      <c r="B206" s="206">
        <f>unitario!A200</f>
        <v>0</v>
      </c>
      <c r="C206" s="205" t="str">
        <f>unitario!B200</f>
        <v>Programmazione per modello 846 (qt punti 9)</v>
      </c>
      <c r="D206" s="207">
        <f>unitario!E200</f>
        <v>1</v>
      </c>
      <c r="E206" s="207">
        <f>(unitario!$Y200+unitario!$Z200)*D206</f>
        <v>0</v>
      </c>
      <c r="F206" s="208">
        <f>(unitario!$S200+unitario!$T200+unitario!$U200+unitario!$V200+unitario!$W200+unitario!$X200)*D206</f>
        <v>60</v>
      </c>
      <c r="G206" s="207">
        <f>(unitario!Y200*unitario!$Y$658+unitario!Z200*unitario!$Z$658)*'STANDARD FCA'!D206</f>
        <v>0</v>
      </c>
      <c r="H206" s="207">
        <f>(unitario!S200*unitario!$S$658+unitario!T200*unitario!$T$658+unitario!U200*unitario!$U$658+unitario!V200*unitario!$V$658+unitario!W200*unitario!$W$658+unitario!X200*unitario!$X$658)*'STANDARD FCA'!D206</f>
        <v>3000</v>
      </c>
      <c r="I206" s="208">
        <f>(unitario!G200+unitario!H200*unitario!$H$658+unitario!I200*unitario!$I$658+unitario!J200*unitario!$J$658+unitario!K200*unitario!$K$658+unitario!L200*unitario!$L$658+unitario!M200*unitario!$M$658+unitario!N200*unitario!$N$658+unitario!O200*unitario!$O$658+unitario!P200*unitario!$P$658+unitario!Q200*unitario!$Q$658+unitario!R200*unitario!$R$658)*'STANDARD FCA'!D206</f>
        <v>0</v>
      </c>
      <c r="J206" s="145">
        <f t="shared" si="6"/>
        <v>3000</v>
      </c>
      <c r="K206" s="192">
        <f>unitario!AA200</f>
        <v>3000</v>
      </c>
      <c r="L206" s="192">
        <f t="shared" si="7"/>
        <v>0</v>
      </c>
    </row>
    <row r="207" spans="1:12" ht="27" customHeight="1">
      <c r="A207" s="558" t="str">
        <f>unitario!D201</f>
        <v>You see slide 25</v>
      </c>
      <c r="B207" s="206">
        <f>unitario!A201</f>
        <v>0</v>
      </c>
      <c r="C207" s="245" t="str">
        <f>unitario!B201</f>
        <v>Verifica programmi di manipolazione e saldatura (qt 9 punti) per modello 312</v>
      </c>
      <c r="D207" s="207">
        <f>unitario!E201</f>
        <v>1</v>
      </c>
      <c r="E207" s="207">
        <f>(unitario!$Y201+unitario!$Z201)*D207</f>
        <v>0</v>
      </c>
      <c r="F207" s="208">
        <f>(unitario!$S201+unitario!$T201+unitario!$U201+unitario!$V201+unitario!$W201+unitario!$X201)*D207</f>
        <v>30</v>
      </c>
      <c r="G207" s="207">
        <f>(unitario!Y201*unitario!$Y$658+unitario!Z201*unitario!$Z$658)*'STANDARD FCA'!D207</f>
        <v>0</v>
      </c>
      <c r="H207" s="207">
        <f>(unitario!S201*unitario!$S$658+unitario!T201*unitario!$T$658+unitario!U201*unitario!$U$658+unitario!V201*unitario!$V$658+unitario!W201*unitario!$W$658+unitario!X201*unitario!$X$658)*'STANDARD FCA'!D207</f>
        <v>1500</v>
      </c>
      <c r="I207" s="208">
        <f>(unitario!G201+unitario!H201*unitario!$H$658+unitario!I201*unitario!$I$658+unitario!J201*unitario!$J$658+unitario!K201*unitario!$K$658+unitario!L201*unitario!$L$658+unitario!M201*unitario!$M$658+unitario!N201*unitario!$N$658+unitario!O201*unitario!$O$658+unitario!P201*unitario!$P$658+unitario!Q201*unitario!$Q$658+unitario!R201*unitario!$R$658)*'STANDARD FCA'!D207</f>
        <v>0</v>
      </c>
      <c r="J207" s="145">
        <f t="shared" si="6"/>
        <v>1500</v>
      </c>
      <c r="K207" s="192">
        <f>unitario!AA201</f>
        <v>1500</v>
      </c>
      <c r="L207" s="192">
        <f t="shared" si="7"/>
        <v>0</v>
      </c>
    </row>
    <row r="208" spans="1:12" ht="27.75" customHeight="1">
      <c r="A208" s="558">
        <f>unitario!D202</f>
        <v>0</v>
      </c>
      <c r="B208" s="206">
        <f>unitario!A202</f>
        <v>0</v>
      </c>
      <c r="C208" s="205">
        <f>unitario!B202</f>
        <v>0</v>
      </c>
      <c r="D208" s="207">
        <f>unitario!E202</f>
        <v>0</v>
      </c>
      <c r="E208" s="207">
        <f>(unitario!$Y202+unitario!$Z202)*D208</f>
        <v>0</v>
      </c>
      <c r="F208" s="208">
        <f>(unitario!$S202+unitario!$T202+unitario!$U202+unitario!$V202+unitario!$W202+unitario!$X202)*D208</f>
        <v>0</v>
      </c>
      <c r="G208" s="207">
        <f>(unitario!Y202*unitario!$Y$658+unitario!Z202*unitario!$Z$658)*'STANDARD FCA'!D208</f>
        <v>0</v>
      </c>
      <c r="H208" s="207">
        <f>(unitario!S202*unitario!$S$658+unitario!T202*unitario!$T$658+unitario!U202*unitario!$U$658+unitario!V202*unitario!$V$658+unitario!W202*unitario!$W$658+unitario!X202*unitario!$X$658)*'STANDARD FCA'!D208</f>
        <v>0</v>
      </c>
      <c r="I208" s="208">
        <f>(unitario!G202+unitario!H202*unitario!$H$658+unitario!I202*unitario!$I$658+unitario!J202*unitario!$J$658+unitario!K202*unitario!$K$658+unitario!L202*unitario!$L$658+unitario!M202*unitario!$M$658+unitario!N202*unitario!$N$658+unitario!O202*unitario!$O$658+unitario!P202*unitario!$P$658+unitario!Q202*unitario!$Q$658+unitario!R202*unitario!$R$658)*'STANDARD FCA'!D208</f>
        <v>0</v>
      </c>
      <c r="J208" s="145">
        <f t="shared" si="6"/>
        <v>0</v>
      </c>
      <c r="K208" s="192">
        <f>unitario!AA202</f>
        <v>0</v>
      </c>
      <c r="L208" s="192">
        <f t="shared" si="7"/>
        <v>0</v>
      </c>
    </row>
    <row r="209" spans="1:12" ht="30.75" customHeight="1">
      <c r="A209" s="558" t="str">
        <f>unitario!D203</f>
        <v>You see slide 26/27/28</v>
      </c>
      <c r="B209" s="206" t="str">
        <f>unitario!A203</f>
        <v>Op 30</v>
      </c>
      <c r="C209" s="205" t="str">
        <f>unitario!B203</f>
        <v>Stazione di geometria</v>
      </c>
      <c r="D209" s="207">
        <f>unitario!E203</f>
        <v>0</v>
      </c>
      <c r="E209" s="207">
        <f>(unitario!$Y203+unitario!$Z203)*D209</f>
        <v>0</v>
      </c>
      <c r="F209" s="208">
        <f>(unitario!$S203+unitario!$T203+unitario!$U203+unitario!$V203+unitario!$W203+unitario!$X203)*D209</f>
        <v>0</v>
      </c>
      <c r="G209" s="207">
        <f>(unitario!Y203*unitario!$Y$658+unitario!Z203*unitario!$Z$658)*'STANDARD FCA'!D209</f>
        <v>0</v>
      </c>
      <c r="H209" s="207">
        <f>(unitario!S203*unitario!$S$658+unitario!T203*unitario!$T$658+unitario!U203*unitario!$U$658+unitario!V203*unitario!$V$658+unitario!W203*unitario!$W$658+unitario!X203*unitario!$X$658)*'STANDARD FCA'!D209</f>
        <v>0</v>
      </c>
      <c r="I209" s="208">
        <f>(unitario!G203+unitario!H203*unitario!$H$658+unitario!I203*unitario!$I$658+unitario!J203*unitario!$J$658+unitario!K203*unitario!$K$658+unitario!L203*unitario!$L$658+unitario!M203*unitario!$M$658+unitario!N203*unitario!$N$658+unitario!O203*unitario!$O$658+unitario!P203*unitario!$P$658+unitario!Q203*unitario!$Q$658+unitario!R203*unitario!$R$658)*'STANDARD FCA'!D209</f>
        <v>0</v>
      </c>
      <c r="J209" s="145">
        <f t="shared" si="6"/>
        <v>0</v>
      </c>
      <c r="K209" s="192">
        <f>unitario!AA203</f>
        <v>0</v>
      </c>
      <c r="L209" s="192">
        <f t="shared" si="7"/>
        <v>0</v>
      </c>
    </row>
    <row r="210" spans="1:12" ht="27" customHeight="1">
      <c r="A210" s="558">
        <f>unitario!D204</f>
        <v>0</v>
      </c>
      <c r="B210" s="206">
        <f>unitario!A204</f>
        <v>0</v>
      </c>
      <c r="C210" s="205">
        <f>unitario!B204</f>
        <v>0</v>
      </c>
      <c r="D210" s="207">
        <f>unitario!E204</f>
        <v>0</v>
      </c>
      <c r="E210" s="207">
        <f>(unitario!$Y204+unitario!$Z204)*D210</f>
        <v>0</v>
      </c>
      <c r="F210" s="208">
        <f>(unitario!$S204+unitario!$T204+unitario!$U204+unitario!$V204+unitario!$W204+unitario!$X204)*D210</f>
        <v>0</v>
      </c>
      <c r="G210" s="207">
        <f>(unitario!Y204*unitario!$Y$658+unitario!Z204*unitario!$Z$658)*'STANDARD FCA'!D210</f>
        <v>0</v>
      </c>
      <c r="H210" s="207">
        <f>(unitario!S204*unitario!$S$658+unitario!T204*unitario!$T$658+unitario!U204*unitario!$U$658+unitario!V204*unitario!$V$658+unitario!W204*unitario!$W$658+unitario!X204*unitario!$X$658)*'STANDARD FCA'!D210</f>
        <v>0</v>
      </c>
      <c r="I210" s="208">
        <f>(unitario!G204+unitario!H204*unitario!$H$658+unitario!I204*unitario!$I$658+unitario!J204*unitario!$J$658+unitario!K204*unitario!$K$658+unitario!L204*unitario!$L$658+unitario!M204*unitario!$M$658+unitario!N204*unitario!$N$658+unitario!O204*unitario!$O$658+unitario!P204*unitario!$P$658+unitario!Q204*unitario!$Q$658+unitario!R204*unitario!$R$658)*'STANDARD FCA'!D210</f>
        <v>0</v>
      </c>
      <c r="J210" s="145">
        <f t="shared" si="6"/>
        <v>0</v>
      </c>
      <c r="K210" s="192">
        <f>unitario!AA204</f>
        <v>0</v>
      </c>
      <c r="L210" s="192">
        <f t="shared" si="7"/>
        <v>0</v>
      </c>
    </row>
    <row r="211" spans="1:12" ht="27" customHeight="1">
      <c r="A211" s="558" t="str">
        <f>unitario!D205</f>
        <v>You see slide 26/27/28</v>
      </c>
      <c r="B211" s="206" t="str">
        <f>unitario!A205</f>
        <v>Gr.13</v>
      </c>
      <c r="C211" s="205" t="str">
        <f>unitario!B205</f>
        <v>Smontaggio oscillante</v>
      </c>
      <c r="D211" s="207">
        <f>unitario!E205</f>
        <v>2</v>
      </c>
      <c r="E211" s="207">
        <f>(unitario!$Y205+unitario!$Z205)*D211</f>
        <v>0</v>
      </c>
      <c r="F211" s="208">
        <f>(unitario!$S205+unitario!$T205+unitario!$U205+unitario!$V205+unitario!$W205+unitario!$X205)*D211</f>
        <v>40</v>
      </c>
      <c r="G211" s="207">
        <f>(unitario!Y205*unitario!$Y$658+unitario!Z205*unitario!$Z$658)*'STANDARD FCA'!D211</f>
        <v>0</v>
      </c>
      <c r="H211" s="207">
        <f>(unitario!S205*unitario!$S$658+unitario!T205*unitario!$T$658+unitario!U205*unitario!$U$658+unitario!V205*unitario!$V$658+unitario!W205*unitario!$W$658+unitario!X205*unitario!$X$658)*'STANDARD FCA'!D211</f>
        <v>1200</v>
      </c>
      <c r="I211" s="208">
        <f>(unitario!G205+unitario!H205*unitario!$H$658+unitario!I205*unitario!$I$658+unitario!J205*unitario!$J$658+unitario!K205*unitario!$K$658+unitario!L205*unitario!$L$658+unitario!M205*unitario!$M$658+unitario!N205*unitario!$N$658+unitario!O205*unitario!$O$658+unitario!P205*unitario!$P$658+unitario!Q205*unitario!$Q$658+unitario!R205*unitario!$R$658)*'STANDARD FCA'!D211</f>
        <v>0</v>
      </c>
      <c r="J211" s="145">
        <f t="shared" si="6"/>
        <v>1200</v>
      </c>
      <c r="K211" s="192">
        <f>unitario!AA205</f>
        <v>1200</v>
      </c>
      <c r="L211" s="192">
        <f t="shared" si="7"/>
        <v>0</v>
      </c>
    </row>
    <row r="212" spans="1:12" ht="27" customHeight="1">
      <c r="A212" s="558" t="str">
        <f>unitario!D206</f>
        <v>You see slide 26/27/28</v>
      </c>
      <c r="B212" s="206">
        <f>unitario!A206</f>
        <v>0</v>
      </c>
      <c r="C212" s="205" t="str">
        <f>unitario!B206</f>
        <v>Nuovo gruppo oscillante</v>
      </c>
      <c r="D212" s="207">
        <f>unitario!E206</f>
        <v>2</v>
      </c>
      <c r="E212" s="207">
        <f>(unitario!$Y206+unitario!$Z206)*D212</f>
        <v>0</v>
      </c>
      <c r="F212" s="208">
        <f>(unitario!$S206+unitario!$T206+unitario!$U206+unitario!$V206+unitario!$W206+unitario!$X206)*D212</f>
        <v>80</v>
      </c>
      <c r="G212" s="207">
        <f>(unitario!Y206*unitario!$Y$658+unitario!Z206*unitario!$Z$658)*'STANDARD FCA'!D212</f>
        <v>0</v>
      </c>
      <c r="H212" s="207">
        <f>(unitario!S206*unitario!$S$658+unitario!T206*unitario!$T$658+unitario!U206*unitario!$U$658+unitario!V206*unitario!$V$658+unitario!W206*unitario!$W$658+unitario!X206*unitario!$X$658)*'STANDARD FCA'!D212</f>
        <v>2400</v>
      </c>
      <c r="I212" s="208">
        <f>(unitario!G206+unitario!H206*unitario!$H$658+unitario!I206*unitario!$I$658+unitario!J206*unitario!$J$658+unitario!K206*unitario!$K$658+unitario!L206*unitario!$L$658+unitario!M206*unitario!$M$658+unitario!N206*unitario!$N$658+unitario!O206*unitario!$O$658+unitario!P206*unitario!$P$658+unitario!Q206*unitario!$Q$658+unitario!R206*unitario!$R$658)*'STANDARD FCA'!D212</f>
        <v>4388</v>
      </c>
      <c r="J212" s="145">
        <f t="shared" si="6"/>
        <v>6788</v>
      </c>
      <c r="K212" s="192">
        <f>unitario!AA206</f>
        <v>6788</v>
      </c>
      <c r="L212" s="192">
        <f t="shared" si="7"/>
        <v>0</v>
      </c>
    </row>
    <row r="213" spans="1:12" ht="27" customHeight="1">
      <c r="A213" s="558" t="str">
        <f>unitario!D207</f>
        <v>You see slide 26/27/28</v>
      </c>
      <c r="B213" s="206">
        <f>unitario!A207</f>
        <v>0</v>
      </c>
      <c r="C213" s="205" t="str">
        <f>unitario!B207</f>
        <v>Modifica tasselli + perni su gruppo bloccaggio esistente</v>
      </c>
      <c r="D213" s="207">
        <f>unitario!E207</f>
        <v>4</v>
      </c>
      <c r="E213" s="207">
        <f>(unitario!$Y207+unitario!$Z207)*D213</f>
        <v>0</v>
      </c>
      <c r="F213" s="208">
        <f>(unitario!$S207+unitario!$T207+unitario!$U207+unitario!$V207+unitario!$W207+unitario!$X207)*D213</f>
        <v>16</v>
      </c>
      <c r="G213" s="207">
        <f>(unitario!Y207*unitario!$Y$658+unitario!Z207*unitario!$Z$658)*'STANDARD FCA'!D213</f>
        <v>0</v>
      </c>
      <c r="H213" s="207">
        <f>(unitario!S207*unitario!$S$658+unitario!T207*unitario!$T$658+unitario!U207*unitario!$U$658+unitario!V207*unitario!$V$658+unitario!W207*unitario!$W$658+unitario!X207*unitario!$X$658)*'STANDARD FCA'!D213</f>
        <v>480</v>
      </c>
      <c r="I213" s="208">
        <f>(unitario!G207+unitario!H207*unitario!$H$658+unitario!I207*unitario!$I$658+unitario!J207*unitario!$J$658+unitario!K207*unitario!$K$658+unitario!L207*unitario!$L$658+unitario!M207*unitario!$M$658+unitario!N207*unitario!$N$658+unitario!O207*unitario!$O$658+unitario!P207*unitario!$P$658+unitario!Q207*unitario!$Q$658+unitario!R207*unitario!$R$658)*'STANDARD FCA'!D213</f>
        <v>1784</v>
      </c>
      <c r="J213" s="145">
        <f t="shared" si="6"/>
        <v>2264</v>
      </c>
      <c r="K213" s="192">
        <f>unitario!AA207</f>
        <v>2264</v>
      </c>
      <c r="L213" s="192">
        <f t="shared" si="7"/>
        <v>0</v>
      </c>
    </row>
    <row r="214" spans="1:12" ht="27" customHeight="1">
      <c r="A214" s="558" t="str">
        <f>unitario!D208</f>
        <v>You see slide 26/27/28</v>
      </c>
      <c r="B214" s="206">
        <f>unitario!A208</f>
        <v>0</v>
      </c>
      <c r="C214" s="205" t="str">
        <f>unitario!B208</f>
        <v>PE modello 846</v>
      </c>
      <c r="D214" s="207">
        <f>unitario!E208</f>
        <v>4</v>
      </c>
      <c r="E214" s="207">
        <f>(unitario!$Y208+unitario!$Z208)*D214</f>
        <v>0</v>
      </c>
      <c r="F214" s="208">
        <f>(unitario!$S208+unitario!$T208+unitario!$U208+unitario!$V208+unitario!$W208+unitario!$X208)*D214</f>
        <v>16</v>
      </c>
      <c r="G214" s="207">
        <f>(unitario!Y208*unitario!$Y$658+unitario!Z208*unitario!$Z$658)*'STANDARD FCA'!D214</f>
        <v>0</v>
      </c>
      <c r="H214" s="207">
        <f>(unitario!S208*unitario!$S$658+unitario!T208*unitario!$T$658+unitario!U208*unitario!$U$658+unitario!V208*unitario!$V$658+unitario!W208*unitario!$W$658+unitario!X208*unitario!$X$658)*'STANDARD FCA'!D214</f>
        <v>480</v>
      </c>
      <c r="I214" s="208">
        <f>(unitario!G208+unitario!H208*unitario!$H$658+unitario!I208*unitario!$I$658+unitario!J208*unitario!$J$658+unitario!K208*unitario!$K$658+unitario!L208*unitario!$L$658+unitario!M208*unitario!$M$658+unitario!N208*unitario!$N$658+unitario!O208*unitario!$O$658+unitario!P208*unitario!$P$658+unitario!Q208*unitario!$Q$658+unitario!R208*unitario!$R$658)*'STANDARD FCA'!D214</f>
        <v>1364</v>
      </c>
      <c r="J214" s="145">
        <f t="shared" si="6"/>
        <v>1844</v>
      </c>
      <c r="K214" s="192">
        <f>unitario!AA208</f>
        <v>1844</v>
      </c>
      <c r="L214" s="192">
        <f t="shared" si="7"/>
        <v>0</v>
      </c>
    </row>
    <row r="215" spans="1:12" ht="27.75" customHeight="1">
      <c r="A215" s="558">
        <f>unitario!D209</f>
        <v>0</v>
      </c>
      <c r="B215" s="206">
        <f>unitario!A209</f>
        <v>0</v>
      </c>
      <c r="C215" s="205">
        <f>unitario!B209</f>
        <v>0</v>
      </c>
      <c r="D215" s="207">
        <f>unitario!E209</f>
        <v>0</v>
      </c>
      <c r="E215" s="207">
        <f>(unitario!$Y209+unitario!$Z209)*D215</f>
        <v>0</v>
      </c>
      <c r="F215" s="208">
        <f>(unitario!$S209+unitario!$T209+unitario!$U209+unitario!$V209+unitario!$W209+unitario!$X209)*D215</f>
        <v>0</v>
      </c>
      <c r="G215" s="207">
        <f>(unitario!Y209*unitario!$Y$658+unitario!Z209*unitario!$Z$658)*'STANDARD FCA'!D215</f>
        <v>0</v>
      </c>
      <c r="H215" s="207">
        <f>(unitario!S209*unitario!$S$658+unitario!T209*unitario!$T$658+unitario!U209*unitario!$U$658+unitario!V209*unitario!$V$658+unitario!W209*unitario!$W$658+unitario!X209*unitario!$X$658)*'STANDARD FCA'!D215</f>
        <v>0</v>
      </c>
      <c r="I215" s="208">
        <f>(unitario!G209+unitario!H209*unitario!$H$658+unitario!I209*unitario!$I$658+unitario!J209*unitario!$J$658+unitario!K209*unitario!$K$658+unitario!L209*unitario!$L$658+unitario!M209*unitario!$M$658+unitario!N209*unitario!$N$658+unitario!O209*unitario!$O$658+unitario!P209*unitario!$P$658+unitario!Q209*unitario!$Q$658+unitario!R209*unitario!$R$658)*'STANDARD FCA'!D215</f>
        <v>0</v>
      </c>
      <c r="J215" s="145">
        <f t="shared" si="6"/>
        <v>0</v>
      </c>
      <c r="K215" s="192">
        <f>unitario!AA209</f>
        <v>0</v>
      </c>
      <c r="L215" s="192">
        <f t="shared" si="7"/>
        <v>0</v>
      </c>
    </row>
    <row r="216" spans="1:12" ht="30.75" customHeight="1">
      <c r="A216" s="558" t="str">
        <f>unitario!D210</f>
        <v>You see slide 26/27/28</v>
      </c>
      <c r="B216" s="206" t="str">
        <f>unitario!A210</f>
        <v>Gr.05/06</v>
      </c>
      <c r="C216" s="205" t="str">
        <f>unitario!B210</f>
        <v>Smontaggio gruppo di centraggio esistente</v>
      </c>
      <c r="D216" s="207">
        <f>unitario!E210</f>
        <v>2</v>
      </c>
      <c r="E216" s="207">
        <f>(unitario!$Y210+unitario!$Z210)*D216</f>
        <v>0</v>
      </c>
      <c r="F216" s="208">
        <f>(unitario!$S210+unitario!$T210+unitario!$U210+unitario!$V210+unitario!$W210+unitario!$X210)*D216</f>
        <v>8</v>
      </c>
      <c r="G216" s="207">
        <f>(unitario!Y210*unitario!$Y$658+unitario!Z210*unitario!$Z$658)*'STANDARD FCA'!D216</f>
        <v>0</v>
      </c>
      <c r="H216" s="207">
        <f>(unitario!S210*unitario!$S$658+unitario!T210*unitario!$T$658+unitario!U210*unitario!$U$658+unitario!V210*unitario!$V$658+unitario!W210*unitario!$W$658+unitario!X210*unitario!$X$658)*'STANDARD FCA'!D216</f>
        <v>240</v>
      </c>
      <c r="I216" s="208">
        <f>(unitario!G210+unitario!H210*unitario!$H$658+unitario!I210*unitario!$I$658+unitario!J210*unitario!$J$658+unitario!K210*unitario!$K$658+unitario!L210*unitario!$L$658+unitario!M210*unitario!$M$658+unitario!N210*unitario!$N$658+unitario!O210*unitario!$O$658+unitario!P210*unitario!$P$658+unitario!Q210*unitario!$Q$658+unitario!R210*unitario!$R$658)*'STANDARD FCA'!D216</f>
        <v>0</v>
      </c>
      <c r="J216" s="145">
        <f t="shared" si="6"/>
        <v>240</v>
      </c>
      <c r="K216" s="192">
        <f>unitario!AA210</f>
        <v>240</v>
      </c>
      <c r="L216" s="192">
        <f t="shared" si="7"/>
        <v>0</v>
      </c>
    </row>
    <row r="217" spans="1:12" ht="27" customHeight="1">
      <c r="A217" s="558" t="str">
        <f>unitario!D211</f>
        <v>You see slide 26/27/28</v>
      </c>
      <c r="B217" s="206">
        <f>unitario!A211</f>
        <v>0</v>
      </c>
      <c r="C217" s="205" t="str">
        <f>unitario!B211</f>
        <v>Nuovo gruppo di centraggio pneumatico</v>
      </c>
      <c r="D217" s="207">
        <f>unitario!E211</f>
        <v>4</v>
      </c>
      <c r="E217" s="207">
        <f>(unitario!$Y211+unitario!$Z211)*D217</f>
        <v>0</v>
      </c>
      <c r="F217" s="208">
        <f>(unitario!$S211+unitario!$T211+unitario!$U211+unitario!$V211+unitario!$W211+unitario!$X211)*D217</f>
        <v>40</v>
      </c>
      <c r="G217" s="207">
        <f>(unitario!Y211*unitario!$Y$658+unitario!Z211*unitario!$Z$658)*'STANDARD FCA'!D217</f>
        <v>0</v>
      </c>
      <c r="H217" s="207">
        <f>(unitario!S211*unitario!$S$658+unitario!T211*unitario!$T$658+unitario!U211*unitario!$U$658+unitario!V211*unitario!$V$658+unitario!W211*unitario!$W$658+unitario!X211*unitario!$X$658)*'STANDARD FCA'!D217</f>
        <v>1200</v>
      </c>
      <c r="I217" s="208">
        <f>(unitario!G211+unitario!H211*unitario!$H$658+unitario!I211*unitario!$I$658+unitario!J211*unitario!$J$658+unitario!K211*unitario!$K$658+unitario!L211*unitario!$L$658+unitario!M211*unitario!$M$658+unitario!N211*unitario!$N$658+unitario!O211*unitario!$O$658+unitario!P211*unitario!$P$658+unitario!Q211*unitario!$Q$658+unitario!R211*unitario!$R$658)*'STANDARD FCA'!D217</f>
        <v>4996</v>
      </c>
      <c r="J217" s="145">
        <f t="shared" si="6"/>
        <v>6196</v>
      </c>
      <c r="K217" s="192">
        <f>unitario!AA211</f>
        <v>6196</v>
      </c>
      <c r="L217" s="192">
        <f t="shared" si="7"/>
        <v>0</v>
      </c>
    </row>
    <row r="218" spans="1:12" ht="27" customHeight="1">
      <c r="A218" s="558" t="str">
        <f>unitario!D212</f>
        <v>You see slide 26/27/28</v>
      </c>
      <c r="B218" s="206" t="str">
        <f>unitario!A212</f>
        <v>Gr.04</v>
      </c>
      <c r="C218" s="205" t="str">
        <f>unitario!B212</f>
        <v>Smontaggio gruppo esistente solo lato dx</v>
      </c>
      <c r="D218" s="207">
        <f>unitario!E212</f>
        <v>1</v>
      </c>
      <c r="E218" s="207">
        <f>(unitario!$Y212+unitario!$Z212)*D218</f>
        <v>0</v>
      </c>
      <c r="F218" s="208">
        <f>(unitario!$S212+unitario!$T212+unitario!$U212+unitario!$V212+unitario!$W212+unitario!$X212)*D218</f>
        <v>8</v>
      </c>
      <c r="G218" s="207">
        <f>(unitario!Y212*unitario!$Y$658+unitario!Z212*unitario!$Z$658)*'STANDARD FCA'!D218</f>
        <v>0</v>
      </c>
      <c r="H218" s="207">
        <f>(unitario!S212*unitario!$S$658+unitario!T212*unitario!$T$658+unitario!U212*unitario!$U$658+unitario!V212*unitario!$V$658+unitario!W212*unitario!$W$658+unitario!X212*unitario!$X$658)*'STANDARD FCA'!D218</f>
        <v>240</v>
      </c>
      <c r="I218" s="208">
        <f>(unitario!G212+unitario!H212*unitario!$H$658+unitario!I212*unitario!$I$658+unitario!J212*unitario!$J$658+unitario!K212*unitario!$K$658+unitario!L212*unitario!$L$658+unitario!M212*unitario!$M$658+unitario!N212*unitario!$N$658+unitario!O212*unitario!$O$658+unitario!P212*unitario!$P$658+unitario!Q212*unitario!$Q$658+unitario!R212*unitario!$R$658)*'STANDARD FCA'!D218</f>
        <v>0</v>
      </c>
      <c r="J218" s="145">
        <f t="shared" si="6"/>
        <v>240</v>
      </c>
      <c r="K218" s="192">
        <f>unitario!AA212</f>
        <v>240</v>
      </c>
      <c r="L218" s="192">
        <f t="shared" si="7"/>
        <v>0</v>
      </c>
    </row>
    <row r="219" spans="1:12" ht="27" customHeight="1">
      <c r="A219" s="558" t="str">
        <f>unitario!D213</f>
        <v>You see slide 26/27/28</v>
      </c>
      <c r="B219" s="206">
        <f>unitario!A213</f>
        <v>0</v>
      </c>
      <c r="C219" s="205" t="str">
        <f>unitario!B213</f>
        <v>Nuovo bloccaggio pn solo lato dx</v>
      </c>
      <c r="D219" s="207">
        <f>unitario!E213</f>
        <v>1</v>
      </c>
      <c r="E219" s="207">
        <f>(unitario!$Y213+unitario!$Z213)*D219</f>
        <v>0</v>
      </c>
      <c r="F219" s="208">
        <f>(unitario!$S213+unitario!$T213+unitario!$U213+unitario!$V213+unitario!$W213+unitario!$X213)*D219</f>
        <v>0</v>
      </c>
      <c r="G219" s="207">
        <f>(unitario!Y213*unitario!$Y$658+unitario!Z213*unitario!$Z$658)*'STANDARD FCA'!D219</f>
        <v>0</v>
      </c>
      <c r="H219" s="207">
        <f>(unitario!S213*unitario!$S$658+unitario!T213*unitario!$T$658+unitario!U213*unitario!$U$658+unitario!V213*unitario!$V$658+unitario!W213*unitario!$W$658+unitario!X213*unitario!$X$658)*'STANDARD FCA'!D219</f>
        <v>0</v>
      </c>
      <c r="I219" s="208">
        <f>(unitario!G213+unitario!H213*unitario!$H$658+unitario!I213*unitario!$I$658+unitario!J213*unitario!$J$658+unitario!K213*unitario!$K$658+unitario!L213*unitario!$L$658+unitario!M213*unitario!$M$658+unitario!N213*unitario!$N$658+unitario!O213*unitario!$O$658+unitario!P213*unitario!$P$658+unitario!Q213*unitario!$Q$658+unitario!R213*unitario!$R$658)*'STANDARD FCA'!D219</f>
        <v>1375.5</v>
      </c>
      <c r="J219" s="145">
        <f t="shared" si="6"/>
        <v>1375.5</v>
      </c>
      <c r="K219" s="192">
        <f>unitario!AA213</f>
        <v>1375.5</v>
      </c>
      <c r="L219" s="192">
        <f t="shared" si="7"/>
        <v>0</v>
      </c>
    </row>
    <row r="220" spans="1:12" ht="27" customHeight="1">
      <c r="A220" s="558" t="str">
        <f>unitario!D214</f>
        <v>You see slide 26/27/28</v>
      </c>
      <c r="B220" s="206">
        <f>unitario!A214</f>
        <v>0</v>
      </c>
      <c r="C220" s="205" t="str">
        <f>unitario!B214</f>
        <v>PE modello 846</v>
      </c>
      <c r="D220" s="207">
        <f>unitario!E214</f>
        <v>4</v>
      </c>
      <c r="E220" s="207">
        <f>(unitario!$Y214+unitario!$Z214)*D220</f>
        <v>0</v>
      </c>
      <c r="F220" s="208">
        <f>(unitario!$S214+unitario!$T214+unitario!$U214+unitario!$V214+unitario!$W214+unitario!$X214)*D220</f>
        <v>16</v>
      </c>
      <c r="G220" s="207">
        <f>(unitario!Y214*unitario!$Y$658+unitario!Z214*unitario!$Z$658)*'STANDARD FCA'!D220</f>
        <v>0</v>
      </c>
      <c r="H220" s="207">
        <f>(unitario!S214*unitario!$S$658+unitario!T214*unitario!$T$658+unitario!U214*unitario!$U$658+unitario!V214*unitario!$V$658+unitario!W214*unitario!$W$658+unitario!X214*unitario!$X$658)*'STANDARD FCA'!D220</f>
        <v>480</v>
      </c>
      <c r="I220" s="208">
        <f>(unitario!G214+unitario!H214*unitario!$H$658+unitario!I214*unitario!$I$658+unitario!J214*unitario!$J$658+unitario!K214*unitario!$K$658+unitario!L214*unitario!$L$658+unitario!M214*unitario!$M$658+unitario!N214*unitario!$N$658+unitario!O214*unitario!$O$658+unitario!P214*unitario!$P$658+unitario!Q214*unitario!$Q$658+unitario!R214*unitario!$R$658)*'STANDARD FCA'!D220</f>
        <v>1364</v>
      </c>
      <c r="J220" s="145">
        <f t="shared" si="6"/>
        <v>1844</v>
      </c>
      <c r="K220" s="192">
        <f>unitario!AA214</f>
        <v>1844</v>
      </c>
      <c r="L220" s="192">
        <f t="shared" si="7"/>
        <v>0</v>
      </c>
    </row>
    <row r="221" spans="1:12" ht="27" customHeight="1">
      <c r="A221" s="558" t="str">
        <f>unitario!D215</f>
        <v>You see slide 30</v>
      </c>
      <c r="B221" s="206" t="str">
        <f>unitario!A215</f>
        <v>Robot 30R1</v>
      </c>
      <c r="C221" s="205" t="str">
        <f>unitario!B215</f>
        <v>Robot di manipolazione e saldatura</v>
      </c>
      <c r="D221" s="207">
        <f>unitario!E215</f>
        <v>1</v>
      </c>
      <c r="E221" s="207">
        <f>(unitario!$Y215+unitario!$Z215)*D221</f>
        <v>0</v>
      </c>
      <c r="F221" s="208">
        <f>(unitario!$S215+unitario!$T215+unitario!$U215+unitario!$V215+unitario!$W215+unitario!$X215)*D221</f>
        <v>0</v>
      </c>
      <c r="G221" s="207">
        <f>(unitario!Y215*unitario!$Y$658+unitario!Z215*unitario!$Z$658)*'STANDARD FCA'!D221</f>
        <v>0</v>
      </c>
      <c r="H221" s="207">
        <f>(unitario!S215*unitario!$S$658+unitario!T215*unitario!$T$658+unitario!U215*unitario!$U$658+unitario!V215*unitario!$V$658+unitario!W215*unitario!$W$658+unitario!X215*unitario!$X$658)*'STANDARD FCA'!D221</f>
        <v>0</v>
      </c>
      <c r="I221" s="208">
        <f>(unitario!G215+unitario!H215*unitario!$H$658+unitario!I215*unitario!$I$658+unitario!J215*unitario!$J$658+unitario!K215*unitario!$K$658+unitario!L215*unitario!$L$658+unitario!M215*unitario!$M$658+unitario!N215*unitario!$N$658+unitario!O215*unitario!$O$658+unitario!P215*unitario!$P$658+unitario!Q215*unitario!$Q$658+unitario!R215*unitario!$R$658)*'STANDARD FCA'!D221</f>
        <v>0</v>
      </c>
      <c r="J221" s="145">
        <f t="shared" si="6"/>
        <v>0</v>
      </c>
      <c r="K221" s="192">
        <f>unitario!AA215</f>
        <v>0</v>
      </c>
      <c r="L221" s="192">
        <f t="shared" si="7"/>
        <v>0</v>
      </c>
    </row>
    <row r="222" spans="1:12" ht="27.75" customHeight="1">
      <c r="A222" s="558" t="str">
        <f>unitario!D216</f>
        <v>You see slide 30</v>
      </c>
      <c r="B222" s="206">
        <f>unitario!A216</f>
        <v>0</v>
      </c>
      <c r="C222" s="205" t="str">
        <f>unitario!B216</f>
        <v>Nuovi bloccaggi a bordo gripper</v>
      </c>
      <c r="D222" s="207">
        <f>unitario!E216</f>
        <v>2</v>
      </c>
      <c r="E222" s="207">
        <f>(unitario!$Y216+unitario!$Z216)*D222</f>
        <v>0</v>
      </c>
      <c r="F222" s="208">
        <f>(unitario!$S216+unitario!$T216+unitario!$U216+unitario!$V216+unitario!$W216+unitario!$X216)*D222</f>
        <v>16</v>
      </c>
      <c r="G222" s="207">
        <f>(unitario!Y216*unitario!$Y$658+unitario!Z216*unitario!$Z$658)*'STANDARD FCA'!D222</f>
        <v>0</v>
      </c>
      <c r="H222" s="207">
        <f>(unitario!S216*unitario!$S$658+unitario!T216*unitario!$T$658+unitario!U216*unitario!$U$658+unitario!V216*unitario!$V$658+unitario!W216*unitario!$W$658+unitario!X216*unitario!$X$658)*'STANDARD FCA'!D222</f>
        <v>480</v>
      </c>
      <c r="I222" s="208">
        <f>(unitario!G216+unitario!H216*unitario!$H$658+unitario!I216*unitario!$I$658+unitario!J216*unitario!$J$658+unitario!K216*unitario!$K$658+unitario!L216*unitario!$L$658+unitario!M216*unitario!$M$658+unitario!N216*unitario!$N$658+unitario!O216*unitario!$O$658+unitario!P216*unitario!$P$658+unitario!Q216*unitario!$Q$658+unitario!R216*unitario!$R$658)*'STANDARD FCA'!D222</f>
        <v>3432</v>
      </c>
      <c r="J222" s="145">
        <f t="shared" si="6"/>
        <v>3912</v>
      </c>
      <c r="K222" s="192">
        <f>unitario!AA216</f>
        <v>3912</v>
      </c>
      <c r="L222" s="192">
        <f t="shared" si="7"/>
        <v>0</v>
      </c>
    </row>
    <row r="223" spans="1:12" ht="30.75" customHeight="1">
      <c r="A223" s="558" t="str">
        <f>unitario!D217</f>
        <v>You see slide 30</v>
      </c>
      <c r="B223" s="206">
        <f>unitario!A217</f>
        <v>0</v>
      </c>
      <c r="C223" s="205" t="str">
        <f>unitario!B217</f>
        <v>Smontaggio gruppi esistenti a bordo gripper</v>
      </c>
      <c r="D223" s="207">
        <f>unitario!E217</f>
        <v>2</v>
      </c>
      <c r="E223" s="207">
        <f>(unitario!$Y217+unitario!$Z217)*D223</f>
        <v>0</v>
      </c>
      <c r="F223" s="208">
        <f>(unitario!$S217+unitario!$T217+unitario!$U217+unitario!$V217+unitario!$W217+unitario!$X217)*D223</f>
        <v>16</v>
      </c>
      <c r="G223" s="207">
        <f>(unitario!Y217*unitario!$Y$658+unitario!Z217*unitario!$Z$658)*'STANDARD FCA'!D223</f>
        <v>0</v>
      </c>
      <c r="H223" s="207">
        <f>(unitario!S217*unitario!$S$658+unitario!T217*unitario!$T$658+unitario!U217*unitario!$U$658+unitario!V217*unitario!$V$658+unitario!W217*unitario!$W$658+unitario!X217*unitario!$X$658)*'STANDARD FCA'!D223</f>
        <v>480</v>
      </c>
      <c r="I223" s="208">
        <f>(unitario!G217+unitario!H217*unitario!$H$658+unitario!I217*unitario!$I$658+unitario!J217*unitario!$J$658+unitario!K217*unitario!$K$658+unitario!L217*unitario!$L$658+unitario!M217*unitario!$M$658+unitario!N217*unitario!$N$658+unitario!O217*unitario!$O$658+unitario!P217*unitario!$P$658+unitario!Q217*unitario!$Q$658+unitario!R217*unitario!$R$658)*'STANDARD FCA'!D223</f>
        <v>0</v>
      </c>
      <c r="J223" s="145">
        <f t="shared" si="6"/>
        <v>480</v>
      </c>
      <c r="K223" s="192">
        <f>unitario!AA217</f>
        <v>480</v>
      </c>
      <c r="L223" s="192">
        <f t="shared" si="7"/>
        <v>0</v>
      </c>
    </row>
    <row r="224" spans="1:12" ht="27" customHeight="1">
      <c r="A224" s="558" t="str">
        <f>unitario!D218</f>
        <v>You see slide 30</v>
      </c>
      <c r="B224" s="206">
        <f>unitario!A218</f>
        <v>0</v>
      </c>
      <c r="C224" s="205" t="str">
        <f>unitario!B218</f>
        <v>PE modello 846</v>
      </c>
      <c r="D224" s="207">
        <f>unitario!E218</f>
        <v>8</v>
      </c>
      <c r="E224" s="207">
        <f>(unitario!$Y218+unitario!$Z218)*D224</f>
        <v>0</v>
      </c>
      <c r="F224" s="208">
        <f>(unitario!$S218+unitario!$T218+unitario!$U218+unitario!$V218+unitario!$W218+unitario!$X218)*D224</f>
        <v>32</v>
      </c>
      <c r="G224" s="207">
        <f>(unitario!Y218*unitario!$Y$658+unitario!Z218*unitario!$Z$658)*'STANDARD FCA'!D224</f>
        <v>0</v>
      </c>
      <c r="H224" s="207">
        <f>(unitario!S218*unitario!$S$658+unitario!T218*unitario!$T$658+unitario!U218*unitario!$U$658+unitario!V218*unitario!$V$658+unitario!W218*unitario!$W$658+unitario!X218*unitario!$X$658)*'STANDARD FCA'!D224</f>
        <v>960</v>
      </c>
      <c r="I224" s="208">
        <f>(unitario!G218+unitario!H218*unitario!$H$658+unitario!I218*unitario!$I$658+unitario!J218*unitario!$J$658+unitario!K218*unitario!$K$658+unitario!L218*unitario!$L$658+unitario!M218*unitario!$M$658+unitario!N218*unitario!$N$658+unitario!O218*unitario!$O$658+unitario!P218*unitario!$P$658+unitario!Q218*unitario!$Q$658+unitario!R218*unitario!$R$658)*'STANDARD FCA'!D224</f>
        <v>2728</v>
      </c>
      <c r="J224" s="145">
        <f t="shared" si="6"/>
        <v>3688</v>
      </c>
      <c r="K224" s="192">
        <f>unitario!AA218</f>
        <v>3688</v>
      </c>
      <c r="L224" s="192">
        <f t="shared" si="7"/>
        <v>0</v>
      </c>
    </row>
    <row r="225" spans="1:12" ht="27" customHeight="1">
      <c r="A225" s="558" t="str">
        <f>unitario!D219</f>
        <v>You see slide 30</v>
      </c>
      <c r="B225" s="206">
        <f>unitario!A219</f>
        <v>0</v>
      </c>
      <c r="C225" s="205" t="str">
        <f>unitario!B219</f>
        <v>Smontaggio perni fissi di centraggio a bordo gripper modello 312 e rimontaggio in nuova posizione promiscua tutti i modelli. Modifica in cantiere</v>
      </c>
      <c r="D225" s="207">
        <f>unitario!E219</f>
        <v>2</v>
      </c>
      <c r="E225" s="207">
        <f>(unitario!$Y219+unitario!$Z219)*D225</f>
        <v>0</v>
      </c>
      <c r="F225" s="208">
        <f>(unitario!$S219+unitario!$T219+unitario!$U219+unitario!$V219+unitario!$W219+unitario!$X219)*D225</f>
        <v>20</v>
      </c>
      <c r="G225" s="207">
        <f>(unitario!Y219*unitario!$Y$658+unitario!Z219*unitario!$Z$658)*'STANDARD FCA'!D225</f>
        <v>0</v>
      </c>
      <c r="H225" s="207">
        <f>(unitario!S219*unitario!$S$658+unitario!T219*unitario!$T$658+unitario!U219*unitario!$U$658+unitario!V219*unitario!$V$658+unitario!W219*unitario!$W$658+unitario!X219*unitario!$X$658)*'STANDARD FCA'!D225</f>
        <v>600</v>
      </c>
      <c r="I225" s="208">
        <f>(unitario!G219+unitario!H219*unitario!$H$658+unitario!I219*unitario!$I$658+unitario!J219*unitario!$J$658+unitario!K219*unitario!$K$658+unitario!L219*unitario!$L$658+unitario!M219*unitario!$M$658+unitario!N219*unitario!$N$658+unitario!O219*unitario!$O$658+unitario!P219*unitario!$P$658+unitario!Q219*unitario!$Q$658+unitario!R219*unitario!$R$658)*'STANDARD FCA'!D225</f>
        <v>0</v>
      </c>
      <c r="J225" s="145">
        <f t="shared" si="6"/>
        <v>600</v>
      </c>
      <c r="K225" s="192">
        <f>unitario!AA219</f>
        <v>600</v>
      </c>
      <c r="L225" s="192">
        <f t="shared" si="7"/>
        <v>0</v>
      </c>
    </row>
    <row r="226" spans="1:12" ht="27" customHeight="1">
      <c r="A226" s="558" t="str">
        <f>unitario!D220</f>
        <v>You see slide 30</v>
      </c>
      <c r="B226" s="206">
        <f>unitario!A220</f>
        <v>0</v>
      </c>
      <c r="C226" s="205" t="str">
        <f>unitario!B220</f>
        <v>Programmazione per modello 846 (qt punti 8)</v>
      </c>
      <c r="D226" s="207">
        <f>unitario!E220</f>
        <v>1</v>
      </c>
      <c r="E226" s="207">
        <f>(unitario!$Y220+unitario!$Z220)*D226</f>
        <v>0</v>
      </c>
      <c r="F226" s="208">
        <f>(unitario!$S220+unitario!$T220+unitario!$U220+unitario!$V220+unitario!$W220+unitario!$X220)*D226</f>
        <v>60</v>
      </c>
      <c r="G226" s="207">
        <f>(unitario!Y220*unitario!$Y$658+unitario!Z220*unitario!$Z$658)*'STANDARD FCA'!D226</f>
        <v>0</v>
      </c>
      <c r="H226" s="207">
        <f>(unitario!S220*unitario!$S$658+unitario!T220*unitario!$T$658+unitario!U220*unitario!$U$658+unitario!V220*unitario!$V$658+unitario!W220*unitario!$W$658+unitario!X220*unitario!$X$658)*'STANDARD FCA'!D226</f>
        <v>3000</v>
      </c>
      <c r="I226" s="208">
        <f>(unitario!G220+unitario!H220*unitario!$H$658+unitario!I220*unitario!$I$658+unitario!J220*unitario!$J$658+unitario!K220*unitario!$K$658+unitario!L220*unitario!$L$658+unitario!M220*unitario!$M$658+unitario!N220*unitario!$N$658+unitario!O220*unitario!$O$658+unitario!P220*unitario!$P$658+unitario!Q220*unitario!$Q$658+unitario!R220*unitario!$R$658)*'STANDARD FCA'!D226</f>
        <v>0</v>
      </c>
      <c r="J226" s="145">
        <f t="shared" si="6"/>
        <v>3000</v>
      </c>
      <c r="K226" s="192">
        <f>unitario!AA220</f>
        <v>3000</v>
      </c>
      <c r="L226" s="192">
        <f t="shared" si="7"/>
        <v>0</v>
      </c>
    </row>
    <row r="227" spans="1:12" ht="27" customHeight="1">
      <c r="A227" s="558" t="str">
        <f>unitario!D221</f>
        <v>You see slide 30</v>
      </c>
      <c r="B227" s="206">
        <f>unitario!A221</f>
        <v>0</v>
      </c>
      <c r="C227" s="205" t="str">
        <f>unitario!B221</f>
        <v>Verifica programmi di manipolazione e saldatura (qt 8 punti) per modello 312</v>
      </c>
      <c r="D227" s="207">
        <f>unitario!E221</f>
        <v>1</v>
      </c>
      <c r="E227" s="207">
        <f>(unitario!$Y221+unitario!$Z221)*D227</f>
        <v>0</v>
      </c>
      <c r="F227" s="208">
        <f>(unitario!$S221+unitario!$T221+unitario!$U221+unitario!$V221+unitario!$W221+unitario!$X221)*D227</f>
        <v>30</v>
      </c>
      <c r="G227" s="207">
        <f>(unitario!Y221*unitario!$Y$658+unitario!Z221*unitario!$Z$658)*'STANDARD FCA'!D227</f>
        <v>0</v>
      </c>
      <c r="H227" s="207">
        <f>(unitario!S221*unitario!$S$658+unitario!T221*unitario!$T$658+unitario!U221*unitario!$U$658+unitario!V221*unitario!$V$658+unitario!W221*unitario!$W$658+unitario!X221*unitario!$X$658)*'STANDARD FCA'!D227</f>
        <v>1500</v>
      </c>
      <c r="I227" s="208">
        <f>(unitario!G221+unitario!H221*unitario!$H$658+unitario!I221*unitario!$I$658+unitario!J221*unitario!$J$658+unitario!K221*unitario!$K$658+unitario!L221*unitario!$L$658+unitario!M221*unitario!$M$658+unitario!N221*unitario!$N$658+unitario!O221*unitario!$O$658+unitario!P221*unitario!$P$658+unitario!Q221*unitario!$Q$658+unitario!R221*unitario!$R$658)*'STANDARD FCA'!D227</f>
        <v>0</v>
      </c>
      <c r="J227" s="145">
        <f t="shared" si="6"/>
        <v>1500</v>
      </c>
      <c r="K227" s="192">
        <f>unitario!AA221</f>
        <v>1500</v>
      </c>
      <c r="L227" s="192">
        <f t="shared" si="7"/>
        <v>0</v>
      </c>
    </row>
    <row r="228" spans="1:12" ht="27" customHeight="1">
      <c r="A228" s="558">
        <f>unitario!D222</f>
        <v>0</v>
      </c>
      <c r="B228" s="206">
        <f>unitario!A222</f>
        <v>0</v>
      </c>
      <c r="C228" s="205">
        <f>unitario!B222</f>
        <v>0</v>
      </c>
      <c r="D228" s="207">
        <f>unitario!E222</f>
        <v>0</v>
      </c>
      <c r="E228" s="207">
        <f>(unitario!$Y222+unitario!$Z222)*D228</f>
        <v>0</v>
      </c>
      <c r="F228" s="208">
        <f>(unitario!$S222+unitario!$T222+unitario!$U222+unitario!$V222+unitario!$W222+unitario!$X222)*D228</f>
        <v>0</v>
      </c>
      <c r="G228" s="207">
        <f>(unitario!Y222*unitario!$Y$658+unitario!Z222*unitario!$Z$658)*'STANDARD FCA'!D228</f>
        <v>0</v>
      </c>
      <c r="H228" s="207">
        <f>(unitario!S222*unitario!$S$658+unitario!T222*unitario!$T$658+unitario!U222*unitario!$U$658+unitario!V222*unitario!$V$658+unitario!W222*unitario!$W$658+unitario!X222*unitario!$X$658)*'STANDARD FCA'!D228</f>
        <v>0</v>
      </c>
      <c r="I228" s="208">
        <f>(unitario!G222+unitario!H222*unitario!$H$658+unitario!I222*unitario!$I$658+unitario!J222*unitario!$J$658+unitario!K222*unitario!$K$658+unitario!L222*unitario!$L$658+unitario!M222*unitario!$M$658+unitario!N222*unitario!$N$658+unitario!O222*unitario!$O$658+unitario!P222*unitario!$P$658+unitario!Q222*unitario!$Q$658+unitario!R222*unitario!$R$658)*'STANDARD FCA'!D228</f>
        <v>0</v>
      </c>
      <c r="J228" s="145">
        <f t="shared" si="6"/>
        <v>0</v>
      </c>
      <c r="K228" s="192">
        <f>unitario!AA222</f>
        <v>0</v>
      </c>
      <c r="L228" s="192">
        <f t="shared" si="7"/>
        <v>0</v>
      </c>
    </row>
    <row r="229" spans="1:12" ht="27.75" customHeight="1">
      <c r="A229" s="558" t="str">
        <f>unitario!D223</f>
        <v>You see slide 31</v>
      </c>
      <c r="B229" s="206" t="str">
        <f>unitario!A223</f>
        <v>Robot 30R2</v>
      </c>
      <c r="C229" s="205" t="str">
        <f>unitario!B223</f>
        <v>Robot di saldatura al suolo e manipolazione</v>
      </c>
      <c r="D229" s="207">
        <f>unitario!E223</f>
        <v>1</v>
      </c>
      <c r="E229" s="207">
        <f>(unitario!$Y223+unitario!$Z223)*D229</f>
        <v>0</v>
      </c>
      <c r="F229" s="208">
        <f>(unitario!$S223+unitario!$T223+unitario!$U223+unitario!$V223+unitario!$W223+unitario!$X223)*D229</f>
        <v>0</v>
      </c>
      <c r="G229" s="207">
        <f>(unitario!Y223*unitario!$Y$658+unitario!Z223*unitario!$Z$658)*'STANDARD FCA'!D229</f>
        <v>0</v>
      </c>
      <c r="H229" s="207">
        <f>(unitario!S223*unitario!$S$658+unitario!T223*unitario!$T$658+unitario!U223*unitario!$U$658+unitario!V223*unitario!$V$658+unitario!W223*unitario!$W$658+unitario!X223*unitario!$X$658)*'STANDARD FCA'!D229</f>
        <v>0</v>
      </c>
      <c r="I229" s="208">
        <f>(unitario!G223+unitario!H223*unitario!$H$658+unitario!I223*unitario!$I$658+unitario!J223*unitario!$J$658+unitario!K223*unitario!$K$658+unitario!L223*unitario!$L$658+unitario!M223*unitario!$M$658+unitario!N223*unitario!$N$658+unitario!O223*unitario!$O$658+unitario!P223*unitario!$P$658+unitario!Q223*unitario!$Q$658+unitario!R223*unitario!$R$658)*'STANDARD FCA'!D229</f>
        <v>0</v>
      </c>
      <c r="J229" s="145">
        <f t="shared" si="6"/>
        <v>0</v>
      </c>
      <c r="K229" s="192">
        <f>unitario!AA223</f>
        <v>0</v>
      </c>
      <c r="L229" s="192">
        <f t="shared" si="7"/>
        <v>0</v>
      </c>
    </row>
    <row r="230" spans="1:12" ht="30.75" customHeight="1">
      <c r="A230" s="558" t="str">
        <f>unitario!D224</f>
        <v>You see slide 31</v>
      </c>
      <c r="B230" s="206">
        <f>unitario!A224</f>
        <v>0</v>
      </c>
      <c r="C230" s="205" t="str">
        <f>unitario!B224</f>
        <v>Smontaggio perni fissi di centraggio a bordo gripper modello 312 e rimontaggio in nuova posizione promiscua tutti i modelli. Modifica in cantiere</v>
      </c>
      <c r="D230" s="207">
        <f>unitario!E224</f>
        <v>2</v>
      </c>
      <c r="E230" s="207">
        <f>(unitario!$Y224+unitario!$Z224)*D230</f>
        <v>0</v>
      </c>
      <c r="F230" s="208">
        <f>(unitario!$S224+unitario!$T224+unitario!$U224+unitario!$V224+unitario!$W224+unitario!$X224)*D230</f>
        <v>20</v>
      </c>
      <c r="G230" s="207">
        <f>(unitario!Y224*unitario!$Y$658+unitario!Z224*unitario!$Z$658)*'STANDARD FCA'!D230</f>
        <v>0</v>
      </c>
      <c r="H230" s="207">
        <f>(unitario!S224*unitario!$S$658+unitario!T224*unitario!$T$658+unitario!U224*unitario!$U$658+unitario!V224*unitario!$V$658+unitario!W224*unitario!$W$658+unitario!X224*unitario!$X$658)*'STANDARD FCA'!D230</f>
        <v>600</v>
      </c>
      <c r="I230" s="208">
        <f>(unitario!G224+unitario!H224*unitario!$H$658+unitario!I224*unitario!$I$658+unitario!J224*unitario!$J$658+unitario!K224*unitario!$K$658+unitario!L224*unitario!$L$658+unitario!M224*unitario!$M$658+unitario!N224*unitario!$N$658+unitario!O224*unitario!$O$658+unitario!P224*unitario!$P$658+unitario!Q224*unitario!$Q$658+unitario!R224*unitario!$R$658)*'STANDARD FCA'!D230</f>
        <v>0</v>
      </c>
      <c r="J230" s="145">
        <f t="shared" si="6"/>
        <v>600</v>
      </c>
      <c r="K230" s="192">
        <f>unitario!AA224</f>
        <v>600</v>
      </c>
      <c r="L230" s="192">
        <f t="shared" si="7"/>
        <v>0</v>
      </c>
    </row>
    <row r="231" spans="1:12" ht="27" customHeight="1">
      <c r="A231" s="558">
        <f>unitario!D225</f>
        <v>0</v>
      </c>
      <c r="B231" s="206">
        <f>unitario!A225</f>
        <v>0</v>
      </c>
      <c r="C231" s="205" t="str">
        <f>unitario!B225</f>
        <v>PE modello 846</v>
      </c>
      <c r="D231" s="207">
        <f>unitario!E225</f>
        <v>2</v>
      </c>
      <c r="E231" s="207">
        <f>(unitario!$Y225+unitario!$Z225)*D231</f>
        <v>0</v>
      </c>
      <c r="F231" s="208">
        <f>(unitario!$S225+unitario!$T225+unitario!$U225+unitario!$V225+unitario!$W225+unitario!$X225)*D231</f>
        <v>8</v>
      </c>
      <c r="G231" s="207">
        <f>(unitario!Y225*unitario!$Y$658+unitario!Z225*unitario!$Z$658)*'STANDARD FCA'!D231</f>
        <v>0</v>
      </c>
      <c r="H231" s="207">
        <f>(unitario!S225*unitario!$S$658+unitario!T225*unitario!$T$658+unitario!U225*unitario!$U$658+unitario!V225*unitario!$V$658+unitario!W225*unitario!$W$658+unitario!X225*unitario!$X$658)*'STANDARD FCA'!D231</f>
        <v>240</v>
      </c>
      <c r="I231" s="208">
        <f>(unitario!G225+unitario!H225*unitario!$H$658+unitario!I225*unitario!$I$658+unitario!J225*unitario!$J$658+unitario!K225*unitario!$K$658+unitario!L225*unitario!$L$658+unitario!M225*unitario!$M$658+unitario!N225*unitario!$N$658+unitario!O225*unitario!$O$658+unitario!P225*unitario!$P$658+unitario!Q225*unitario!$Q$658+unitario!R225*unitario!$R$658)*'STANDARD FCA'!D231</f>
        <v>682</v>
      </c>
      <c r="J231" s="145">
        <f t="shared" si="6"/>
        <v>922</v>
      </c>
      <c r="K231" s="192">
        <f>unitario!AA225</f>
        <v>922</v>
      </c>
      <c r="L231" s="192">
        <f t="shared" si="7"/>
        <v>0</v>
      </c>
    </row>
    <row r="232" spans="1:12" ht="27" customHeight="1">
      <c r="A232" s="558" t="str">
        <f>unitario!D226</f>
        <v>You see slide 31</v>
      </c>
      <c r="B232" s="206">
        <f>unitario!A226</f>
        <v>0</v>
      </c>
      <c r="C232" s="205" t="str">
        <f>unitario!B226</f>
        <v>Smontaggio bloccaggio zona posteriore</v>
      </c>
      <c r="D232" s="207">
        <f>unitario!E226</f>
        <v>1</v>
      </c>
      <c r="E232" s="207">
        <f>(unitario!$Y226+unitario!$Z226)*D232</f>
        <v>0</v>
      </c>
      <c r="F232" s="208">
        <f>(unitario!$S226+unitario!$T226+unitario!$U226+unitario!$V226+unitario!$W226+unitario!$X226)*D232</f>
        <v>10</v>
      </c>
      <c r="G232" s="207">
        <f>(unitario!Y226*unitario!$Y$658+unitario!Z226*unitario!$Z$658)*'STANDARD FCA'!D232</f>
        <v>0</v>
      </c>
      <c r="H232" s="207">
        <f>(unitario!S226*unitario!$S$658+unitario!T226*unitario!$T$658+unitario!U226*unitario!$U$658+unitario!V226*unitario!$V$658+unitario!W226*unitario!$W$658+unitario!X226*unitario!$X$658)*'STANDARD FCA'!D232</f>
        <v>300</v>
      </c>
      <c r="I232" s="208">
        <f>(unitario!G226+unitario!H226*unitario!$H$658+unitario!I226*unitario!$I$658+unitario!J226*unitario!$J$658+unitario!K226*unitario!$K$658+unitario!L226*unitario!$L$658+unitario!M226*unitario!$M$658+unitario!N226*unitario!$N$658+unitario!O226*unitario!$O$658+unitario!P226*unitario!$P$658+unitario!Q226*unitario!$Q$658+unitario!R226*unitario!$R$658)*'STANDARD FCA'!D232</f>
        <v>0</v>
      </c>
      <c r="J232" s="145">
        <f t="shared" si="6"/>
        <v>300</v>
      </c>
      <c r="K232" s="192">
        <f>unitario!AA226</f>
        <v>300</v>
      </c>
      <c r="L232" s="192">
        <f t="shared" si="7"/>
        <v>0</v>
      </c>
    </row>
    <row r="233" spans="1:12" ht="27" customHeight="1">
      <c r="A233" s="558" t="str">
        <f>unitario!D227</f>
        <v>You see slide 31</v>
      </c>
      <c r="B233" s="206">
        <f>unitario!A227</f>
        <v>0</v>
      </c>
      <c r="C233" s="205" t="str">
        <f>unitario!B227</f>
        <v>Nuovo bloccaggio pneumatico a bordo gripper promiscuo tutti modelli</v>
      </c>
      <c r="D233" s="207">
        <f>unitario!E227</f>
        <v>2</v>
      </c>
      <c r="E233" s="207">
        <f>(unitario!$Y227+unitario!$Z227)*D233</f>
        <v>0</v>
      </c>
      <c r="F233" s="208">
        <f>(unitario!$S227+unitario!$T227+unitario!$U227+unitario!$V227+unitario!$W227+unitario!$X227)*D233</f>
        <v>16</v>
      </c>
      <c r="G233" s="207">
        <f>(unitario!Y227*unitario!$Y$658+unitario!Z227*unitario!$Z$658)*'STANDARD FCA'!D233</f>
        <v>0</v>
      </c>
      <c r="H233" s="207">
        <f>(unitario!S227*unitario!$S$658+unitario!T227*unitario!$T$658+unitario!U227*unitario!$U$658+unitario!V227*unitario!$V$658+unitario!W227*unitario!$W$658+unitario!X227*unitario!$X$658)*'STANDARD FCA'!D233</f>
        <v>480</v>
      </c>
      <c r="I233" s="208">
        <f>(unitario!G227+unitario!H227*unitario!$H$658+unitario!I227*unitario!$I$658+unitario!J227*unitario!$J$658+unitario!K227*unitario!$K$658+unitario!L227*unitario!$L$658+unitario!M227*unitario!$M$658+unitario!N227*unitario!$N$658+unitario!O227*unitario!$O$658+unitario!P227*unitario!$P$658+unitario!Q227*unitario!$Q$658+unitario!R227*unitario!$R$658)*'STANDARD FCA'!D233</f>
        <v>3432</v>
      </c>
      <c r="J233" s="145">
        <f t="shared" si="6"/>
        <v>3912</v>
      </c>
      <c r="K233" s="192">
        <f>unitario!AA227</f>
        <v>3912</v>
      </c>
      <c r="L233" s="192">
        <f t="shared" si="7"/>
        <v>0</v>
      </c>
    </row>
    <row r="234" spans="1:12" ht="27" customHeight="1">
      <c r="A234" s="558">
        <f>unitario!D228</f>
        <v>0</v>
      </c>
      <c r="B234" s="206">
        <f>unitario!A228</f>
        <v>0</v>
      </c>
      <c r="C234" s="246">
        <f>unitario!B228</f>
        <v>0</v>
      </c>
      <c r="D234" s="207">
        <f>unitario!E228</f>
        <v>0</v>
      </c>
      <c r="E234" s="207">
        <f>(unitario!$Y228+unitario!$Z228)*D234</f>
        <v>0</v>
      </c>
      <c r="F234" s="208">
        <f>(unitario!$S228+unitario!$T228+unitario!$U228+unitario!$V228+unitario!$W228+unitario!$X228)*D234</f>
        <v>0</v>
      </c>
      <c r="G234" s="207">
        <f>(unitario!Y228*unitario!$Y$658+unitario!Z228*unitario!$Z$658)*'STANDARD FCA'!D234</f>
        <v>0</v>
      </c>
      <c r="H234" s="207">
        <f>(unitario!S228*unitario!$S$658+unitario!T228*unitario!$T$658+unitario!U228*unitario!$U$658+unitario!V228*unitario!$V$658+unitario!W228*unitario!$W$658+unitario!X228*unitario!$X$658)*'STANDARD FCA'!D234</f>
        <v>0</v>
      </c>
      <c r="I234" s="208">
        <f>(unitario!G228+unitario!H228*unitario!$H$658+unitario!I228*unitario!$I$658+unitario!J228*unitario!$J$658+unitario!K228*unitario!$K$658+unitario!L228*unitario!$L$658+unitario!M228*unitario!$M$658+unitario!N228*unitario!$N$658+unitario!O228*unitario!$O$658+unitario!P228*unitario!$P$658+unitario!Q228*unitario!$Q$658+unitario!R228*unitario!$R$658)*'STANDARD FCA'!D234</f>
        <v>0</v>
      </c>
      <c r="J234" s="145">
        <f t="shared" si="6"/>
        <v>0</v>
      </c>
      <c r="K234" s="192">
        <f>unitario!AA228</f>
        <v>0</v>
      </c>
      <c r="L234" s="192">
        <f t="shared" si="7"/>
        <v>0</v>
      </c>
    </row>
    <row r="235" spans="1:12" ht="27" customHeight="1">
      <c r="A235" s="558" t="str">
        <f>unitario!D229</f>
        <v>You see slide 31</v>
      </c>
      <c r="B235" s="206">
        <f>unitario!A229</f>
        <v>0</v>
      </c>
      <c r="C235" s="205" t="str">
        <f>unitario!B229</f>
        <v>Programmazione per modello 846 (qt punti 8)</v>
      </c>
      <c r="D235" s="207">
        <f>unitario!E229</f>
        <v>1</v>
      </c>
      <c r="E235" s="207">
        <f>(unitario!$Y229+unitario!$Z229)*D235</f>
        <v>0</v>
      </c>
      <c r="F235" s="208">
        <f>(unitario!$S229+unitario!$T229+unitario!$U229+unitario!$V229+unitario!$W229+unitario!$X229)*D235</f>
        <v>60</v>
      </c>
      <c r="G235" s="207">
        <f>(unitario!Y229*unitario!$Y$658+unitario!Z229*unitario!$Z$658)*'STANDARD FCA'!D235</f>
        <v>0</v>
      </c>
      <c r="H235" s="207">
        <f>(unitario!S229*unitario!$S$658+unitario!T229*unitario!$T$658+unitario!U229*unitario!$U$658+unitario!V229*unitario!$V$658+unitario!W229*unitario!$W$658+unitario!X229*unitario!$X$658)*'STANDARD FCA'!D235</f>
        <v>3000</v>
      </c>
      <c r="I235" s="208">
        <f>(unitario!G229+unitario!H229*unitario!$H$658+unitario!I229*unitario!$I$658+unitario!J229*unitario!$J$658+unitario!K229*unitario!$K$658+unitario!L229*unitario!$L$658+unitario!M229*unitario!$M$658+unitario!N229*unitario!$N$658+unitario!O229*unitario!$O$658+unitario!P229*unitario!$P$658+unitario!Q229*unitario!$Q$658+unitario!R229*unitario!$R$658)*'STANDARD FCA'!D235</f>
        <v>0</v>
      </c>
      <c r="J235" s="145">
        <f t="shared" si="6"/>
        <v>3000</v>
      </c>
      <c r="K235" s="192">
        <f>unitario!AA229</f>
        <v>3000</v>
      </c>
      <c r="L235" s="192">
        <f t="shared" si="7"/>
        <v>0</v>
      </c>
    </row>
    <row r="236" spans="1:12" ht="27.75" customHeight="1">
      <c r="A236" s="558" t="str">
        <f>unitario!D230</f>
        <v>You see slide 31</v>
      </c>
      <c r="B236" s="206">
        <f>unitario!A230</f>
        <v>0</v>
      </c>
      <c r="C236" s="205" t="str">
        <f>unitario!B230</f>
        <v>Verifica programmi di manipolazione e saldatura (qt 8 punti) per modello 312</v>
      </c>
      <c r="D236" s="207">
        <f>unitario!E230</f>
        <v>1</v>
      </c>
      <c r="E236" s="207">
        <f>(unitario!$Y230+unitario!$Z230)*D236</f>
        <v>0</v>
      </c>
      <c r="F236" s="208">
        <f>(unitario!$S230+unitario!$T230+unitario!$U230+unitario!$V230+unitario!$W230+unitario!$X230)*D236</f>
        <v>30</v>
      </c>
      <c r="G236" s="207">
        <f>(unitario!Y230*unitario!$Y$658+unitario!Z230*unitario!$Z$658)*'STANDARD FCA'!D236</f>
        <v>0</v>
      </c>
      <c r="H236" s="207">
        <f>(unitario!S230*unitario!$S$658+unitario!T230*unitario!$T$658+unitario!U230*unitario!$U$658+unitario!V230*unitario!$V$658+unitario!W230*unitario!$W$658+unitario!X230*unitario!$X$658)*'STANDARD FCA'!D236</f>
        <v>1500</v>
      </c>
      <c r="I236" s="208">
        <f>(unitario!G230+unitario!H230*unitario!$H$658+unitario!I230*unitario!$I$658+unitario!J230*unitario!$J$658+unitario!K230*unitario!$K$658+unitario!L230*unitario!$L$658+unitario!M230*unitario!$M$658+unitario!N230*unitario!$N$658+unitario!O230*unitario!$O$658+unitario!P230*unitario!$P$658+unitario!Q230*unitario!$Q$658+unitario!R230*unitario!$R$658)*'STANDARD FCA'!D236</f>
        <v>0</v>
      </c>
      <c r="J236" s="145">
        <f t="shared" si="6"/>
        <v>1500</v>
      </c>
      <c r="K236" s="192">
        <f>unitario!AA230</f>
        <v>1500</v>
      </c>
      <c r="L236" s="192">
        <f t="shared" si="7"/>
        <v>0</v>
      </c>
    </row>
    <row r="237" spans="1:12" ht="30.75" customHeight="1">
      <c r="A237" s="558">
        <f>unitario!D231</f>
        <v>0</v>
      </c>
      <c r="B237" s="206">
        <f>unitario!A231</f>
        <v>0</v>
      </c>
      <c r="C237" s="205">
        <f>unitario!B231</f>
        <v>0</v>
      </c>
      <c r="D237" s="207">
        <f>unitario!E231</f>
        <v>0</v>
      </c>
      <c r="E237" s="207">
        <f>(unitario!$Y231+unitario!$Z231)*D237</f>
        <v>0</v>
      </c>
      <c r="F237" s="208">
        <f>(unitario!$S231+unitario!$T231+unitario!$U231+unitario!$V231+unitario!$W231+unitario!$X231)*D237</f>
        <v>0</v>
      </c>
      <c r="G237" s="207">
        <f>(unitario!Y231*unitario!$Y$658+unitario!Z231*unitario!$Z$658)*'STANDARD FCA'!D237</f>
        <v>0</v>
      </c>
      <c r="H237" s="207">
        <f>(unitario!S231*unitario!$S$658+unitario!T231*unitario!$T$658+unitario!U231*unitario!$U$658+unitario!V231*unitario!$V$658+unitario!W231*unitario!$W$658+unitario!X231*unitario!$X$658)*'STANDARD FCA'!D237</f>
        <v>0</v>
      </c>
      <c r="I237" s="208">
        <f>(unitario!G231+unitario!H231*unitario!$H$658+unitario!I231*unitario!$I$658+unitario!J231*unitario!$J$658+unitario!K231*unitario!$K$658+unitario!L231*unitario!$L$658+unitario!M231*unitario!$M$658+unitario!N231*unitario!$N$658+unitario!O231*unitario!$O$658+unitario!P231*unitario!$P$658+unitario!Q231*unitario!$Q$658+unitario!R231*unitario!$R$658)*'STANDARD FCA'!D237</f>
        <v>0</v>
      </c>
      <c r="J237" s="145">
        <f t="shared" si="6"/>
        <v>0</v>
      </c>
      <c r="K237" s="192">
        <f>unitario!AA231</f>
        <v>0</v>
      </c>
      <c r="L237" s="192">
        <f t="shared" si="7"/>
        <v>0</v>
      </c>
    </row>
    <row r="238" spans="1:12" ht="27" customHeight="1">
      <c r="A238" s="558" t="str">
        <f>unitario!D232</f>
        <v>You see slide 29</v>
      </c>
      <c r="B238" s="206" t="str">
        <f>unitario!A232</f>
        <v>Trasportatore PC 1</v>
      </c>
      <c r="C238" s="205" t="str">
        <f>unitario!B232</f>
        <v>Modifica pick up pneumatico esistente per promiscuità modello 846/312</v>
      </c>
      <c r="D238" s="207">
        <f>unitario!E232</f>
        <v>1</v>
      </c>
      <c r="E238" s="207">
        <f>(unitario!$Y232+unitario!$Z232)*D238</f>
        <v>0</v>
      </c>
      <c r="F238" s="208">
        <f>(unitario!$S232+unitario!$T232+unitario!$U232+unitario!$V232+unitario!$W232+unitario!$X232)*D238</f>
        <v>30</v>
      </c>
      <c r="G238" s="207">
        <f>(unitario!Y232*unitario!$Y$658+unitario!Z232*unitario!$Z$658)*'STANDARD FCA'!D238</f>
        <v>0</v>
      </c>
      <c r="H238" s="207">
        <f>(unitario!S232*unitario!$S$658+unitario!T232*unitario!$T$658+unitario!U232*unitario!$U$658+unitario!V232*unitario!$V$658+unitario!W232*unitario!$W$658+unitario!X232*unitario!$X$658)*'STANDARD FCA'!D238</f>
        <v>900</v>
      </c>
      <c r="I238" s="208">
        <f>(unitario!G232+unitario!H232*unitario!$H$658+unitario!I232*unitario!$I$658+unitario!J232*unitario!$J$658+unitario!K232*unitario!$K$658+unitario!L232*unitario!$L$658+unitario!M232*unitario!$M$658+unitario!N232*unitario!$N$658+unitario!O232*unitario!$O$658+unitario!P232*unitario!$P$658+unitario!Q232*unitario!$Q$658+unitario!R232*unitario!$R$658)*'STANDARD FCA'!D238</f>
        <v>622.5</v>
      </c>
      <c r="J238" s="145">
        <f t="shared" si="6"/>
        <v>1522.5</v>
      </c>
      <c r="K238" s="192">
        <f>unitario!AA232</f>
        <v>1522.5</v>
      </c>
      <c r="L238" s="192">
        <f t="shared" si="7"/>
        <v>0</v>
      </c>
    </row>
    <row r="239" spans="1:12" ht="27" customHeight="1">
      <c r="A239" s="558" t="str">
        <f>unitario!D233</f>
        <v>You see slide 29</v>
      </c>
      <c r="B239" s="206">
        <f>unitario!A233</f>
        <v>0</v>
      </c>
      <c r="C239" s="205" t="str">
        <f>unitario!B233</f>
        <v xml:space="preserve">Nuovi pallet </v>
      </c>
      <c r="D239" s="207">
        <f>unitario!E233</f>
        <v>12</v>
      </c>
      <c r="E239" s="207">
        <f>(unitario!$Y233+unitario!$Z233)*D239</f>
        <v>0</v>
      </c>
      <c r="F239" s="208">
        <f>(unitario!$S233+unitario!$T233+unitario!$U233+unitario!$V233+unitario!$W233+unitario!$X233)*D239</f>
        <v>120</v>
      </c>
      <c r="G239" s="207">
        <f>(unitario!Y233*unitario!$Y$658+unitario!Z233*unitario!$Z$658)*'STANDARD FCA'!D239</f>
        <v>0</v>
      </c>
      <c r="H239" s="207">
        <f>(unitario!S233*unitario!$S$658+unitario!T233*unitario!$T$658+unitario!U233*unitario!$U$658+unitario!V233*unitario!$V$658+unitario!W233*unitario!$W$658+unitario!X233*unitario!$X$658)*'STANDARD FCA'!D239</f>
        <v>3600</v>
      </c>
      <c r="I239" s="208">
        <f>(unitario!G233+unitario!H233*unitario!$H$658+unitario!I233*unitario!$I$658+unitario!J233*unitario!$J$658+unitario!K233*unitario!$K$658+unitario!L233*unitario!$L$658+unitario!M233*unitario!$M$658+unitario!N233*unitario!$N$658+unitario!O233*unitario!$O$658+unitario!P233*unitario!$P$658+unitario!Q233*unitario!$Q$658+unitario!R233*unitario!$R$658)*'STANDARD FCA'!D239</f>
        <v>10152</v>
      </c>
      <c r="J239" s="145">
        <f t="shared" si="6"/>
        <v>13752</v>
      </c>
      <c r="K239" s="192">
        <f>unitario!AA233</f>
        <v>13752</v>
      </c>
      <c r="L239" s="192">
        <f t="shared" si="7"/>
        <v>0</v>
      </c>
    </row>
    <row r="240" spans="1:12" ht="27" customHeight="1">
      <c r="A240" s="558" t="str">
        <f>unitario!D234</f>
        <v>You see slide 29</v>
      </c>
      <c r="B240" s="206">
        <f>unitario!A234</f>
        <v>0</v>
      </c>
      <c r="C240" s="205" t="str">
        <f>unitario!B234</f>
        <v>Calibro</v>
      </c>
      <c r="D240" s="207">
        <f>unitario!E234</f>
        <v>1</v>
      </c>
      <c r="E240" s="207">
        <f>(unitario!$Y234+unitario!$Z234)*D240</f>
        <v>0</v>
      </c>
      <c r="F240" s="208">
        <f>(unitario!$S234+unitario!$T234+unitario!$U234+unitario!$V234+unitario!$W234+unitario!$X234)*D240</f>
        <v>10</v>
      </c>
      <c r="G240" s="207">
        <f>(unitario!Y234*unitario!$Y$658+unitario!Z234*unitario!$Z$658)*'STANDARD FCA'!D240</f>
        <v>0</v>
      </c>
      <c r="H240" s="207">
        <f>(unitario!S234*unitario!$S$658+unitario!T234*unitario!$T$658+unitario!U234*unitario!$U$658+unitario!V234*unitario!$V$658+unitario!W234*unitario!$W$658+unitario!X234*unitario!$X$658)*'STANDARD FCA'!D240</f>
        <v>300</v>
      </c>
      <c r="I240" s="208">
        <f>(unitario!G234+unitario!H234*unitario!$H$658+unitario!I234*unitario!$I$658+unitario!J234*unitario!$J$658+unitario!K234*unitario!$K$658+unitario!L234*unitario!$L$658+unitario!M234*unitario!$M$658+unitario!N234*unitario!$N$658+unitario!O234*unitario!$O$658+unitario!P234*unitario!$P$658+unitario!Q234*unitario!$Q$658+unitario!R234*unitario!$R$658)*'STANDARD FCA'!D240</f>
        <v>1362.5</v>
      </c>
      <c r="J240" s="145">
        <f t="shared" si="6"/>
        <v>1662.5</v>
      </c>
      <c r="K240" s="192">
        <f>unitario!AA234</f>
        <v>1662.5</v>
      </c>
      <c r="L240" s="192">
        <f t="shared" si="7"/>
        <v>0</v>
      </c>
    </row>
    <row r="241" spans="1:12" ht="27" customHeight="1">
      <c r="A241" s="558" t="str">
        <f>unitario!D235</f>
        <v>You see slide 29</v>
      </c>
      <c r="B241" s="206">
        <f>unitario!A235</f>
        <v>0</v>
      </c>
      <c r="C241" s="205" t="str">
        <f>unitario!B235</f>
        <v>Fotocellule PE</v>
      </c>
      <c r="D241" s="207">
        <f>unitario!E235</f>
        <v>4</v>
      </c>
      <c r="E241" s="207">
        <f>(unitario!$Y235+unitario!$Z235)*D241</f>
        <v>0</v>
      </c>
      <c r="F241" s="208">
        <f>(unitario!$S235+unitario!$T235+unitario!$U235+unitario!$V235+unitario!$W235+unitario!$X235)*D241</f>
        <v>16</v>
      </c>
      <c r="G241" s="207">
        <f>(unitario!Y235*unitario!$Y$658+unitario!Z235*unitario!$Z$658)*'STANDARD FCA'!D241</f>
        <v>0</v>
      </c>
      <c r="H241" s="207">
        <f>(unitario!S235*unitario!$S$658+unitario!T235*unitario!$T$658+unitario!U235*unitario!$U$658+unitario!V235*unitario!$V$658+unitario!W235*unitario!$W$658+unitario!X235*unitario!$X$658)*'STANDARD FCA'!D241</f>
        <v>480</v>
      </c>
      <c r="I241" s="208">
        <f>(unitario!G235+unitario!H235*unitario!$H$658+unitario!I235*unitario!$I$658+unitario!J235*unitario!$J$658+unitario!K235*unitario!$K$658+unitario!L235*unitario!$L$658+unitario!M235*unitario!$M$658+unitario!N235*unitario!$N$658+unitario!O235*unitario!$O$658+unitario!P235*unitario!$P$658+unitario!Q235*unitario!$Q$658+unitario!R235*unitario!$R$658)*'STANDARD FCA'!D241</f>
        <v>1364</v>
      </c>
      <c r="J241" s="145">
        <f t="shared" si="6"/>
        <v>1844</v>
      </c>
      <c r="K241" s="192">
        <f>unitario!AA235</f>
        <v>1844</v>
      </c>
      <c r="L241" s="192">
        <f t="shared" si="7"/>
        <v>0</v>
      </c>
    </row>
    <row r="242" spans="1:12" ht="27" customHeight="1">
      <c r="A242" s="558">
        <f>unitario!D236</f>
        <v>0</v>
      </c>
      <c r="B242" s="206">
        <f>unitario!A236</f>
        <v>0</v>
      </c>
      <c r="C242" s="205">
        <f>unitario!B236</f>
        <v>0</v>
      </c>
      <c r="D242" s="207">
        <f>unitario!E236</f>
        <v>0</v>
      </c>
      <c r="E242" s="207">
        <f>(unitario!$Y236+unitario!$Z236)*D242</f>
        <v>0</v>
      </c>
      <c r="F242" s="208">
        <f>(unitario!$S236+unitario!$T236+unitario!$U236+unitario!$V236+unitario!$W236+unitario!$X236)*D242</f>
        <v>0</v>
      </c>
      <c r="G242" s="207">
        <f>(unitario!Y236*unitario!$Y$658+unitario!Z236*unitario!$Z$658)*'STANDARD FCA'!D242</f>
        <v>0</v>
      </c>
      <c r="H242" s="207">
        <f>(unitario!S236*unitario!$S$658+unitario!T236*unitario!$T$658+unitario!U236*unitario!$U$658+unitario!V236*unitario!$V$658+unitario!W236*unitario!$W$658+unitario!X236*unitario!$X$658)*'STANDARD FCA'!D242</f>
        <v>0</v>
      </c>
      <c r="I242" s="208">
        <f>(unitario!G236+unitario!H236*unitario!$H$658+unitario!I236*unitario!$I$658+unitario!J236*unitario!$J$658+unitario!K236*unitario!$K$658+unitario!L236*unitario!$L$658+unitario!M236*unitario!$M$658+unitario!N236*unitario!$N$658+unitario!O236*unitario!$O$658+unitario!P236*unitario!$P$658+unitario!Q236*unitario!$Q$658+unitario!R236*unitario!$R$658)*'STANDARD FCA'!D242</f>
        <v>0</v>
      </c>
      <c r="J242" s="145">
        <f t="shared" si="6"/>
        <v>0</v>
      </c>
      <c r="K242" s="192">
        <f>unitario!AA236</f>
        <v>0</v>
      </c>
      <c r="L242" s="192">
        <f t="shared" si="7"/>
        <v>0</v>
      </c>
    </row>
    <row r="243" spans="1:12" ht="27.75" customHeight="1">
      <c r="A243" s="558" t="str">
        <f>unitario!D237</f>
        <v>You see slide 32</v>
      </c>
      <c r="B243" s="206">
        <f>unitario!A237</f>
        <v>0</v>
      </c>
      <c r="C243" s="205" t="str">
        <f>unitario!B237</f>
        <v>Trasportatore di scarico</v>
      </c>
      <c r="D243" s="207">
        <f>unitario!E237</f>
        <v>0</v>
      </c>
      <c r="E243" s="207">
        <f>(unitario!$Y237+unitario!$Z237)*D243</f>
        <v>0</v>
      </c>
      <c r="F243" s="208">
        <f>(unitario!$S237+unitario!$T237+unitario!$U237+unitario!$V237+unitario!$W237+unitario!$X237)*D243</f>
        <v>0</v>
      </c>
      <c r="G243" s="207">
        <f>(unitario!Y237*unitario!$Y$658+unitario!Z237*unitario!$Z$658)*'STANDARD FCA'!D243</f>
        <v>0</v>
      </c>
      <c r="H243" s="207">
        <f>(unitario!S237*unitario!$S$658+unitario!T237*unitario!$T$658+unitario!U237*unitario!$U$658+unitario!V237*unitario!$V$658+unitario!W237*unitario!$W$658+unitario!X237*unitario!$X$658)*'STANDARD FCA'!D243</f>
        <v>0</v>
      </c>
      <c r="I243" s="208">
        <f>(unitario!G237+unitario!H237*unitario!$H$658+unitario!I237*unitario!$I$658+unitario!J237*unitario!$J$658+unitario!K237*unitario!$K$658+unitario!L237*unitario!$L$658+unitario!M237*unitario!$M$658+unitario!N237*unitario!$N$658+unitario!O237*unitario!$O$658+unitario!P237*unitario!$P$658+unitario!Q237*unitario!$Q$658+unitario!R237*unitario!$R$658)*'STANDARD FCA'!D243</f>
        <v>0</v>
      </c>
      <c r="J243" s="145">
        <f t="shared" si="6"/>
        <v>0</v>
      </c>
      <c r="K243" s="192">
        <f>unitario!AA237</f>
        <v>0</v>
      </c>
      <c r="L243" s="192">
        <f t="shared" si="7"/>
        <v>0</v>
      </c>
    </row>
    <row r="244" spans="1:12" ht="30.75" customHeight="1">
      <c r="A244" s="558" t="str">
        <f>unitario!D238</f>
        <v>You see slide 32</v>
      </c>
      <c r="B244" s="206">
        <f>unitario!A238</f>
        <v>0</v>
      </c>
      <c r="C244" s="205" t="str">
        <f>unitario!B238</f>
        <v>Nessun intervento</v>
      </c>
      <c r="D244" s="207">
        <f>unitario!E238</f>
        <v>0</v>
      </c>
      <c r="E244" s="207">
        <f>(unitario!$Y238+unitario!$Z238)*D244</f>
        <v>0</v>
      </c>
      <c r="F244" s="208">
        <f>(unitario!$S238+unitario!$T238+unitario!$U238+unitario!$V238+unitario!$W238+unitario!$X238)*D244</f>
        <v>0</v>
      </c>
      <c r="G244" s="207">
        <f>(unitario!Y238*unitario!$Y$658+unitario!Z238*unitario!$Z$658)*'STANDARD FCA'!D244</f>
        <v>0</v>
      </c>
      <c r="H244" s="207">
        <f>(unitario!S238*unitario!$S$658+unitario!T238*unitario!$T$658+unitario!U238*unitario!$U$658+unitario!V238*unitario!$V$658+unitario!W238*unitario!$W$658+unitario!X238*unitario!$X$658)*'STANDARD FCA'!D244</f>
        <v>0</v>
      </c>
      <c r="I244" s="208">
        <f>(unitario!G238+unitario!H238*unitario!$H$658+unitario!I238*unitario!$I$658+unitario!J238*unitario!$J$658+unitario!K238*unitario!$K$658+unitario!L238*unitario!$L$658+unitario!M238*unitario!$M$658+unitario!N238*unitario!$N$658+unitario!O238*unitario!$O$658+unitario!P238*unitario!$P$658+unitario!Q238*unitario!$Q$658+unitario!R238*unitario!$R$658)*'STANDARD FCA'!D244</f>
        <v>0</v>
      </c>
      <c r="J244" s="145">
        <f t="shared" si="6"/>
        <v>0</v>
      </c>
      <c r="K244" s="192">
        <f>unitario!AA238</f>
        <v>0</v>
      </c>
      <c r="L244" s="192">
        <f t="shared" si="7"/>
        <v>0</v>
      </c>
    </row>
    <row r="245" spans="1:12" ht="27" customHeight="1">
      <c r="A245" s="558">
        <f>unitario!D239</f>
        <v>0</v>
      </c>
      <c r="B245" s="206">
        <f>unitario!A239</f>
        <v>0</v>
      </c>
      <c r="C245" s="205">
        <f>unitario!B239</f>
        <v>0</v>
      </c>
      <c r="D245" s="207">
        <f>unitario!E239</f>
        <v>0</v>
      </c>
      <c r="E245" s="207">
        <f>(unitario!$Y239+unitario!$Z239)*D245</f>
        <v>0</v>
      </c>
      <c r="F245" s="208">
        <f>(unitario!$S239+unitario!$T239+unitario!$U239+unitario!$V239+unitario!$W239+unitario!$X239)*D245</f>
        <v>0</v>
      </c>
      <c r="G245" s="207">
        <f>(unitario!Y239*unitario!$Y$658+unitario!Z239*unitario!$Z$658)*'STANDARD FCA'!D245</f>
        <v>0</v>
      </c>
      <c r="H245" s="207">
        <f>(unitario!S239*unitario!$S$658+unitario!T239*unitario!$T$658+unitario!U239*unitario!$U$658+unitario!V239*unitario!$V$658+unitario!W239*unitario!$W$658+unitario!X239*unitario!$X$658)*'STANDARD FCA'!D245</f>
        <v>0</v>
      </c>
      <c r="I245" s="208">
        <f>(unitario!G239+unitario!H239*unitario!$H$658+unitario!I239*unitario!$I$658+unitario!J239*unitario!$J$658+unitario!K239*unitario!$K$658+unitario!L239*unitario!$L$658+unitario!M239*unitario!$M$658+unitario!N239*unitario!$N$658+unitario!O239*unitario!$O$658+unitario!P239*unitario!$P$658+unitario!Q239*unitario!$Q$658+unitario!R239*unitario!$R$658)*'STANDARD FCA'!D245</f>
        <v>0</v>
      </c>
      <c r="J245" s="145">
        <f t="shared" si="6"/>
        <v>0</v>
      </c>
      <c r="K245" s="192">
        <f>unitario!AA239</f>
        <v>0</v>
      </c>
      <c r="L245" s="192">
        <f t="shared" si="7"/>
        <v>0</v>
      </c>
    </row>
    <row r="246" spans="1:12" ht="27" customHeight="1">
      <c r="A246" s="558">
        <f>unitario!D240</f>
        <v>0</v>
      </c>
      <c r="B246" s="206">
        <f>unitario!A240</f>
        <v>0</v>
      </c>
      <c r="C246" s="205" t="str">
        <f>unitario!B240</f>
        <v>Logistica</v>
      </c>
      <c r="D246" s="207">
        <f>unitario!E240</f>
        <v>0</v>
      </c>
      <c r="E246" s="207">
        <f>(unitario!$Y240+unitario!$Z240)*D246</f>
        <v>0</v>
      </c>
      <c r="F246" s="208">
        <f>(unitario!$S240+unitario!$T240+unitario!$U240+unitario!$V240+unitario!$W240+unitario!$X240)*D246</f>
        <v>0</v>
      </c>
      <c r="G246" s="207">
        <f>(unitario!Y240*unitario!$Y$658+unitario!Z240*unitario!$Z$658)*'STANDARD FCA'!D246</f>
        <v>0</v>
      </c>
      <c r="H246" s="207">
        <f>(unitario!S240*unitario!$S$658+unitario!T240*unitario!$T$658+unitario!U240*unitario!$U$658+unitario!V240*unitario!$V$658+unitario!W240*unitario!$W$658+unitario!X240*unitario!$X$658)*'STANDARD FCA'!D246</f>
        <v>0</v>
      </c>
      <c r="I246" s="208">
        <f>(unitario!G240+unitario!H240*unitario!$H$658+unitario!I240*unitario!$I$658+unitario!J240*unitario!$J$658+unitario!K240*unitario!$K$658+unitario!L240*unitario!$L$658+unitario!M240*unitario!$M$658+unitario!N240*unitario!$N$658+unitario!O240*unitario!$O$658+unitario!P240*unitario!$P$658+unitario!Q240*unitario!$Q$658+unitario!R240*unitario!$R$658)*'STANDARD FCA'!D246</f>
        <v>0</v>
      </c>
      <c r="J246" s="145">
        <f t="shared" si="6"/>
        <v>0</v>
      </c>
      <c r="K246" s="192">
        <f>unitario!AA240</f>
        <v>0</v>
      </c>
      <c r="L246" s="192">
        <f t="shared" si="7"/>
        <v>0</v>
      </c>
    </row>
    <row r="247" spans="1:12" ht="27" customHeight="1">
      <c r="A247" s="558">
        <f>unitario!D241</f>
        <v>0</v>
      </c>
      <c r="B247" s="206">
        <f>unitario!A241</f>
        <v>0</v>
      </c>
      <c r="C247" s="205">
        <f>unitario!B241</f>
        <v>0</v>
      </c>
      <c r="D247" s="207">
        <f>unitario!E241</f>
        <v>0</v>
      </c>
      <c r="E247" s="207">
        <f>(unitario!$Y241+unitario!$Z241)*D247</f>
        <v>0</v>
      </c>
      <c r="F247" s="208">
        <f>(unitario!$S241+unitario!$T241+unitario!$U241+unitario!$V241+unitario!$W241+unitario!$X241)*D247</f>
        <v>0</v>
      </c>
      <c r="G247" s="207">
        <f>(unitario!Y241*unitario!$Y$658+unitario!Z241*unitario!$Z$658)*'STANDARD FCA'!D247</f>
        <v>0</v>
      </c>
      <c r="H247" s="207">
        <f>(unitario!S241*unitario!$S$658+unitario!T241*unitario!$T$658+unitario!U241*unitario!$U$658+unitario!V241*unitario!$V$658+unitario!W241*unitario!$W$658+unitario!X241*unitario!$X$658)*'STANDARD FCA'!D247</f>
        <v>0</v>
      </c>
      <c r="I247" s="208">
        <f>(unitario!G241+unitario!H241*unitario!$H$658+unitario!I241*unitario!$I$658+unitario!J241*unitario!$J$658+unitario!K241*unitario!$K$658+unitario!L241*unitario!$L$658+unitario!M241*unitario!$M$658+unitario!N241*unitario!$N$658+unitario!O241*unitario!$O$658+unitario!P241*unitario!$P$658+unitario!Q241*unitario!$Q$658+unitario!R241*unitario!$R$658)*'STANDARD FCA'!D247</f>
        <v>0</v>
      </c>
      <c r="J247" s="145">
        <f t="shared" si="6"/>
        <v>0</v>
      </c>
      <c r="K247" s="192">
        <f>unitario!AA241</f>
        <v>0</v>
      </c>
      <c r="L247" s="192">
        <f t="shared" si="7"/>
        <v>0</v>
      </c>
    </row>
    <row r="248" spans="1:12" ht="27" customHeight="1">
      <c r="A248" s="558">
        <f>unitario!D242</f>
        <v>0</v>
      </c>
      <c r="B248" s="206">
        <f>unitario!A242</f>
        <v>0</v>
      </c>
      <c r="C248" s="205" t="str">
        <f>unitario!B242</f>
        <v>Carrello con ruote per pavimento posteriore modello 846 (1500x1000 )</v>
      </c>
      <c r="D248" s="207">
        <f>unitario!E242</f>
        <v>2</v>
      </c>
      <c r="E248" s="207">
        <f>(unitario!$Y242+unitario!$Z242)*D248</f>
        <v>0</v>
      </c>
      <c r="F248" s="208">
        <f>(unitario!$S242+unitario!$T242+unitario!$U242+unitario!$V242+unitario!$W242+unitario!$X242)*D248</f>
        <v>10</v>
      </c>
      <c r="G248" s="207">
        <f>(unitario!Y242*unitario!$Y$658+unitario!Z242*unitario!$Z$658)*'STANDARD FCA'!D248</f>
        <v>0</v>
      </c>
      <c r="H248" s="207">
        <f>(unitario!S242*unitario!$S$658+unitario!T242*unitario!$T$658+unitario!U242*unitario!$U$658+unitario!V242*unitario!$V$658+unitario!W242*unitario!$W$658+unitario!X242*unitario!$X$658)*'STANDARD FCA'!D248</f>
        <v>300</v>
      </c>
      <c r="I248" s="208">
        <f>(unitario!G242+unitario!H242*unitario!$H$658+unitario!I242*unitario!$I$658+unitario!J242*unitario!$J$658+unitario!K242*unitario!$K$658+unitario!L242*unitario!$L$658+unitario!M242*unitario!$M$658+unitario!N242*unitario!$N$658+unitario!O242*unitario!$O$658+unitario!P242*unitario!$P$658+unitario!Q242*unitario!$Q$658+unitario!R242*unitario!$R$658)*'STANDARD FCA'!D248</f>
        <v>3350</v>
      </c>
      <c r="J248" s="145">
        <f t="shared" si="6"/>
        <v>3650</v>
      </c>
      <c r="K248" s="192">
        <f>unitario!AA242</f>
        <v>3650</v>
      </c>
      <c r="L248" s="192">
        <f t="shared" si="7"/>
        <v>0</v>
      </c>
    </row>
    <row r="249" spans="1:12" ht="27" customHeight="1">
      <c r="A249" s="558">
        <f>unitario!D243</f>
        <v>0</v>
      </c>
      <c r="B249" s="206">
        <f>unitario!A243</f>
        <v>0</v>
      </c>
      <c r="C249" s="205">
        <f>unitario!B243</f>
        <v>0</v>
      </c>
      <c r="D249" s="207">
        <f>unitario!E243</f>
        <v>0</v>
      </c>
      <c r="E249" s="207">
        <f>(unitario!$Y243+unitario!$Z243)*D249</f>
        <v>0</v>
      </c>
      <c r="F249" s="208">
        <f>(unitario!$S243+unitario!$T243+unitario!$U243+unitario!$V243+unitario!$W243+unitario!$X243)*D249</f>
        <v>0</v>
      </c>
      <c r="G249" s="207">
        <f>(unitario!Y243*unitario!$Y$658+unitario!Z243*unitario!$Z$658)*'STANDARD FCA'!D249</f>
        <v>0</v>
      </c>
      <c r="H249" s="207">
        <f>(unitario!S243*unitario!$S$658+unitario!T243*unitario!$T$658+unitario!U243*unitario!$U$658+unitario!V243*unitario!$V$658+unitario!W243*unitario!$W$658+unitario!X243*unitario!$X$658)*'STANDARD FCA'!D249</f>
        <v>0</v>
      </c>
      <c r="I249" s="208">
        <f>(unitario!G243+unitario!H243*unitario!$H$658+unitario!I243*unitario!$I$658+unitario!J243*unitario!$J$658+unitario!K243*unitario!$K$658+unitario!L243*unitario!$L$658+unitario!M243*unitario!$M$658+unitario!N243*unitario!$N$658+unitario!O243*unitario!$O$658+unitario!P243*unitario!$P$658+unitario!Q243*unitario!$Q$658+unitario!R243*unitario!$R$658)*'STANDARD FCA'!D249</f>
        <v>0</v>
      </c>
      <c r="J249" s="145">
        <f t="shared" si="6"/>
        <v>0</v>
      </c>
      <c r="K249" s="192">
        <f>unitario!AA243</f>
        <v>0</v>
      </c>
      <c r="L249" s="192">
        <f t="shared" si="7"/>
        <v>0</v>
      </c>
    </row>
    <row r="250" spans="1:12" ht="27.75" customHeight="1">
      <c r="A250" s="558">
        <f>unitario!D244</f>
        <v>0</v>
      </c>
      <c r="B250" s="206">
        <f>unitario!A244</f>
        <v>0</v>
      </c>
      <c r="C250" s="205" t="str">
        <f>unitario!B244</f>
        <v>Carrello con ruote per pavimento posteriore modello 846 CNG (1500x1000 )</v>
      </c>
      <c r="D250" s="207">
        <f>unitario!E244</f>
        <v>2</v>
      </c>
      <c r="E250" s="207">
        <f>(unitario!$Y244+unitario!$Z244)*D250</f>
        <v>0</v>
      </c>
      <c r="F250" s="208">
        <f>(unitario!$S244+unitario!$T244+unitario!$U244+unitario!$V244+unitario!$W244+unitario!$X244)*D250</f>
        <v>10</v>
      </c>
      <c r="G250" s="207">
        <f>(unitario!Y244*unitario!$Y$658+unitario!Z244*unitario!$Z$658)*'STANDARD FCA'!D250</f>
        <v>0</v>
      </c>
      <c r="H250" s="207">
        <f>(unitario!S244*unitario!$S$658+unitario!T244*unitario!$T$658+unitario!U244*unitario!$U$658+unitario!V244*unitario!$V$658+unitario!W244*unitario!$W$658+unitario!X244*unitario!$X$658)*'STANDARD FCA'!D250</f>
        <v>300</v>
      </c>
      <c r="I250" s="208">
        <f>(unitario!G244+unitario!H244*unitario!$H$658+unitario!I244*unitario!$I$658+unitario!J244*unitario!$J$658+unitario!K244*unitario!$K$658+unitario!L244*unitario!$L$658+unitario!M244*unitario!$M$658+unitario!N244*unitario!$N$658+unitario!O244*unitario!$O$658+unitario!P244*unitario!$P$658+unitario!Q244*unitario!$Q$658+unitario!R244*unitario!$R$658)*'STANDARD FCA'!D250</f>
        <v>3350</v>
      </c>
      <c r="J250" s="145">
        <f t="shared" si="6"/>
        <v>3650</v>
      </c>
      <c r="K250" s="192">
        <f>unitario!AA244</f>
        <v>3650</v>
      </c>
      <c r="L250" s="192">
        <f t="shared" si="7"/>
        <v>0</v>
      </c>
    </row>
    <row r="251" spans="1:12" ht="30.75" customHeight="1">
      <c r="A251" s="558">
        <f>unitario!D245</f>
        <v>0</v>
      </c>
      <c r="B251" s="206">
        <f>unitario!A245</f>
        <v>0</v>
      </c>
      <c r="C251" s="205">
        <f>unitario!B245</f>
        <v>0</v>
      </c>
      <c r="D251" s="207">
        <f>unitario!E245</f>
        <v>0</v>
      </c>
      <c r="E251" s="207">
        <f>(unitario!$Y245+unitario!$Z245)*D251</f>
        <v>0</v>
      </c>
      <c r="F251" s="208">
        <f>(unitario!$S245+unitario!$T245+unitario!$U245+unitario!$V245+unitario!$W245+unitario!$X245)*D251</f>
        <v>0</v>
      </c>
      <c r="G251" s="207">
        <f>(unitario!Y245*unitario!$Y$658+unitario!Z245*unitario!$Z$658)*'STANDARD FCA'!D251</f>
        <v>0</v>
      </c>
      <c r="H251" s="207">
        <f>(unitario!S245*unitario!$S$658+unitario!T245*unitario!$T$658+unitario!U245*unitario!$U$658+unitario!V245*unitario!$V$658+unitario!W245*unitario!$W$658+unitario!X245*unitario!$X$658)*'STANDARD FCA'!D251</f>
        <v>0</v>
      </c>
      <c r="I251" s="208">
        <f>(unitario!G245+unitario!H245*unitario!$H$658+unitario!I245*unitario!$I$658+unitario!J245*unitario!$J$658+unitario!K245*unitario!$K$658+unitario!L245*unitario!$L$658+unitario!M245*unitario!$M$658+unitario!N245*unitario!$N$658+unitario!O245*unitario!$O$658+unitario!P245*unitario!$P$658+unitario!Q245*unitario!$Q$658+unitario!R245*unitario!$R$658)*'STANDARD FCA'!D251</f>
        <v>0</v>
      </c>
      <c r="J251" s="145">
        <f t="shared" si="6"/>
        <v>0</v>
      </c>
      <c r="K251" s="192">
        <f>unitario!AA245</f>
        <v>0</v>
      </c>
      <c r="L251" s="192">
        <f t="shared" si="7"/>
        <v>0</v>
      </c>
    </row>
    <row r="252" spans="1:12" ht="27" customHeight="1">
      <c r="A252" s="558">
        <f>unitario!D246</f>
        <v>0</v>
      </c>
      <c r="B252" s="206">
        <f>unitario!A246</f>
        <v>0</v>
      </c>
      <c r="C252" s="557" t="str">
        <f>unitario!B246</f>
        <v>Generale</v>
      </c>
      <c r="D252" s="207">
        <f>unitario!E246</f>
        <v>0</v>
      </c>
      <c r="E252" s="207">
        <f>(unitario!$Y246+unitario!$Z246)*D252</f>
        <v>0</v>
      </c>
      <c r="F252" s="208">
        <f>(unitario!$S246+unitario!$T246+unitario!$U246+unitario!$V246+unitario!$W246+unitario!$X246)*D252</f>
        <v>0</v>
      </c>
      <c r="G252" s="207">
        <f>(unitario!Y246*unitario!$Y$658+unitario!Z246*unitario!$Z$658)*'STANDARD FCA'!D252</f>
        <v>0</v>
      </c>
      <c r="H252" s="207">
        <f>(unitario!S246*unitario!$S$658+unitario!T246*unitario!$T$658+unitario!U246*unitario!$U$658+unitario!V246*unitario!$V$658+unitario!W246*unitario!$W$658+unitario!X246*unitario!$X$658)*'STANDARD FCA'!D252</f>
        <v>0</v>
      </c>
      <c r="I252" s="208">
        <f>(unitario!G246+unitario!H246*unitario!$H$658+unitario!I246*unitario!$I$658+unitario!J246*unitario!$J$658+unitario!K246*unitario!$K$658+unitario!L246*unitario!$L$658+unitario!M246*unitario!$M$658+unitario!N246*unitario!$N$658+unitario!O246*unitario!$O$658+unitario!P246*unitario!$P$658+unitario!Q246*unitario!$Q$658+unitario!R246*unitario!$R$658)*'STANDARD FCA'!D252</f>
        <v>0</v>
      </c>
      <c r="J252" s="145">
        <f t="shared" si="6"/>
        <v>0</v>
      </c>
      <c r="K252" s="192">
        <f>unitario!AA246</f>
        <v>0</v>
      </c>
      <c r="L252" s="192">
        <f t="shared" si="7"/>
        <v>0</v>
      </c>
    </row>
    <row r="253" spans="1:12" ht="27" customHeight="1">
      <c r="A253" s="558">
        <f>unitario!D247</f>
        <v>0</v>
      </c>
      <c r="B253" s="206">
        <f>unitario!A247</f>
        <v>0</v>
      </c>
      <c r="C253" s="205" t="str">
        <f>unitario!B247</f>
        <v>Scannerizzazione 3d della linea esistente</v>
      </c>
      <c r="D253" s="207">
        <f>unitario!E247</f>
        <v>1</v>
      </c>
      <c r="E253" s="207">
        <f>(unitario!$Y247+unitario!$Z247)*D253</f>
        <v>0</v>
      </c>
      <c r="F253" s="208">
        <f>(unitario!$S247+unitario!$T247+unitario!$U247+unitario!$V247+unitario!$W247+unitario!$X247)*D253</f>
        <v>0</v>
      </c>
      <c r="G253" s="207">
        <f>(unitario!Y247*unitario!$Y$658+unitario!Z247*unitario!$Z$658)*'STANDARD FCA'!D253</f>
        <v>0</v>
      </c>
      <c r="H253" s="207">
        <f>(unitario!S247*unitario!$S$658+unitario!T247*unitario!$T$658+unitario!U247*unitario!$U$658+unitario!V247*unitario!$V$658+unitario!W247*unitario!$W$658+unitario!X247*unitario!$X$658)*'STANDARD FCA'!D253</f>
        <v>0</v>
      </c>
      <c r="I253" s="208">
        <f>(unitario!G247+unitario!H247*unitario!$H$658+unitario!I247*unitario!$I$658+unitario!J247*unitario!$J$658+unitario!K247*unitario!$K$658+unitario!L247*unitario!$L$658+unitario!M247*unitario!$M$658+unitario!N247*unitario!$N$658+unitario!O247*unitario!$O$658+unitario!P247*unitario!$P$658+unitario!Q247*unitario!$Q$658+unitario!R247*unitario!$R$658)*'STANDARD FCA'!D253</f>
        <v>3000</v>
      </c>
      <c r="J253" s="145">
        <f t="shared" si="6"/>
        <v>3000</v>
      </c>
      <c r="K253" s="192">
        <f>unitario!AA247</f>
        <v>3000</v>
      </c>
      <c r="L253" s="192">
        <f t="shared" si="7"/>
        <v>0</v>
      </c>
    </row>
    <row r="254" spans="1:12" ht="27" customHeight="1">
      <c r="A254" s="558">
        <f>unitario!D248</f>
        <v>0</v>
      </c>
      <c r="B254" s="206">
        <f>unitario!A248</f>
        <v>0</v>
      </c>
      <c r="C254" s="205" t="str">
        <f>unitario!B248</f>
        <v>Esclusioni</v>
      </c>
      <c r="D254" s="207">
        <f>unitario!E248</f>
        <v>0</v>
      </c>
      <c r="E254" s="207">
        <f>(unitario!$Y248+unitario!$Z248)*D254</f>
        <v>0</v>
      </c>
      <c r="F254" s="208">
        <f>(unitario!$S248+unitario!$T248+unitario!$U248+unitario!$V248+unitario!$W248+unitario!$X248)*D254</f>
        <v>0</v>
      </c>
      <c r="G254" s="207">
        <f>(unitario!Y248*unitario!$Y$658+unitario!Z248*unitario!$Z$658)*'STANDARD FCA'!D254</f>
        <v>0</v>
      </c>
      <c r="H254" s="207">
        <f>(unitario!S248*unitario!$S$658+unitario!T248*unitario!$T$658+unitario!U248*unitario!$U$658+unitario!V248*unitario!$V$658+unitario!W248*unitario!$W$658+unitario!X248*unitario!$X$658)*'STANDARD FCA'!D254</f>
        <v>0</v>
      </c>
      <c r="I254" s="208">
        <f>(unitario!G248+unitario!H248*unitario!$H$658+unitario!I248*unitario!$I$658+unitario!J248*unitario!$J$658+unitario!K248*unitario!$K$658+unitario!L248*unitario!$L$658+unitario!M248*unitario!$M$658+unitario!N248*unitario!$N$658+unitario!O248*unitario!$O$658+unitario!P248*unitario!$P$658+unitario!Q248*unitario!$Q$658+unitario!R248*unitario!$R$658)*'STANDARD FCA'!D254</f>
        <v>0</v>
      </c>
      <c r="J254" s="145">
        <f t="shared" ref="J254:J301" si="8">G254+H254+I254</f>
        <v>0</v>
      </c>
      <c r="K254" s="192">
        <f>unitario!AA248</f>
        <v>0</v>
      </c>
      <c r="L254" s="192">
        <f t="shared" ref="L254:L301" si="9">J254-K254</f>
        <v>0</v>
      </c>
    </row>
    <row r="255" spans="1:12" ht="27" customHeight="1">
      <c r="A255" s="558">
        <f>unitario!D249</f>
        <v>0</v>
      </c>
      <c r="B255" s="206">
        <f>unitario!A249</f>
        <v>0</v>
      </c>
      <c r="C255" s="205" t="str">
        <f>unitario!B249</f>
        <v>Retaquage</v>
      </c>
      <c r="D255" s="207">
        <f>unitario!E249</f>
        <v>0</v>
      </c>
      <c r="E255" s="207">
        <f>(unitario!$Y249+unitario!$Z249)*D255</f>
        <v>0</v>
      </c>
      <c r="F255" s="208">
        <f>(unitario!$S249+unitario!$T249+unitario!$U249+unitario!$V249+unitario!$W249+unitario!$X249)*D255</f>
        <v>0</v>
      </c>
      <c r="G255" s="207">
        <f>(unitario!Y249*unitario!$Y$658+unitario!Z249*unitario!$Z$658)*'STANDARD FCA'!D255</f>
        <v>0</v>
      </c>
      <c r="H255" s="207">
        <f>(unitario!S249*unitario!$S$658+unitario!T249*unitario!$T$658+unitario!U249*unitario!$U$658+unitario!V249*unitario!$V$658+unitario!W249*unitario!$W$658+unitario!X249*unitario!$X$658)*'STANDARD FCA'!D255</f>
        <v>0</v>
      </c>
      <c r="I255" s="208">
        <f>(unitario!G249+unitario!H249*unitario!$H$658+unitario!I249*unitario!$I$658+unitario!J249*unitario!$J$658+unitario!K249*unitario!$K$658+unitario!L249*unitario!$L$658+unitario!M249*unitario!$M$658+unitario!N249*unitario!$N$658+unitario!O249*unitario!$O$658+unitario!P249*unitario!$P$658+unitario!Q249*unitario!$Q$658+unitario!R249*unitario!$R$658)*'STANDARD FCA'!D255</f>
        <v>0</v>
      </c>
      <c r="J255" s="145">
        <f t="shared" si="8"/>
        <v>0</v>
      </c>
      <c r="K255" s="192">
        <f>unitario!AA249</f>
        <v>0</v>
      </c>
      <c r="L255" s="192">
        <f t="shared" si="9"/>
        <v>0</v>
      </c>
    </row>
    <row r="256" spans="1:12" ht="27" customHeight="1">
      <c r="A256" s="558">
        <f>unitario!D250</f>
        <v>0</v>
      </c>
      <c r="B256" s="206">
        <f>unitario!A250</f>
        <v>0</v>
      </c>
      <c r="C256" s="205">
        <f>unitario!B250</f>
        <v>0</v>
      </c>
      <c r="D256" s="207">
        <f>unitario!E250</f>
        <v>0</v>
      </c>
      <c r="E256" s="207">
        <f>(unitario!$Y250+unitario!$Z250)*D256</f>
        <v>0</v>
      </c>
      <c r="F256" s="208">
        <f>(unitario!$S250+unitario!$T250+unitario!$U250+unitario!$V250+unitario!$W250+unitario!$X250)*D256</f>
        <v>0</v>
      </c>
      <c r="G256" s="207">
        <f>(unitario!Y250*unitario!$Y$658+unitario!Z250*unitario!$Z$658)*'STANDARD FCA'!D256</f>
        <v>0</v>
      </c>
      <c r="H256" s="207">
        <f>(unitario!S250*unitario!$S$658+unitario!T250*unitario!$T$658+unitario!U250*unitario!$U$658+unitario!V250*unitario!$V$658+unitario!W250*unitario!$W$658+unitario!X250*unitario!$X$658)*'STANDARD FCA'!D256</f>
        <v>0</v>
      </c>
      <c r="I256" s="208">
        <f>(unitario!G250+unitario!H250*unitario!$H$658+unitario!I250*unitario!$I$658+unitario!J250*unitario!$J$658+unitario!K250*unitario!$K$658+unitario!L250*unitario!$L$658+unitario!M250*unitario!$M$658+unitario!N250*unitario!$N$658+unitario!O250*unitario!$O$658+unitario!P250*unitario!$P$658+unitario!Q250*unitario!$Q$658+unitario!R250*unitario!$R$658)*'STANDARD FCA'!D256</f>
        <v>0</v>
      </c>
      <c r="J256" s="145">
        <f t="shared" si="8"/>
        <v>0</v>
      </c>
      <c r="K256" s="192">
        <f>unitario!AA250</f>
        <v>0</v>
      </c>
      <c r="L256" s="192">
        <f t="shared" si="9"/>
        <v>0</v>
      </c>
    </row>
    <row r="257" spans="1:12" ht="27.75" customHeight="1">
      <c r="A257" s="558">
        <f>unitario!D251</f>
        <v>0</v>
      </c>
      <c r="B257" s="206">
        <f>unitario!A251</f>
        <v>0</v>
      </c>
      <c r="C257" s="245" t="str">
        <f>unitario!B251</f>
        <v>LINEA TELAIO ANTERIORE</v>
      </c>
      <c r="D257" s="207">
        <f>unitario!E251</f>
        <v>0</v>
      </c>
      <c r="E257" s="207">
        <f>(unitario!$Y251+unitario!$Z251)*D257</f>
        <v>0</v>
      </c>
      <c r="F257" s="208">
        <f>(unitario!$S251+unitario!$T251+unitario!$U251+unitario!$V251+unitario!$W251+unitario!$X251)*D257</f>
        <v>0</v>
      </c>
      <c r="G257" s="207">
        <f>(unitario!Y251*unitario!$Y$658+unitario!Z251*unitario!$Z$658)*'STANDARD FCA'!D257</f>
        <v>0</v>
      </c>
      <c r="H257" s="207">
        <f>(unitario!S251*unitario!$S$658+unitario!T251*unitario!$T$658+unitario!U251*unitario!$U$658+unitario!V251*unitario!$V$658+unitario!W251*unitario!$W$658+unitario!X251*unitario!$X$658)*'STANDARD FCA'!D257</f>
        <v>0</v>
      </c>
      <c r="I257" s="208">
        <f>(unitario!G251+unitario!H251*unitario!$H$658+unitario!I251*unitario!$I$658+unitario!J251*unitario!$J$658+unitario!K251*unitario!$K$658+unitario!L251*unitario!$L$658+unitario!M251*unitario!$M$658+unitario!N251*unitario!$N$658+unitario!O251*unitario!$O$658+unitario!P251*unitario!$P$658+unitario!Q251*unitario!$Q$658+unitario!R251*unitario!$R$658)*'STANDARD FCA'!D257</f>
        <v>0</v>
      </c>
      <c r="J257" s="145">
        <f t="shared" si="8"/>
        <v>0</v>
      </c>
      <c r="K257" s="192">
        <f>unitario!AA251</f>
        <v>0</v>
      </c>
      <c r="L257" s="192">
        <f t="shared" si="9"/>
        <v>0</v>
      </c>
    </row>
    <row r="258" spans="1:12" ht="30.75" customHeight="1">
      <c r="A258" s="558">
        <f>unitario!D252</f>
        <v>0</v>
      </c>
      <c r="B258" s="206">
        <f>unitario!A252</f>
        <v>0</v>
      </c>
      <c r="C258" s="205">
        <f>unitario!B252</f>
        <v>0</v>
      </c>
      <c r="D258" s="207">
        <f>unitario!E252</f>
        <v>0</v>
      </c>
      <c r="E258" s="207">
        <f>(unitario!$Y252+unitario!$Z252)*D258</f>
        <v>0</v>
      </c>
      <c r="F258" s="208">
        <f>(unitario!$S252+unitario!$T252+unitario!$U252+unitario!$V252+unitario!$W252+unitario!$X252)*D258</f>
        <v>0</v>
      </c>
      <c r="G258" s="207">
        <f>(unitario!Y252*unitario!$Y$658+unitario!Z252*unitario!$Z$658)*'STANDARD FCA'!D258</f>
        <v>0</v>
      </c>
      <c r="H258" s="207">
        <f>(unitario!S252*unitario!$S$658+unitario!T252*unitario!$T$658+unitario!U252*unitario!$U$658+unitario!V252*unitario!$V$658+unitario!W252*unitario!$W$658+unitario!X252*unitario!$X$658)*'STANDARD FCA'!D258</f>
        <v>0</v>
      </c>
      <c r="I258" s="208">
        <f>(unitario!G252+unitario!H252*unitario!$H$658+unitario!I252*unitario!$I$658+unitario!J252*unitario!$J$658+unitario!K252*unitario!$K$658+unitario!L252*unitario!$L$658+unitario!M252*unitario!$M$658+unitario!N252*unitario!$N$658+unitario!O252*unitario!$O$658+unitario!P252*unitario!$P$658+unitario!Q252*unitario!$Q$658+unitario!R252*unitario!$R$658)*'STANDARD FCA'!D258</f>
        <v>0</v>
      </c>
      <c r="J258" s="145">
        <f t="shared" si="8"/>
        <v>0</v>
      </c>
      <c r="K258" s="192">
        <f>unitario!AA252</f>
        <v>0</v>
      </c>
      <c r="L258" s="192">
        <f t="shared" si="9"/>
        <v>0</v>
      </c>
    </row>
    <row r="259" spans="1:12" ht="27" customHeight="1">
      <c r="A259" s="558" t="str">
        <f>unitario!D253</f>
        <v>You see slide 34</v>
      </c>
      <c r="B259" s="206" t="str">
        <f>unitario!A253</f>
        <v>Op 05</v>
      </c>
      <c r="C259" s="205" t="str">
        <f>unitario!B253</f>
        <v>Baia di carico</v>
      </c>
      <c r="D259" s="207">
        <f>unitario!E253</f>
        <v>0</v>
      </c>
      <c r="E259" s="207">
        <f>(unitario!$Y253+unitario!$Z253)*D259</f>
        <v>0</v>
      </c>
      <c r="F259" s="208">
        <f>(unitario!$S253+unitario!$T253+unitario!$U253+unitario!$V253+unitario!$W253+unitario!$X253)*D259</f>
        <v>0</v>
      </c>
      <c r="G259" s="207">
        <f>(unitario!Y253*unitario!$Y$658+unitario!Z253*unitario!$Z$658)*'STANDARD FCA'!D259</f>
        <v>0</v>
      </c>
      <c r="H259" s="207">
        <f>(unitario!S253*unitario!$S$658+unitario!T253*unitario!$T$658+unitario!U253*unitario!$U$658+unitario!V253*unitario!$V$658+unitario!W253*unitario!$W$658+unitario!X253*unitario!$X$658)*'STANDARD FCA'!D259</f>
        <v>0</v>
      </c>
      <c r="I259" s="208">
        <f>(unitario!G253+unitario!H253*unitario!$H$658+unitario!I253*unitario!$I$658+unitario!J253*unitario!$J$658+unitario!K253*unitario!$K$658+unitario!L253*unitario!$L$658+unitario!M253*unitario!$M$658+unitario!N253*unitario!$N$658+unitario!O253*unitario!$O$658+unitario!P253*unitario!$P$658+unitario!Q253*unitario!$Q$658+unitario!R253*unitario!$R$658)*'STANDARD FCA'!D259</f>
        <v>0</v>
      </c>
      <c r="J259" s="145">
        <f t="shared" si="8"/>
        <v>0</v>
      </c>
      <c r="K259" s="192">
        <f>unitario!AA253</f>
        <v>0</v>
      </c>
      <c r="L259" s="192">
        <f t="shared" si="9"/>
        <v>0</v>
      </c>
    </row>
    <row r="260" spans="1:12" ht="27" customHeight="1">
      <c r="A260" s="558" t="str">
        <f>unitario!D254</f>
        <v>You see slide 34</v>
      </c>
      <c r="B260" s="206">
        <f>unitario!A254</f>
        <v>0</v>
      </c>
      <c r="C260" s="205" t="str">
        <f>unitario!B254</f>
        <v>Fotocellule riconoscimento modello 846</v>
      </c>
      <c r="D260" s="207">
        <f>unitario!E254</f>
        <v>8</v>
      </c>
      <c r="E260" s="207">
        <f>(unitario!$Y254+unitario!$Z254)*D260</f>
        <v>0</v>
      </c>
      <c r="F260" s="208">
        <f>(unitario!$S254+unitario!$T254+unitario!$U254+unitario!$V254+unitario!$W254+unitario!$X254)*D260</f>
        <v>32</v>
      </c>
      <c r="G260" s="207">
        <f>(unitario!Y254*unitario!$Y$658+unitario!Z254*unitario!$Z$658)*'STANDARD FCA'!D260</f>
        <v>0</v>
      </c>
      <c r="H260" s="207">
        <f>(unitario!S254*unitario!$S$658+unitario!T254*unitario!$T$658+unitario!U254*unitario!$U$658+unitario!V254*unitario!$V$658+unitario!W254*unitario!$W$658+unitario!X254*unitario!$X$658)*'STANDARD FCA'!D260</f>
        <v>960</v>
      </c>
      <c r="I260" s="208">
        <f>(unitario!G254+unitario!H254*unitario!$H$658+unitario!I254*unitario!$I$658+unitario!J254*unitario!$J$658+unitario!K254*unitario!$K$658+unitario!L254*unitario!$L$658+unitario!M254*unitario!$M$658+unitario!N254*unitario!$N$658+unitario!O254*unitario!$O$658+unitario!P254*unitario!$P$658+unitario!Q254*unitario!$Q$658+unitario!R254*unitario!$R$658)*'STANDARD FCA'!D260</f>
        <v>2728</v>
      </c>
      <c r="J260" s="145">
        <f t="shared" si="8"/>
        <v>3688</v>
      </c>
      <c r="K260" s="192">
        <f>unitario!AA254</f>
        <v>3688</v>
      </c>
      <c r="L260" s="192">
        <f t="shared" si="9"/>
        <v>0</v>
      </c>
    </row>
    <row r="261" spans="1:12" ht="27" customHeight="1">
      <c r="A261" s="558">
        <f>unitario!D255</f>
        <v>0</v>
      </c>
      <c r="B261" s="206">
        <f>unitario!A255</f>
        <v>0</v>
      </c>
      <c r="C261" s="245">
        <f>unitario!B255</f>
        <v>0</v>
      </c>
      <c r="D261" s="207">
        <f>unitario!E255</f>
        <v>0</v>
      </c>
      <c r="E261" s="207">
        <f>(unitario!$Y255+unitario!$Z255)*D261</f>
        <v>0</v>
      </c>
      <c r="F261" s="208">
        <f>(unitario!$S255+unitario!$T255+unitario!$U255+unitario!$V255+unitario!$W255+unitario!$X255)*D261</f>
        <v>0</v>
      </c>
      <c r="G261" s="207">
        <f>(unitario!Y255*unitario!$Y$658+unitario!Z255*unitario!$Z$658)*'STANDARD FCA'!D261</f>
        <v>0</v>
      </c>
      <c r="H261" s="207">
        <f>(unitario!S255*unitario!$S$658+unitario!T255*unitario!$T$658+unitario!U255*unitario!$U$658+unitario!V255*unitario!$V$658+unitario!W255*unitario!$W$658+unitario!X255*unitario!$X$658)*'STANDARD FCA'!D261</f>
        <v>0</v>
      </c>
      <c r="I261" s="208">
        <f>(unitario!G255+unitario!H255*unitario!$H$658+unitario!I255*unitario!$I$658+unitario!J255*unitario!$J$658+unitario!K255*unitario!$K$658+unitario!L255*unitario!$L$658+unitario!M255*unitario!$M$658+unitario!N255*unitario!$N$658+unitario!O255*unitario!$O$658+unitario!P255*unitario!$P$658+unitario!Q255*unitario!$Q$658+unitario!R255*unitario!$R$658)*'STANDARD FCA'!D261</f>
        <v>0</v>
      </c>
      <c r="J261" s="145">
        <f t="shared" si="8"/>
        <v>0</v>
      </c>
      <c r="K261" s="192">
        <f>unitario!AA255</f>
        <v>0</v>
      </c>
      <c r="L261" s="192">
        <f t="shared" si="9"/>
        <v>0</v>
      </c>
    </row>
    <row r="262" spans="1:12" ht="27" customHeight="1">
      <c r="A262" s="558">
        <f>unitario!D256</f>
        <v>0</v>
      </c>
      <c r="B262" s="206" t="str">
        <f>unitario!A256</f>
        <v>Op 10</v>
      </c>
      <c r="C262" s="205" t="str">
        <f>unitario!B256</f>
        <v>Stazione di geometria</v>
      </c>
      <c r="D262" s="207">
        <f>unitario!E256</f>
        <v>0</v>
      </c>
      <c r="E262" s="207">
        <f>(unitario!$Y256+unitario!$Z256)*D262</f>
        <v>0</v>
      </c>
      <c r="F262" s="208">
        <f>(unitario!$S256+unitario!$T256+unitario!$U256+unitario!$V256+unitario!$W256+unitario!$X256)*D262</f>
        <v>0</v>
      </c>
      <c r="G262" s="207">
        <f>(unitario!Y256*unitario!$Y$658+unitario!Z256*unitario!$Z$658)*'STANDARD FCA'!D262</f>
        <v>0</v>
      </c>
      <c r="H262" s="207">
        <f>(unitario!S256*unitario!$S$658+unitario!T256*unitario!$T$658+unitario!U256*unitario!$U$658+unitario!V256*unitario!$V$658+unitario!W256*unitario!$W$658+unitario!X256*unitario!$X$658)*'STANDARD FCA'!D262</f>
        <v>0</v>
      </c>
      <c r="I262" s="208">
        <f>(unitario!G256+unitario!H256*unitario!$H$658+unitario!I256*unitario!$I$658+unitario!J256*unitario!$J$658+unitario!K256*unitario!$K$658+unitario!L256*unitario!$L$658+unitario!M256*unitario!$M$658+unitario!N256*unitario!$N$658+unitario!O256*unitario!$O$658+unitario!P256*unitario!$P$658+unitario!Q256*unitario!$Q$658+unitario!R256*unitario!$R$658)*'STANDARD FCA'!D262</f>
        <v>0</v>
      </c>
      <c r="J262" s="145">
        <f t="shared" si="8"/>
        <v>0</v>
      </c>
      <c r="K262" s="192">
        <f>unitario!AA256</f>
        <v>0</v>
      </c>
      <c r="L262" s="192">
        <f t="shared" si="9"/>
        <v>0</v>
      </c>
    </row>
    <row r="263" spans="1:12" ht="27" customHeight="1">
      <c r="A263" s="558">
        <f>unitario!D257</f>
        <v>0</v>
      </c>
      <c r="B263" s="206">
        <f>unitario!A257</f>
        <v>0</v>
      </c>
      <c r="C263" s="205">
        <f>unitario!B257</f>
        <v>0</v>
      </c>
      <c r="D263" s="207">
        <f>unitario!E257</f>
        <v>0</v>
      </c>
      <c r="E263" s="207">
        <f>(unitario!$Y257+unitario!$Z257)*D263</f>
        <v>0</v>
      </c>
      <c r="F263" s="208">
        <f>(unitario!$S257+unitario!$T257+unitario!$U257+unitario!$V257+unitario!$W257+unitario!$X257)*D263</f>
        <v>0</v>
      </c>
      <c r="G263" s="207">
        <f>(unitario!Y257*unitario!$Y$658+unitario!Z257*unitario!$Z$658)*'STANDARD FCA'!D263</f>
        <v>0</v>
      </c>
      <c r="H263" s="207">
        <f>(unitario!S257*unitario!$S$658+unitario!T257*unitario!$T$658+unitario!U257*unitario!$U$658+unitario!V257*unitario!$V$658+unitario!W257*unitario!$W$658+unitario!X257*unitario!$X$658)*'STANDARD FCA'!D263</f>
        <v>0</v>
      </c>
      <c r="I263" s="208">
        <f>(unitario!G257+unitario!H257*unitario!$H$658+unitario!I257*unitario!$I$658+unitario!J257*unitario!$J$658+unitario!K257*unitario!$K$658+unitario!L257*unitario!$L$658+unitario!M257*unitario!$M$658+unitario!N257*unitario!$N$658+unitario!O257*unitario!$O$658+unitario!P257*unitario!$P$658+unitario!Q257*unitario!$Q$658+unitario!R257*unitario!$R$658)*'STANDARD FCA'!D263</f>
        <v>0</v>
      </c>
      <c r="J263" s="145">
        <f t="shared" si="8"/>
        <v>0</v>
      </c>
      <c r="K263" s="192">
        <f>unitario!AA257</f>
        <v>0</v>
      </c>
      <c r="L263" s="192">
        <f t="shared" si="9"/>
        <v>0</v>
      </c>
    </row>
    <row r="264" spans="1:12" ht="27.75" customHeight="1">
      <c r="A264" s="558" t="str">
        <f>unitario!D258</f>
        <v>You see slide 34</v>
      </c>
      <c r="B264" s="206">
        <f>unitario!A258</f>
        <v>0</v>
      </c>
      <c r="C264" s="205" t="str">
        <f>unitario!B258</f>
        <v>Fotocellule modello 846</v>
      </c>
      <c r="D264" s="207">
        <f>unitario!E258</f>
        <v>8</v>
      </c>
      <c r="E264" s="207">
        <f>(unitario!$Y258+unitario!$Z258)*D264</f>
        <v>0</v>
      </c>
      <c r="F264" s="208">
        <f>(unitario!$S258+unitario!$T258+unitario!$U258+unitario!$V258+unitario!$W258+unitario!$X258)*D264</f>
        <v>32</v>
      </c>
      <c r="G264" s="207">
        <f>(unitario!Y258*unitario!$Y$658+unitario!Z258*unitario!$Z$658)*'STANDARD FCA'!D264</f>
        <v>0</v>
      </c>
      <c r="H264" s="207">
        <f>(unitario!S258*unitario!$S$658+unitario!T258*unitario!$T$658+unitario!U258*unitario!$U$658+unitario!V258*unitario!$V$658+unitario!W258*unitario!$W$658+unitario!X258*unitario!$X$658)*'STANDARD FCA'!D264</f>
        <v>960</v>
      </c>
      <c r="I264" s="208">
        <f>(unitario!G258+unitario!H258*unitario!$H$658+unitario!I258*unitario!$I$658+unitario!J258*unitario!$J$658+unitario!K258*unitario!$K$658+unitario!L258*unitario!$L$658+unitario!M258*unitario!$M$658+unitario!N258*unitario!$N$658+unitario!O258*unitario!$O$658+unitario!P258*unitario!$P$658+unitario!Q258*unitario!$Q$658+unitario!R258*unitario!$R$658)*'STANDARD FCA'!D264</f>
        <v>2728</v>
      </c>
      <c r="J264" s="145">
        <f t="shared" si="8"/>
        <v>3688</v>
      </c>
      <c r="K264" s="192">
        <f>unitario!AA258</f>
        <v>3688</v>
      </c>
      <c r="L264" s="192">
        <f t="shared" si="9"/>
        <v>0</v>
      </c>
    </row>
    <row r="265" spans="1:12" ht="30.75" customHeight="1">
      <c r="A265" s="558">
        <f>unitario!D259</f>
        <v>0</v>
      </c>
      <c r="B265" s="206">
        <f>unitario!A259</f>
        <v>0</v>
      </c>
      <c r="C265" s="205">
        <f>unitario!B259</f>
        <v>0</v>
      </c>
      <c r="D265" s="207">
        <f>unitario!E259</f>
        <v>0</v>
      </c>
      <c r="E265" s="207">
        <f>(unitario!$Y259+unitario!$Z259)*D265</f>
        <v>0</v>
      </c>
      <c r="F265" s="208">
        <f>(unitario!$S259+unitario!$T259+unitario!$U259+unitario!$V259+unitario!$W259+unitario!$X259)*D265</f>
        <v>0</v>
      </c>
      <c r="G265" s="207">
        <f>(unitario!Y259*unitario!$Y$658+unitario!Z259*unitario!$Z$658)*'STANDARD FCA'!D265</f>
        <v>0</v>
      </c>
      <c r="H265" s="207">
        <f>(unitario!S259*unitario!$S$658+unitario!T259*unitario!$T$658+unitario!U259*unitario!$U$658+unitario!V259*unitario!$V$658+unitario!W259*unitario!$W$658+unitario!X259*unitario!$X$658)*'STANDARD FCA'!D265</f>
        <v>0</v>
      </c>
      <c r="I265" s="208">
        <f>(unitario!G259+unitario!H259*unitario!$H$658+unitario!I259*unitario!$I$658+unitario!J259*unitario!$J$658+unitario!K259*unitario!$K$658+unitario!L259*unitario!$L$658+unitario!M259*unitario!$M$658+unitario!N259*unitario!$N$658+unitario!O259*unitario!$O$658+unitario!P259*unitario!$P$658+unitario!Q259*unitario!$Q$658+unitario!R259*unitario!$R$658)*'STANDARD FCA'!D265</f>
        <v>0</v>
      </c>
      <c r="J265" s="145">
        <f t="shared" si="8"/>
        <v>0</v>
      </c>
      <c r="K265" s="192">
        <f>unitario!AA259</f>
        <v>0</v>
      </c>
      <c r="L265" s="192">
        <f t="shared" si="9"/>
        <v>0</v>
      </c>
    </row>
    <row r="266" spans="1:12" ht="27" customHeight="1">
      <c r="A266" s="558" t="str">
        <f>unitario!D260</f>
        <v>You see slide 35</v>
      </c>
      <c r="B266" s="206" t="str">
        <f>unitario!A260</f>
        <v>Robot 10R4</v>
      </c>
      <c r="C266" s="205" t="str">
        <f>unitario!B260</f>
        <v>Robot di manipolazione</v>
      </c>
      <c r="D266" s="207">
        <f>unitario!E260</f>
        <v>1</v>
      </c>
      <c r="E266" s="207">
        <f>(unitario!$Y260+unitario!$Z260)*D266</f>
        <v>0</v>
      </c>
      <c r="F266" s="208">
        <f>(unitario!$S260+unitario!$T260+unitario!$U260+unitario!$V260+unitario!$W260+unitario!$X260)*D266</f>
        <v>0</v>
      </c>
      <c r="G266" s="207">
        <f>(unitario!Y260*unitario!$Y$658+unitario!Z260*unitario!$Z$658)*'STANDARD FCA'!D266</f>
        <v>0</v>
      </c>
      <c r="H266" s="207">
        <f>(unitario!S260*unitario!$S$658+unitario!T260*unitario!$T$658+unitario!U260*unitario!$U$658+unitario!V260*unitario!$V$658+unitario!W260*unitario!$W$658+unitario!X260*unitario!$X$658)*'STANDARD FCA'!D266</f>
        <v>0</v>
      </c>
      <c r="I266" s="208">
        <f>(unitario!G260+unitario!H260*unitario!$H$658+unitario!I260*unitario!$I$658+unitario!J260*unitario!$J$658+unitario!K260*unitario!$K$658+unitario!L260*unitario!$L$658+unitario!M260*unitario!$M$658+unitario!N260*unitario!$N$658+unitario!O260*unitario!$O$658+unitario!P260*unitario!$P$658+unitario!Q260*unitario!$Q$658+unitario!R260*unitario!$R$658)*'STANDARD FCA'!D266</f>
        <v>0</v>
      </c>
      <c r="J266" s="145">
        <f t="shared" si="8"/>
        <v>0</v>
      </c>
      <c r="K266" s="192">
        <f>unitario!AA260</f>
        <v>0</v>
      </c>
      <c r="L266" s="192">
        <f t="shared" si="9"/>
        <v>0</v>
      </c>
    </row>
    <row r="267" spans="1:12" ht="27" customHeight="1">
      <c r="A267" s="558" t="str">
        <f>unitario!D261</f>
        <v>You see slide 35</v>
      </c>
      <c r="B267" s="206">
        <f>unitario!A261</f>
        <v>0</v>
      </c>
      <c r="C267" s="205" t="str">
        <f>unitario!B261</f>
        <v>PE su gripper modello 846</v>
      </c>
      <c r="D267" s="207">
        <f>unitario!E261</f>
        <v>2</v>
      </c>
      <c r="E267" s="207">
        <f>(unitario!$Y261+unitario!$Z261)*D267</f>
        <v>0</v>
      </c>
      <c r="F267" s="208">
        <f>(unitario!$S261+unitario!$T261+unitario!$U261+unitario!$V261+unitario!$W261+unitario!$X261)*D267</f>
        <v>8</v>
      </c>
      <c r="G267" s="207">
        <f>(unitario!Y261*unitario!$Y$658+unitario!Z261*unitario!$Z$658)*'STANDARD FCA'!D267</f>
        <v>0</v>
      </c>
      <c r="H267" s="207">
        <f>(unitario!S261*unitario!$S$658+unitario!T261*unitario!$T$658+unitario!U261*unitario!$U$658+unitario!V261*unitario!$V$658+unitario!W261*unitario!$W$658+unitario!X261*unitario!$X$658)*'STANDARD FCA'!D267</f>
        <v>240</v>
      </c>
      <c r="I267" s="208">
        <f>(unitario!G261+unitario!H261*unitario!$H$658+unitario!I261*unitario!$I$658+unitario!J261*unitario!$J$658+unitario!K261*unitario!$K$658+unitario!L261*unitario!$L$658+unitario!M261*unitario!$M$658+unitario!N261*unitario!$N$658+unitario!O261*unitario!$O$658+unitario!P261*unitario!$P$658+unitario!Q261*unitario!$Q$658+unitario!R261*unitario!$R$658)*'STANDARD FCA'!D267</f>
        <v>682</v>
      </c>
      <c r="J267" s="145">
        <f t="shared" si="8"/>
        <v>922</v>
      </c>
      <c r="K267" s="192">
        <f>unitario!AA261</f>
        <v>922</v>
      </c>
      <c r="L267" s="192">
        <f t="shared" si="9"/>
        <v>0</v>
      </c>
    </row>
    <row r="268" spans="1:12" ht="27" customHeight="1">
      <c r="A268" s="558">
        <f>unitario!D262</f>
        <v>0</v>
      </c>
      <c r="B268" s="206">
        <f>unitario!A262</f>
        <v>0</v>
      </c>
      <c r="C268" s="205">
        <f>unitario!B262</f>
        <v>0</v>
      </c>
      <c r="D268" s="207">
        <f>unitario!E262</f>
        <v>0</v>
      </c>
      <c r="E268" s="207">
        <f>(unitario!$Y262+unitario!$Z262)*D268</f>
        <v>0</v>
      </c>
      <c r="F268" s="208">
        <f>(unitario!$S262+unitario!$T262+unitario!$U262+unitario!$V262+unitario!$W262+unitario!$X262)*D268</f>
        <v>0</v>
      </c>
      <c r="G268" s="207">
        <f>(unitario!Y262*unitario!$Y$658+unitario!Z262*unitario!$Z$658)*'STANDARD FCA'!D268</f>
        <v>0</v>
      </c>
      <c r="H268" s="207">
        <f>(unitario!S262*unitario!$S$658+unitario!T262*unitario!$T$658+unitario!U262*unitario!$U$658+unitario!V262*unitario!$V$658+unitario!W262*unitario!$W$658+unitario!X262*unitario!$X$658)*'STANDARD FCA'!D268</f>
        <v>0</v>
      </c>
      <c r="I268" s="208">
        <f>(unitario!G262+unitario!H262*unitario!$H$658+unitario!I262*unitario!$I$658+unitario!J262*unitario!$J$658+unitario!K262*unitario!$K$658+unitario!L262*unitario!$L$658+unitario!M262*unitario!$M$658+unitario!N262*unitario!$N$658+unitario!O262*unitario!$O$658+unitario!P262*unitario!$P$658+unitario!Q262*unitario!$Q$658+unitario!R262*unitario!$R$658)*'STANDARD FCA'!D268</f>
        <v>0</v>
      </c>
      <c r="J268" s="145">
        <f t="shared" si="8"/>
        <v>0</v>
      </c>
      <c r="K268" s="192">
        <f>unitario!AA262</f>
        <v>0</v>
      </c>
      <c r="L268" s="192">
        <f t="shared" si="9"/>
        <v>0</v>
      </c>
    </row>
    <row r="269" spans="1:12" ht="27" customHeight="1">
      <c r="A269" s="558" t="str">
        <f>unitario!D263</f>
        <v>You see slide 35</v>
      </c>
      <c r="B269" s="206" t="str">
        <f>unitario!A263</f>
        <v>Robot 10R5</v>
      </c>
      <c r="C269" s="205" t="str">
        <f>unitario!B263</f>
        <v>Robot di manipolazione</v>
      </c>
      <c r="D269" s="207">
        <f>unitario!E263</f>
        <v>1</v>
      </c>
      <c r="E269" s="207">
        <f>(unitario!$Y263+unitario!$Z263)*D269</f>
        <v>0</v>
      </c>
      <c r="F269" s="208">
        <f>(unitario!$S263+unitario!$T263+unitario!$U263+unitario!$V263+unitario!$W263+unitario!$X263)*D269</f>
        <v>0</v>
      </c>
      <c r="G269" s="207">
        <f>(unitario!Y263*unitario!$Y$658+unitario!Z263*unitario!$Z$658)*'STANDARD FCA'!D269</f>
        <v>0</v>
      </c>
      <c r="H269" s="207">
        <f>(unitario!S263*unitario!$S$658+unitario!T263*unitario!$T$658+unitario!U263*unitario!$U$658+unitario!V263*unitario!$V$658+unitario!W263*unitario!$W$658+unitario!X263*unitario!$X$658)*'STANDARD FCA'!D269</f>
        <v>0</v>
      </c>
      <c r="I269" s="208">
        <f>(unitario!G263+unitario!H263*unitario!$H$658+unitario!I263*unitario!$I$658+unitario!J263*unitario!$J$658+unitario!K263*unitario!$K$658+unitario!L263*unitario!$L$658+unitario!M263*unitario!$M$658+unitario!N263*unitario!$N$658+unitario!O263*unitario!$O$658+unitario!P263*unitario!$P$658+unitario!Q263*unitario!$Q$658+unitario!R263*unitario!$R$658)*'STANDARD FCA'!D269</f>
        <v>0</v>
      </c>
      <c r="J269" s="145">
        <f t="shared" si="8"/>
        <v>0</v>
      </c>
      <c r="K269" s="192">
        <f>unitario!AA263</f>
        <v>0</v>
      </c>
      <c r="L269" s="192">
        <f t="shared" si="9"/>
        <v>0</v>
      </c>
    </row>
    <row r="270" spans="1:12" ht="27" customHeight="1">
      <c r="A270" s="558" t="str">
        <f>unitario!D264</f>
        <v>You see slide 35</v>
      </c>
      <c r="B270" s="206">
        <f>unitario!A264</f>
        <v>0</v>
      </c>
      <c r="C270" s="205" t="str">
        <f>unitario!B264</f>
        <v>PE su gripper modello 846</v>
      </c>
      <c r="D270" s="207">
        <f>unitario!E264</f>
        <v>2</v>
      </c>
      <c r="E270" s="207">
        <f>(unitario!$Y264+unitario!$Z264)*D270</f>
        <v>0</v>
      </c>
      <c r="F270" s="208">
        <f>(unitario!$S264+unitario!$T264+unitario!$U264+unitario!$V264+unitario!$W264+unitario!$X264)*D270</f>
        <v>8</v>
      </c>
      <c r="G270" s="207">
        <f>(unitario!Y264*unitario!$Y$658+unitario!Z264*unitario!$Z$658)*'STANDARD FCA'!D270</f>
        <v>0</v>
      </c>
      <c r="H270" s="207">
        <f>(unitario!S264*unitario!$S$658+unitario!T264*unitario!$T$658+unitario!U264*unitario!$U$658+unitario!V264*unitario!$V$658+unitario!W264*unitario!$W$658+unitario!X264*unitario!$X$658)*'STANDARD FCA'!D270</f>
        <v>240</v>
      </c>
      <c r="I270" s="208">
        <f>(unitario!G264+unitario!H264*unitario!$H$658+unitario!I264*unitario!$I$658+unitario!J264*unitario!$J$658+unitario!K264*unitario!$K$658+unitario!L264*unitario!$L$658+unitario!M264*unitario!$M$658+unitario!N264*unitario!$N$658+unitario!O264*unitario!$O$658+unitario!P264*unitario!$P$658+unitario!Q264*unitario!$Q$658+unitario!R264*unitario!$R$658)*'STANDARD FCA'!D270</f>
        <v>682</v>
      </c>
      <c r="J270" s="145">
        <f t="shared" si="8"/>
        <v>922</v>
      </c>
      <c r="K270" s="192">
        <f>unitario!AA264</f>
        <v>922</v>
      </c>
      <c r="L270" s="192">
        <f t="shared" si="9"/>
        <v>0</v>
      </c>
    </row>
    <row r="271" spans="1:12" ht="27.75" customHeight="1">
      <c r="A271" s="558">
        <f>unitario!D265</f>
        <v>0</v>
      </c>
      <c r="B271" s="206">
        <f>unitario!A265</f>
        <v>0</v>
      </c>
      <c r="C271" s="205">
        <f>unitario!B265</f>
        <v>0</v>
      </c>
      <c r="D271" s="207">
        <f>unitario!E265</f>
        <v>0</v>
      </c>
      <c r="E271" s="207">
        <f>(unitario!$Y265+unitario!$Z265)*D271</f>
        <v>0</v>
      </c>
      <c r="F271" s="208">
        <f>(unitario!$S265+unitario!$T265+unitario!$U265+unitario!$V265+unitario!$W265+unitario!$X265)*D271</f>
        <v>0</v>
      </c>
      <c r="G271" s="207">
        <f>(unitario!Y265*unitario!$Y$658+unitario!Z265*unitario!$Z$658)*'STANDARD FCA'!D271</f>
        <v>0</v>
      </c>
      <c r="H271" s="207">
        <f>(unitario!S265*unitario!$S$658+unitario!T265*unitario!$T$658+unitario!U265*unitario!$U$658+unitario!V265*unitario!$V$658+unitario!W265*unitario!$W$658+unitario!X265*unitario!$X$658)*'STANDARD FCA'!D271</f>
        <v>0</v>
      </c>
      <c r="I271" s="208">
        <f>(unitario!G265+unitario!H265*unitario!$H$658+unitario!I265*unitario!$I$658+unitario!J265*unitario!$J$658+unitario!K265*unitario!$K$658+unitario!L265*unitario!$L$658+unitario!M265*unitario!$M$658+unitario!N265*unitario!$N$658+unitario!O265*unitario!$O$658+unitario!P265*unitario!$P$658+unitario!Q265*unitario!$Q$658+unitario!R265*unitario!$R$658)*'STANDARD FCA'!D271</f>
        <v>0</v>
      </c>
      <c r="J271" s="145">
        <f t="shared" si="8"/>
        <v>0</v>
      </c>
      <c r="K271" s="192">
        <f>unitario!AA265</f>
        <v>0</v>
      </c>
      <c r="L271" s="192">
        <f t="shared" si="9"/>
        <v>0</v>
      </c>
    </row>
    <row r="272" spans="1:12" ht="30.75" customHeight="1">
      <c r="A272" s="558">
        <f>unitario!D266</f>
        <v>0</v>
      </c>
      <c r="B272" s="206">
        <f>unitario!A266</f>
        <v>0</v>
      </c>
      <c r="C272" s="205">
        <f>unitario!B266</f>
        <v>0</v>
      </c>
      <c r="D272" s="207">
        <f>unitario!E266</f>
        <v>0</v>
      </c>
      <c r="E272" s="207">
        <f>(unitario!$Y266+unitario!$Z266)*D272</f>
        <v>0</v>
      </c>
      <c r="F272" s="208">
        <f>(unitario!$S266+unitario!$T266+unitario!$U266+unitario!$V266+unitario!$W266+unitario!$X266)*D272</f>
        <v>0</v>
      </c>
      <c r="G272" s="207">
        <f>(unitario!Y266*unitario!$Y$658+unitario!Z266*unitario!$Z$658)*'STANDARD FCA'!D272</f>
        <v>0</v>
      </c>
      <c r="H272" s="207">
        <f>(unitario!S266*unitario!$S$658+unitario!T266*unitario!$T$658+unitario!U266*unitario!$U$658+unitario!V266*unitario!$V$658+unitario!W266*unitario!$W$658+unitario!X266*unitario!$X$658)*'STANDARD FCA'!D272</f>
        <v>0</v>
      </c>
      <c r="I272" s="208">
        <f>(unitario!G266+unitario!H266*unitario!$H$658+unitario!I266*unitario!$I$658+unitario!J266*unitario!$J$658+unitario!K266*unitario!$K$658+unitario!L266*unitario!$L$658+unitario!M266*unitario!$M$658+unitario!N266*unitario!$N$658+unitario!O266*unitario!$O$658+unitario!P266*unitario!$P$658+unitario!Q266*unitario!$Q$658+unitario!R266*unitario!$R$658)*'STANDARD FCA'!D272</f>
        <v>0</v>
      </c>
      <c r="J272" s="145">
        <f t="shared" si="8"/>
        <v>0</v>
      </c>
      <c r="K272" s="192">
        <f>unitario!AA266</f>
        <v>0</v>
      </c>
      <c r="L272" s="192">
        <f t="shared" si="9"/>
        <v>0</v>
      </c>
    </row>
    <row r="273" spans="1:12" ht="27" customHeight="1">
      <c r="A273" s="558" t="str">
        <f>unitario!D267</f>
        <v>You see slide 34</v>
      </c>
      <c r="B273" s="206" t="str">
        <f>unitario!A267</f>
        <v>Robot 10R2</v>
      </c>
      <c r="C273" s="205" t="str">
        <f>unitario!B267</f>
        <v>Robot di saldatura</v>
      </c>
      <c r="D273" s="207">
        <f>unitario!E267</f>
        <v>1</v>
      </c>
      <c r="E273" s="207">
        <f>(unitario!$Y267+unitario!$Z267)*D273</f>
        <v>0</v>
      </c>
      <c r="F273" s="208">
        <f>(unitario!$S267+unitario!$T267+unitario!$U267+unitario!$V267+unitario!$W267+unitario!$X267)*D273</f>
        <v>0</v>
      </c>
      <c r="G273" s="207">
        <f>(unitario!Y267*unitario!$Y$658+unitario!Z267*unitario!$Z$658)*'STANDARD FCA'!D273</f>
        <v>0</v>
      </c>
      <c r="H273" s="207">
        <f>(unitario!S267*unitario!$S$658+unitario!T267*unitario!$T$658+unitario!U267*unitario!$U$658+unitario!V267*unitario!$V$658+unitario!W267*unitario!$W$658+unitario!X267*unitario!$X$658)*'STANDARD FCA'!D273</f>
        <v>0</v>
      </c>
      <c r="I273" s="208">
        <f>(unitario!G267+unitario!H267*unitario!$H$658+unitario!I267*unitario!$I$658+unitario!J267*unitario!$J$658+unitario!K267*unitario!$K$658+unitario!L267*unitario!$L$658+unitario!M267*unitario!$M$658+unitario!N267*unitario!$N$658+unitario!O267*unitario!$O$658+unitario!P267*unitario!$P$658+unitario!Q267*unitario!$Q$658+unitario!R267*unitario!$R$658)*'STANDARD FCA'!D273</f>
        <v>0</v>
      </c>
      <c r="J273" s="145">
        <f t="shared" si="8"/>
        <v>0</v>
      </c>
      <c r="K273" s="192">
        <f>unitario!AA267</f>
        <v>0</v>
      </c>
      <c r="L273" s="192">
        <f t="shared" si="9"/>
        <v>0</v>
      </c>
    </row>
    <row r="274" spans="1:12" ht="27" customHeight="1">
      <c r="A274" s="558" t="str">
        <f>unitario!D268</f>
        <v>You see slide 34</v>
      </c>
      <c r="B274" s="206">
        <f>unitario!A268</f>
        <v>0</v>
      </c>
      <c r="C274" s="205" t="str">
        <f>unitario!B268</f>
        <v>Programmazione per modello 846 (qt punti 4)</v>
      </c>
      <c r="D274" s="207">
        <f>unitario!E268</f>
        <v>1</v>
      </c>
      <c r="E274" s="207">
        <f>(unitario!$Y268+unitario!$Z268)*D274</f>
        <v>0</v>
      </c>
      <c r="F274" s="208">
        <f>(unitario!$S268+unitario!$T268+unitario!$U268+unitario!$V268+unitario!$W268+unitario!$X268)*D274</f>
        <v>60</v>
      </c>
      <c r="G274" s="207">
        <f>(unitario!Y268*unitario!$Y$658+unitario!Z268*unitario!$Z$658)*'STANDARD FCA'!D274</f>
        <v>0</v>
      </c>
      <c r="H274" s="207">
        <f>(unitario!S268*unitario!$S$658+unitario!T268*unitario!$T$658+unitario!U268*unitario!$U$658+unitario!V268*unitario!$V$658+unitario!W268*unitario!$W$658+unitario!X268*unitario!$X$658)*'STANDARD FCA'!D274</f>
        <v>3000</v>
      </c>
      <c r="I274" s="208">
        <f>(unitario!G268+unitario!H268*unitario!$H$658+unitario!I268*unitario!$I$658+unitario!J268*unitario!$J$658+unitario!K268*unitario!$K$658+unitario!L268*unitario!$L$658+unitario!M268*unitario!$M$658+unitario!N268*unitario!$N$658+unitario!O268*unitario!$O$658+unitario!P268*unitario!$P$658+unitario!Q268*unitario!$Q$658+unitario!R268*unitario!$R$658)*'STANDARD FCA'!D274</f>
        <v>0</v>
      </c>
      <c r="J274" s="145">
        <f t="shared" si="8"/>
        <v>3000</v>
      </c>
      <c r="K274" s="192">
        <f>unitario!AA268</f>
        <v>3000</v>
      </c>
      <c r="L274" s="192">
        <f t="shared" si="9"/>
        <v>0</v>
      </c>
    </row>
    <row r="275" spans="1:12" ht="27" customHeight="1">
      <c r="A275" s="558">
        <f>unitario!D269</f>
        <v>0</v>
      </c>
      <c r="B275" s="206">
        <f>unitario!A269</f>
        <v>0</v>
      </c>
      <c r="C275" s="205">
        <f>unitario!B269</f>
        <v>0</v>
      </c>
      <c r="D275" s="207">
        <f>unitario!E269</f>
        <v>0</v>
      </c>
      <c r="E275" s="207">
        <f>(unitario!$Y269+unitario!$Z269)*D275</f>
        <v>0</v>
      </c>
      <c r="F275" s="208">
        <f>(unitario!$S269+unitario!$T269+unitario!$U269+unitario!$V269+unitario!$W269+unitario!$X269)*D275</f>
        <v>0</v>
      </c>
      <c r="G275" s="207">
        <f>(unitario!Y269*unitario!$Y$658+unitario!Z269*unitario!$Z$658)*'STANDARD FCA'!D275</f>
        <v>0</v>
      </c>
      <c r="H275" s="207">
        <f>(unitario!S269*unitario!$S$658+unitario!T269*unitario!$T$658+unitario!U269*unitario!$U$658+unitario!V269*unitario!$V$658+unitario!W269*unitario!$W$658+unitario!X269*unitario!$X$658)*'STANDARD FCA'!D275</f>
        <v>0</v>
      </c>
      <c r="I275" s="208">
        <f>(unitario!G269+unitario!H269*unitario!$H$658+unitario!I269*unitario!$I$658+unitario!J269*unitario!$J$658+unitario!K269*unitario!$K$658+unitario!L269*unitario!$L$658+unitario!M269*unitario!$M$658+unitario!N269*unitario!$N$658+unitario!O269*unitario!$O$658+unitario!P269*unitario!$P$658+unitario!Q269*unitario!$Q$658+unitario!R269*unitario!$R$658)*'STANDARD FCA'!D275</f>
        <v>0</v>
      </c>
      <c r="J275" s="145">
        <f t="shared" si="8"/>
        <v>0</v>
      </c>
      <c r="K275" s="192">
        <f>unitario!AA269</f>
        <v>0</v>
      </c>
      <c r="L275" s="192">
        <f t="shared" si="9"/>
        <v>0</v>
      </c>
    </row>
    <row r="276" spans="1:12" ht="27" customHeight="1">
      <c r="A276" s="558" t="str">
        <f>unitario!D270</f>
        <v>You see slide 34</v>
      </c>
      <c r="B276" s="206" t="str">
        <f>unitario!A270</f>
        <v>Robot 10R3</v>
      </c>
      <c r="C276" s="205" t="str">
        <f>unitario!B270</f>
        <v>Robot di saldatura</v>
      </c>
      <c r="D276" s="207">
        <f>unitario!E270</f>
        <v>1</v>
      </c>
      <c r="E276" s="207">
        <f>(unitario!$Y270+unitario!$Z270)*D276</f>
        <v>0</v>
      </c>
      <c r="F276" s="208">
        <f>(unitario!$S270+unitario!$T270+unitario!$U270+unitario!$V270+unitario!$W270+unitario!$X270)*D276</f>
        <v>0</v>
      </c>
      <c r="G276" s="207">
        <f>(unitario!Y270*unitario!$Y$658+unitario!Z270*unitario!$Z$658)*'STANDARD FCA'!D276</f>
        <v>0</v>
      </c>
      <c r="H276" s="207">
        <f>(unitario!S270*unitario!$S$658+unitario!T270*unitario!$T$658+unitario!U270*unitario!$U$658+unitario!V270*unitario!$V$658+unitario!W270*unitario!$W$658+unitario!X270*unitario!$X$658)*'STANDARD FCA'!D276</f>
        <v>0</v>
      </c>
      <c r="I276" s="208">
        <f>(unitario!G270+unitario!H270*unitario!$H$658+unitario!I270*unitario!$I$658+unitario!J270*unitario!$J$658+unitario!K270*unitario!$K$658+unitario!L270*unitario!$L$658+unitario!M270*unitario!$M$658+unitario!N270*unitario!$N$658+unitario!O270*unitario!$O$658+unitario!P270*unitario!$P$658+unitario!Q270*unitario!$Q$658+unitario!R270*unitario!$R$658)*'STANDARD FCA'!D276</f>
        <v>0</v>
      </c>
      <c r="J276" s="145">
        <f t="shared" si="8"/>
        <v>0</v>
      </c>
      <c r="K276" s="192">
        <f>unitario!AA270</f>
        <v>0</v>
      </c>
      <c r="L276" s="192">
        <f t="shared" si="9"/>
        <v>0</v>
      </c>
    </row>
    <row r="277" spans="1:12" ht="27" customHeight="1">
      <c r="A277" s="558" t="str">
        <f>unitario!D271</f>
        <v>You see slide 34</v>
      </c>
      <c r="B277" s="206">
        <f>unitario!A271</f>
        <v>0</v>
      </c>
      <c r="C277" s="205" t="str">
        <f>unitario!B271</f>
        <v>Programmazione per modello 846 (qt punti 4)</v>
      </c>
      <c r="D277" s="207">
        <f>unitario!E271</f>
        <v>1</v>
      </c>
      <c r="E277" s="207">
        <f>(unitario!$Y271+unitario!$Z271)*D277</f>
        <v>0</v>
      </c>
      <c r="F277" s="208">
        <f>(unitario!$S271+unitario!$T271+unitario!$U271+unitario!$V271+unitario!$W271+unitario!$X271)*D277</f>
        <v>60</v>
      </c>
      <c r="G277" s="207">
        <f>(unitario!Y271*unitario!$Y$658+unitario!Z271*unitario!$Z$658)*'STANDARD FCA'!D277</f>
        <v>0</v>
      </c>
      <c r="H277" s="207">
        <f>(unitario!S271*unitario!$S$658+unitario!T271*unitario!$T$658+unitario!U271*unitario!$U$658+unitario!V271*unitario!$V$658+unitario!W271*unitario!$W$658+unitario!X271*unitario!$X$658)*'STANDARD FCA'!D277</f>
        <v>3000</v>
      </c>
      <c r="I277" s="208">
        <f>(unitario!G271+unitario!H271*unitario!$H$658+unitario!I271*unitario!$I$658+unitario!J271*unitario!$J$658+unitario!K271*unitario!$K$658+unitario!L271*unitario!$L$658+unitario!M271*unitario!$M$658+unitario!N271*unitario!$N$658+unitario!O271*unitario!$O$658+unitario!P271*unitario!$P$658+unitario!Q271*unitario!$Q$658+unitario!R271*unitario!$R$658)*'STANDARD FCA'!D277</f>
        <v>0</v>
      </c>
      <c r="J277" s="145">
        <f t="shared" si="8"/>
        <v>3000</v>
      </c>
      <c r="K277" s="192">
        <f>unitario!AA271</f>
        <v>3000</v>
      </c>
      <c r="L277" s="192">
        <f t="shared" si="9"/>
        <v>0</v>
      </c>
    </row>
    <row r="278" spans="1:12" ht="27.75" customHeight="1">
      <c r="A278" s="558">
        <f>unitario!D272</f>
        <v>0</v>
      </c>
      <c r="B278" s="206">
        <f>unitario!A272</f>
        <v>0</v>
      </c>
      <c r="C278" s="205">
        <f>unitario!B272</f>
        <v>0</v>
      </c>
      <c r="D278" s="207">
        <f>unitario!E272</f>
        <v>0</v>
      </c>
      <c r="E278" s="207">
        <f>(unitario!$Y272+unitario!$Z272)*D278</f>
        <v>0</v>
      </c>
      <c r="F278" s="208">
        <f>(unitario!$S272+unitario!$T272+unitario!$U272+unitario!$V272+unitario!$W272+unitario!$X272)*D278</f>
        <v>0</v>
      </c>
      <c r="G278" s="207">
        <f>(unitario!Y272*unitario!$Y$658+unitario!Z272*unitario!$Z$658)*'STANDARD FCA'!D278</f>
        <v>0</v>
      </c>
      <c r="H278" s="207">
        <f>(unitario!S272*unitario!$S$658+unitario!T272*unitario!$T$658+unitario!U272*unitario!$U$658+unitario!V272*unitario!$V$658+unitario!W272*unitario!$W$658+unitario!X272*unitario!$X$658)*'STANDARD FCA'!D278</f>
        <v>0</v>
      </c>
      <c r="I278" s="208">
        <f>(unitario!G272+unitario!H272*unitario!$H$658+unitario!I272*unitario!$I$658+unitario!J272*unitario!$J$658+unitario!K272*unitario!$K$658+unitario!L272*unitario!$L$658+unitario!M272*unitario!$M$658+unitario!N272*unitario!$N$658+unitario!O272*unitario!$O$658+unitario!P272*unitario!$P$658+unitario!Q272*unitario!$Q$658+unitario!R272*unitario!$R$658)*'STANDARD FCA'!D278</f>
        <v>0</v>
      </c>
      <c r="J278" s="145">
        <f t="shared" si="8"/>
        <v>0</v>
      </c>
      <c r="K278" s="192">
        <f>unitario!AA272</f>
        <v>0</v>
      </c>
      <c r="L278" s="192">
        <f t="shared" si="9"/>
        <v>0</v>
      </c>
    </row>
    <row r="279" spans="1:12" ht="30.75" customHeight="1">
      <c r="A279" s="558" t="str">
        <f>unitario!D273</f>
        <v>You see slide 37</v>
      </c>
      <c r="B279" s="206" t="str">
        <f>unitario!A273</f>
        <v>Robot 10R1</v>
      </c>
      <c r="C279" s="205" t="str">
        <f>unitario!B273</f>
        <v>Robot di manipolazione</v>
      </c>
      <c r="D279" s="207">
        <f>unitario!E273</f>
        <v>1</v>
      </c>
      <c r="E279" s="207">
        <f>(unitario!$Y273+unitario!$Z273)*D279</f>
        <v>0</v>
      </c>
      <c r="F279" s="208">
        <f>(unitario!$S273+unitario!$T273+unitario!$U273+unitario!$V273+unitario!$W273+unitario!$X273)*D279</f>
        <v>0</v>
      </c>
      <c r="G279" s="207">
        <f>(unitario!Y273*unitario!$Y$658+unitario!Z273*unitario!$Z$658)*'STANDARD FCA'!D279</f>
        <v>0</v>
      </c>
      <c r="H279" s="207">
        <f>(unitario!S273*unitario!$S$658+unitario!T273*unitario!$T$658+unitario!U273*unitario!$U$658+unitario!V273*unitario!$V$658+unitario!W273*unitario!$W$658+unitario!X273*unitario!$X$658)*'STANDARD FCA'!D279</f>
        <v>0</v>
      </c>
      <c r="I279" s="208">
        <f>(unitario!G273+unitario!H273*unitario!$H$658+unitario!I273*unitario!$I$658+unitario!J273*unitario!$J$658+unitario!K273*unitario!$K$658+unitario!L273*unitario!$L$658+unitario!M273*unitario!$M$658+unitario!N273*unitario!$N$658+unitario!O273*unitario!$O$658+unitario!P273*unitario!$P$658+unitario!Q273*unitario!$Q$658+unitario!R273*unitario!$R$658)*'STANDARD FCA'!D279</f>
        <v>0</v>
      </c>
      <c r="J279" s="145">
        <f t="shared" si="8"/>
        <v>0</v>
      </c>
      <c r="K279" s="192">
        <f>unitario!AA273</f>
        <v>0</v>
      </c>
      <c r="L279" s="192">
        <f t="shared" si="9"/>
        <v>0</v>
      </c>
    </row>
    <row r="280" spans="1:12" ht="27" customHeight="1">
      <c r="A280" s="558" t="str">
        <f>unitario!D274</f>
        <v>You see slide 37</v>
      </c>
      <c r="B280" s="206">
        <f>unitario!A274</f>
        <v>0</v>
      </c>
      <c r="C280" s="205" t="str">
        <f>unitario!B274</f>
        <v>PE a bordo gripper modello 846</v>
      </c>
      <c r="D280" s="207">
        <f>unitario!E274</f>
        <v>6</v>
      </c>
      <c r="E280" s="207">
        <f>(unitario!$Y274+unitario!$Z274)*D280</f>
        <v>0</v>
      </c>
      <c r="F280" s="208">
        <f>(unitario!$S274+unitario!$T274+unitario!$U274+unitario!$V274+unitario!$W274+unitario!$X274)*D280</f>
        <v>24</v>
      </c>
      <c r="G280" s="207">
        <f>(unitario!Y274*unitario!$Y$658+unitario!Z274*unitario!$Z$658)*'STANDARD FCA'!D280</f>
        <v>0</v>
      </c>
      <c r="H280" s="207">
        <f>(unitario!S274*unitario!$S$658+unitario!T274*unitario!$T$658+unitario!U274*unitario!$U$658+unitario!V274*unitario!$V$658+unitario!W274*unitario!$W$658+unitario!X274*unitario!$X$658)*'STANDARD FCA'!D280</f>
        <v>720</v>
      </c>
      <c r="I280" s="208">
        <f>(unitario!G274+unitario!H274*unitario!$H$658+unitario!I274*unitario!$I$658+unitario!J274*unitario!$J$658+unitario!K274*unitario!$K$658+unitario!L274*unitario!$L$658+unitario!M274*unitario!$M$658+unitario!N274*unitario!$N$658+unitario!O274*unitario!$O$658+unitario!P274*unitario!$P$658+unitario!Q274*unitario!$Q$658+unitario!R274*unitario!$R$658)*'STANDARD FCA'!D280</f>
        <v>2046</v>
      </c>
      <c r="J280" s="145">
        <f t="shared" si="8"/>
        <v>2766</v>
      </c>
      <c r="K280" s="192">
        <f>unitario!AA274</f>
        <v>2766</v>
      </c>
      <c r="L280" s="192">
        <f t="shared" si="9"/>
        <v>0</v>
      </c>
    </row>
    <row r="281" spans="1:12" ht="27" customHeight="1">
      <c r="A281" s="558">
        <f>unitario!D275</f>
        <v>0</v>
      </c>
      <c r="B281" s="206">
        <f>unitario!A275</f>
        <v>0</v>
      </c>
      <c r="C281" s="205">
        <f>unitario!B275</f>
        <v>0</v>
      </c>
      <c r="D281" s="207">
        <f>unitario!E275</f>
        <v>0</v>
      </c>
      <c r="E281" s="207">
        <f>(unitario!$Y275+unitario!$Z275)*D281</f>
        <v>0</v>
      </c>
      <c r="F281" s="208">
        <f>(unitario!$S275+unitario!$T275+unitario!$U275+unitario!$V275+unitario!$W275+unitario!$X275)*D281</f>
        <v>0</v>
      </c>
      <c r="G281" s="207">
        <f>(unitario!Y275*unitario!$Y$658+unitario!Z275*unitario!$Z$658)*'STANDARD FCA'!D281</f>
        <v>0</v>
      </c>
      <c r="H281" s="207">
        <f>(unitario!S275*unitario!$S$658+unitario!T275*unitario!$T$658+unitario!U275*unitario!$U$658+unitario!V275*unitario!$V$658+unitario!W275*unitario!$W$658+unitario!X275*unitario!$X$658)*'STANDARD FCA'!D281</f>
        <v>0</v>
      </c>
      <c r="I281" s="208">
        <f>(unitario!G275+unitario!H275*unitario!$H$658+unitario!I275*unitario!$I$658+unitario!J275*unitario!$J$658+unitario!K275*unitario!$K$658+unitario!L275*unitario!$L$658+unitario!M275*unitario!$M$658+unitario!N275*unitario!$N$658+unitario!O275*unitario!$O$658+unitario!P275*unitario!$P$658+unitario!Q275*unitario!$Q$658+unitario!R275*unitario!$R$658)*'STANDARD FCA'!D281</f>
        <v>0</v>
      </c>
      <c r="J281" s="145">
        <f t="shared" si="8"/>
        <v>0</v>
      </c>
      <c r="K281" s="192">
        <f>unitario!AA275</f>
        <v>0</v>
      </c>
      <c r="L281" s="192">
        <f t="shared" si="9"/>
        <v>0</v>
      </c>
    </row>
    <row r="282" spans="1:12" ht="27" customHeight="1">
      <c r="A282" s="558" t="str">
        <f>unitario!D276</f>
        <v>You see slide 34</v>
      </c>
      <c r="B282" s="206" t="str">
        <f>unitario!A276</f>
        <v>Robot 10R6</v>
      </c>
      <c r="C282" s="205" t="str">
        <f>unitario!B276</f>
        <v>Robot di saldatura</v>
      </c>
      <c r="D282" s="207">
        <f>unitario!E276</f>
        <v>1</v>
      </c>
      <c r="E282" s="207">
        <f>(unitario!$Y276+unitario!$Z276)*D282</f>
        <v>0</v>
      </c>
      <c r="F282" s="208">
        <f>(unitario!$S276+unitario!$T276+unitario!$U276+unitario!$V276+unitario!$W276+unitario!$X276)*D282</f>
        <v>0</v>
      </c>
      <c r="G282" s="207">
        <f>(unitario!Y276*unitario!$Y$658+unitario!Z276*unitario!$Z$658)*'STANDARD FCA'!D282</f>
        <v>0</v>
      </c>
      <c r="H282" s="207">
        <f>(unitario!S276*unitario!$S$658+unitario!T276*unitario!$T$658+unitario!U276*unitario!$U$658+unitario!V276*unitario!$V$658+unitario!W276*unitario!$W$658+unitario!X276*unitario!$X$658)*'STANDARD FCA'!D282</f>
        <v>0</v>
      </c>
      <c r="I282" s="208">
        <f>(unitario!G276+unitario!H276*unitario!$H$658+unitario!I276*unitario!$I$658+unitario!J276*unitario!$J$658+unitario!K276*unitario!$K$658+unitario!L276*unitario!$L$658+unitario!M276*unitario!$M$658+unitario!N276*unitario!$N$658+unitario!O276*unitario!$O$658+unitario!P276*unitario!$P$658+unitario!Q276*unitario!$Q$658+unitario!R276*unitario!$R$658)*'STANDARD FCA'!D282</f>
        <v>0</v>
      </c>
      <c r="J282" s="145">
        <f t="shared" si="8"/>
        <v>0</v>
      </c>
      <c r="K282" s="192">
        <f>unitario!AA276</f>
        <v>0</v>
      </c>
      <c r="L282" s="192">
        <f t="shared" si="9"/>
        <v>0</v>
      </c>
    </row>
    <row r="283" spans="1:12" ht="27" customHeight="1">
      <c r="A283" s="558" t="str">
        <f>unitario!D277</f>
        <v>You see slide 34</v>
      </c>
      <c r="B283" s="206">
        <f>unitario!A277</f>
        <v>0</v>
      </c>
      <c r="C283" s="205" t="str">
        <f>unitario!B277</f>
        <v>Programmazione per modello 846 (qt punti 4)</v>
      </c>
      <c r="D283" s="207">
        <f>unitario!E277</f>
        <v>1</v>
      </c>
      <c r="E283" s="207">
        <f>(unitario!$Y277+unitario!$Z277)*D283</f>
        <v>0</v>
      </c>
      <c r="F283" s="208">
        <f>(unitario!$S277+unitario!$T277+unitario!$U277+unitario!$V277+unitario!$W277+unitario!$X277)*D283</f>
        <v>60</v>
      </c>
      <c r="G283" s="207">
        <f>(unitario!Y277*unitario!$Y$658+unitario!Z277*unitario!$Z$658)*'STANDARD FCA'!D283</f>
        <v>0</v>
      </c>
      <c r="H283" s="207">
        <f>(unitario!S277*unitario!$S$658+unitario!T277*unitario!$T$658+unitario!U277*unitario!$U$658+unitario!V277*unitario!$V$658+unitario!W277*unitario!$W$658+unitario!X277*unitario!$X$658)*'STANDARD FCA'!D283</f>
        <v>3000</v>
      </c>
      <c r="I283" s="208">
        <f>(unitario!G277+unitario!H277*unitario!$H$658+unitario!I277*unitario!$I$658+unitario!J277*unitario!$J$658+unitario!K277*unitario!$K$658+unitario!L277*unitario!$L$658+unitario!M277*unitario!$M$658+unitario!N277*unitario!$N$658+unitario!O277*unitario!$O$658+unitario!P277*unitario!$P$658+unitario!Q277*unitario!$Q$658+unitario!R277*unitario!$R$658)*'STANDARD FCA'!D283</f>
        <v>0</v>
      </c>
      <c r="J283" s="145">
        <f t="shared" si="8"/>
        <v>3000</v>
      </c>
      <c r="K283" s="192">
        <f>unitario!AA277</f>
        <v>3000</v>
      </c>
      <c r="L283" s="192">
        <f t="shared" si="9"/>
        <v>0</v>
      </c>
    </row>
    <row r="284" spans="1:12" ht="27" customHeight="1">
      <c r="A284" s="558">
        <f>unitario!D278</f>
        <v>0</v>
      </c>
      <c r="B284" s="206">
        <f>unitario!A278</f>
        <v>0</v>
      </c>
      <c r="C284" s="205">
        <f>unitario!B278</f>
        <v>0</v>
      </c>
      <c r="D284" s="207">
        <f>unitario!E278</f>
        <v>0</v>
      </c>
      <c r="E284" s="207">
        <f>(unitario!$Y278+unitario!$Z278)*D284</f>
        <v>0</v>
      </c>
      <c r="F284" s="208">
        <f>(unitario!$S278+unitario!$T278+unitario!$U278+unitario!$V278+unitario!$W278+unitario!$X278)*D284</f>
        <v>0</v>
      </c>
      <c r="G284" s="207">
        <f>(unitario!Y278*unitario!$Y$658+unitario!Z278*unitario!$Z$658)*'STANDARD FCA'!D284</f>
        <v>0</v>
      </c>
      <c r="H284" s="207">
        <f>(unitario!S278*unitario!$S$658+unitario!T278*unitario!$T$658+unitario!U278*unitario!$U$658+unitario!V278*unitario!$V$658+unitario!W278*unitario!$W$658+unitario!X278*unitario!$X$658)*'STANDARD FCA'!D284</f>
        <v>0</v>
      </c>
      <c r="I284" s="208">
        <f>(unitario!G278+unitario!H278*unitario!$H$658+unitario!I278*unitario!$I$658+unitario!J278*unitario!$J$658+unitario!K278*unitario!$K$658+unitario!L278*unitario!$L$658+unitario!M278*unitario!$M$658+unitario!N278*unitario!$N$658+unitario!O278*unitario!$O$658+unitario!P278*unitario!$P$658+unitario!Q278*unitario!$Q$658+unitario!R278*unitario!$R$658)*'STANDARD FCA'!D284</f>
        <v>0</v>
      </c>
      <c r="J284" s="145">
        <f t="shared" si="8"/>
        <v>0</v>
      </c>
      <c r="K284" s="192">
        <f>unitario!AA278</f>
        <v>0</v>
      </c>
      <c r="L284" s="192">
        <f t="shared" si="9"/>
        <v>0</v>
      </c>
    </row>
    <row r="285" spans="1:12" ht="27.75" customHeight="1">
      <c r="A285" s="558" t="str">
        <f>unitario!D279</f>
        <v>You see slide 34</v>
      </c>
      <c r="B285" s="206" t="str">
        <f>unitario!A279</f>
        <v>Trasportatore 10PC 1</v>
      </c>
      <c r="C285" s="205" t="str">
        <f>unitario!B279</f>
        <v>Fotocellule PE</v>
      </c>
      <c r="D285" s="207">
        <f>unitario!E279</f>
        <v>2</v>
      </c>
      <c r="E285" s="207">
        <f>(unitario!$Y279+unitario!$Z279)*D285</f>
        <v>0</v>
      </c>
      <c r="F285" s="208">
        <f>(unitario!$S279+unitario!$T279+unitario!$U279+unitario!$V279+unitario!$W279+unitario!$X279)*D285</f>
        <v>8</v>
      </c>
      <c r="G285" s="207">
        <f>(unitario!Y279*unitario!$Y$658+unitario!Z279*unitario!$Z$658)*'STANDARD FCA'!D285</f>
        <v>0</v>
      </c>
      <c r="H285" s="207">
        <f>(unitario!S279*unitario!$S$658+unitario!T279*unitario!$T$658+unitario!U279*unitario!$U$658+unitario!V279*unitario!$V$658+unitario!W279*unitario!$W$658+unitario!X279*unitario!$X$658)*'STANDARD FCA'!D285</f>
        <v>240</v>
      </c>
      <c r="I285" s="208">
        <f>(unitario!G279+unitario!H279*unitario!$H$658+unitario!I279*unitario!$I$658+unitario!J279*unitario!$J$658+unitario!K279*unitario!$K$658+unitario!L279*unitario!$L$658+unitario!M279*unitario!$M$658+unitario!N279*unitario!$N$658+unitario!O279*unitario!$O$658+unitario!P279*unitario!$P$658+unitario!Q279*unitario!$Q$658+unitario!R279*unitario!$R$658)*'STANDARD FCA'!D285</f>
        <v>682</v>
      </c>
      <c r="J285" s="145">
        <f t="shared" si="8"/>
        <v>922</v>
      </c>
      <c r="K285" s="192">
        <f>unitario!AA279</f>
        <v>922</v>
      </c>
      <c r="L285" s="192">
        <f t="shared" si="9"/>
        <v>0</v>
      </c>
    </row>
    <row r="286" spans="1:12" ht="30.75" customHeight="1">
      <c r="A286" s="558">
        <f>unitario!D280</f>
        <v>0</v>
      </c>
      <c r="B286" s="206">
        <f>unitario!A280</f>
        <v>0</v>
      </c>
      <c r="C286" s="205">
        <f>unitario!B280</f>
        <v>0</v>
      </c>
      <c r="D286" s="207">
        <f>unitario!E280</f>
        <v>0</v>
      </c>
      <c r="E286" s="207">
        <f>(unitario!$Y280+unitario!$Z280)*D286</f>
        <v>0</v>
      </c>
      <c r="F286" s="208">
        <f>(unitario!$S280+unitario!$T280+unitario!$U280+unitario!$V280+unitario!$W280+unitario!$X280)*D286</f>
        <v>0</v>
      </c>
      <c r="G286" s="207">
        <f>(unitario!Y280*unitario!$Y$658+unitario!Z280*unitario!$Z$658)*'STANDARD FCA'!D286</f>
        <v>0</v>
      </c>
      <c r="H286" s="207">
        <f>(unitario!S280*unitario!$S$658+unitario!T280*unitario!$T$658+unitario!U280*unitario!$U$658+unitario!V280*unitario!$V$658+unitario!W280*unitario!$W$658+unitario!X280*unitario!$X$658)*'STANDARD FCA'!D286</f>
        <v>0</v>
      </c>
      <c r="I286" s="208">
        <f>(unitario!G280+unitario!H280*unitario!$H$658+unitario!I280*unitario!$I$658+unitario!J280*unitario!$J$658+unitario!K280*unitario!$K$658+unitario!L280*unitario!$L$658+unitario!M280*unitario!$M$658+unitario!N280*unitario!$N$658+unitario!O280*unitario!$O$658+unitario!P280*unitario!$P$658+unitario!Q280*unitario!$Q$658+unitario!R280*unitario!$R$658)*'STANDARD FCA'!D286</f>
        <v>0</v>
      </c>
      <c r="J286" s="145">
        <f t="shared" si="8"/>
        <v>0</v>
      </c>
      <c r="K286" s="192">
        <f>unitario!AA280</f>
        <v>0</v>
      </c>
      <c r="L286" s="192">
        <f t="shared" si="9"/>
        <v>0</v>
      </c>
    </row>
    <row r="287" spans="1:12" ht="27" customHeight="1">
      <c r="A287" s="558" t="str">
        <f>unitario!D281</f>
        <v>You see slide 38</v>
      </c>
      <c r="B287" s="206" t="str">
        <f>unitario!A281</f>
        <v>Op 20</v>
      </c>
      <c r="C287" s="205" t="str">
        <f>unitario!B281</f>
        <v>Stazione di geometria</v>
      </c>
      <c r="D287" s="207">
        <f>unitario!E281</f>
        <v>0</v>
      </c>
      <c r="E287" s="207">
        <f>(unitario!$Y281+unitario!$Z281)*D287</f>
        <v>0</v>
      </c>
      <c r="F287" s="208">
        <f>(unitario!$S281+unitario!$T281+unitario!$U281+unitario!$V281+unitario!$W281+unitario!$X281)*D287</f>
        <v>0</v>
      </c>
      <c r="G287" s="207">
        <f>(unitario!Y281*unitario!$Y$658+unitario!Z281*unitario!$Z$658)*'STANDARD FCA'!D287</f>
        <v>0</v>
      </c>
      <c r="H287" s="207">
        <f>(unitario!S281*unitario!$S$658+unitario!T281*unitario!$T$658+unitario!U281*unitario!$U$658+unitario!V281*unitario!$V$658+unitario!W281*unitario!$W$658+unitario!X281*unitario!$X$658)*'STANDARD FCA'!D287</f>
        <v>0</v>
      </c>
      <c r="I287" s="208">
        <f>(unitario!G281+unitario!H281*unitario!$H$658+unitario!I281*unitario!$I$658+unitario!J281*unitario!$J$658+unitario!K281*unitario!$K$658+unitario!L281*unitario!$L$658+unitario!M281*unitario!$M$658+unitario!N281*unitario!$N$658+unitario!O281*unitario!$O$658+unitario!P281*unitario!$P$658+unitario!Q281*unitario!$Q$658+unitario!R281*unitario!$R$658)*'STANDARD FCA'!D287</f>
        <v>0</v>
      </c>
      <c r="J287" s="145">
        <f t="shared" si="8"/>
        <v>0</v>
      </c>
      <c r="K287" s="192">
        <f>unitario!AA281</f>
        <v>0</v>
      </c>
      <c r="L287" s="192">
        <f t="shared" si="9"/>
        <v>0</v>
      </c>
    </row>
    <row r="288" spans="1:12" ht="27" customHeight="1">
      <c r="A288" s="558">
        <f>unitario!D282</f>
        <v>0</v>
      </c>
      <c r="B288" s="206">
        <f>unitario!A282</f>
        <v>0</v>
      </c>
      <c r="C288" s="205">
        <f>unitario!B282</f>
        <v>0</v>
      </c>
      <c r="D288" s="207">
        <f>unitario!E282</f>
        <v>0</v>
      </c>
      <c r="E288" s="207">
        <f>(unitario!$Y282+unitario!$Z282)*D288</f>
        <v>0</v>
      </c>
      <c r="F288" s="208">
        <f>(unitario!$S282+unitario!$T282+unitario!$U282+unitario!$V282+unitario!$W282+unitario!$X282)*D288</f>
        <v>0</v>
      </c>
      <c r="G288" s="207">
        <f>(unitario!Y282*unitario!$Y$658+unitario!Z282*unitario!$Z$658)*'STANDARD FCA'!D288</f>
        <v>0</v>
      </c>
      <c r="H288" s="207">
        <f>(unitario!S282*unitario!$S$658+unitario!T282*unitario!$T$658+unitario!U282*unitario!$U$658+unitario!V282*unitario!$V$658+unitario!W282*unitario!$W$658+unitario!X282*unitario!$X$658)*'STANDARD FCA'!D288</f>
        <v>0</v>
      </c>
      <c r="I288" s="208">
        <f>(unitario!G282+unitario!H282*unitario!$H$658+unitario!I282*unitario!$I$658+unitario!J282*unitario!$J$658+unitario!K282*unitario!$K$658+unitario!L282*unitario!$L$658+unitario!M282*unitario!$M$658+unitario!N282*unitario!$N$658+unitario!O282*unitario!$O$658+unitario!P282*unitario!$P$658+unitario!Q282*unitario!$Q$658+unitario!R282*unitario!$R$658)*'STANDARD FCA'!D288</f>
        <v>0</v>
      </c>
      <c r="J288" s="145">
        <f t="shared" si="8"/>
        <v>0</v>
      </c>
      <c r="K288" s="192">
        <f>unitario!AA282</f>
        <v>0</v>
      </c>
      <c r="L288" s="192">
        <f t="shared" si="9"/>
        <v>0</v>
      </c>
    </row>
    <row r="289" spans="1:12" ht="27" customHeight="1">
      <c r="A289" s="558" t="str">
        <f>unitario!D283</f>
        <v>You see slide 38</v>
      </c>
      <c r="B289" s="206">
        <f>unitario!A283</f>
        <v>0</v>
      </c>
      <c r="C289" s="205" t="str">
        <f>unitario!B283</f>
        <v>Fotocellule modello 846</v>
      </c>
      <c r="D289" s="207">
        <f>unitario!E283</f>
        <v>4</v>
      </c>
      <c r="E289" s="207">
        <f>(unitario!$Y283+unitario!$Z283)*D289</f>
        <v>0</v>
      </c>
      <c r="F289" s="208">
        <f>(unitario!$S283+unitario!$T283+unitario!$U283+unitario!$V283+unitario!$W283+unitario!$X283)*D289</f>
        <v>16</v>
      </c>
      <c r="G289" s="207">
        <f>(unitario!Y283*unitario!$Y$658+unitario!Z283*unitario!$Z$658)*'STANDARD FCA'!D289</f>
        <v>0</v>
      </c>
      <c r="H289" s="207">
        <f>(unitario!S283*unitario!$S$658+unitario!T283*unitario!$T$658+unitario!U283*unitario!$U$658+unitario!V283*unitario!$V$658+unitario!W283*unitario!$W$658+unitario!X283*unitario!$X$658)*'STANDARD FCA'!D289</f>
        <v>480</v>
      </c>
      <c r="I289" s="208">
        <f>(unitario!G283+unitario!H283*unitario!$H$658+unitario!I283*unitario!$I$658+unitario!J283*unitario!$J$658+unitario!K283*unitario!$K$658+unitario!L283*unitario!$L$658+unitario!M283*unitario!$M$658+unitario!N283*unitario!$N$658+unitario!O283*unitario!$O$658+unitario!P283*unitario!$P$658+unitario!Q283*unitario!$Q$658+unitario!R283*unitario!$R$658)*'STANDARD FCA'!D289</f>
        <v>1364</v>
      </c>
      <c r="J289" s="145">
        <f t="shared" si="8"/>
        <v>1844</v>
      </c>
      <c r="K289" s="192">
        <f>unitario!AA283</f>
        <v>1844</v>
      </c>
      <c r="L289" s="192">
        <f t="shared" si="9"/>
        <v>0</v>
      </c>
    </row>
    <row r="290" spans="1:12" ht="27" customHeight="1">
      <c r="A290" s="558">
        <f>unitario!D284</f>
        <v>0</v>
      </c>
      <c r="B290" s="206">
        <f>unitario!A284</f>
        <v>0</v>
      </c>
      <c r="C290" s="205">
        <f>unitario!B284</f>
        <v>0</v>
      </c>
      <c r="D290" s="207">
        <f>unitario!E284</f>
        <v>0</v>
      </c>
      <c r="E290" s="207">
        <f>(unitario!$Y284+unitario!$Z284)*D290</f>
        <v>0</v>
      </c>
      <c r="F290" s="208">
        <f>(unitario!$S284+unitario!$T284+unitario!$U284+unitario!$V284+unitario!$W284+unitario!$X284)*D290</f>
        <v>0</v>
      </c>
      <c r="G290" s="207">
        <f>(unitario!Y284*unitario!$Y$658+unitario!Z284*unitario!$Z$658)*'STANDARD FCA'!D290</f>
        <v>0</v>
      </c>
      <c r="H290" s="207">
        <f>(unitario!S284*unitario!$S$658+unitario!T284*unitario!$T$658+unitario!U284*unitario!$U$658+unitario!V284*unitario!$V$658+unitario!W284*unitario!$W$658+unitario!X284*unitario!$X$658)*'STANDARD FCA'!D290</f>
        <v>0</v>
      </c>
      <c r="I290" s="208">
        <f>(unitario!G284+unitario!H284*unitario!$H$658+unitario!I284*unitario!$I$658+unitario!J284*unitario!$J$658+unitario!K284*unitario!$K$658+unitario!L284*unitario!$L$658+unitario!M284*unitario!$M$658+unitario!N284*unitario!$N$658+unitario!O284*unitario!$O$658+unitario!P284*unitario!$P$658+unitario!Q284*unitario!$Q$658+unitario!R284*unitario!$R$658)*'STANDARD FCA'!D290</f>
        <v>0</v>
      </c>
      <c r="J290" s="145">
        <f t="shared" si="8"/>
        <v>0</v>
      </c>
      <c r="K290" s="192">
        <f>unitario!AA284</f>
        <v>0</v>
      </c>
      <c r="L290" s="192">
        <f t="shared" si="9"/>
        <v>0</v>
      </c>
    </row>
    <row r="291" spans="1:12" ht="27" customHeight="1">
      <c r="A291" s="558" t="str">
        <f>unitario!D285</f>
        <v>You see slide 39</v>
      </c>
      <c r="B291" s="206" t="str">
        <f>unitario!A285</f>
        <v>Robot 20R1</v>
      </c>
      <c r="C291" s="205" t="str">
        <f>unitario!B285</f>
        <v>Robot di manipolazione</v>
      </c>
      <c r="D291" s="207">
        <f>unitario!E285</f>
        <v>1</v>
      </c>
      <c r="E291" s="207">
        <f>(unitario!$Y285+unitario!$Z285)*D291</f>
        <v>0</v>
      </c>
      <c r="F291" s="208">
        <f>(unitario!$S285+unitario!$T285+unitario!$U285+unitario!$V285+unitario!$W285+unitario!$X285)*D291</f>
        <v>0</v>
      </c>
      <c r="G291" s="207">
        <f>(unitario!Y285*unitario!$Y$658+unitario!Z285*unitario!$Z$658)*'STANDARD FCA'!D291</f>
        <v>0</v>
      </c>
      <c r="H291" s="207">
        <f>(unitario!S285*unitario!$S$658+unitario!T285*unitario!$T$658+unitario!U285*unitario!$U$658+unitario!V285*unitario!$V$658+unitario!W285*unitario!$W$658+unitario!X285*unitario!$X$658)*'STANDARD FCA'!D291</f>
        <v>0</v>
      </c>
      <c r="I291" s="208">
        <f>(unitario!G285+unitario!H285*unitario!$H$658+unitario!I285*unitario!$I$658+unitario!J285*unitario!$J$658+unitario!K285*unitario!$K$658+unitario!L285*unitario!$L$658+unitario!M285*unitario!$M$658+unitario!N285*unitario!$N$658+unitario!O285*unitario!$O$658+unitario!P285*unitario!$P$658+unitario!Q285*unitario!$Q$658+unitario!R285*unitario!$R$658)*'STANDARD FCA'!D291</f>
        <v>0</v>
      </c>
      <c r="J291" s="145">
        <f t="shared" si="8"/>
        <v>0</v>
      </c>
      <c r="K291" s="192">
        <f>unitario!AA285</f>
        <v>0</v>
      </c>
      <c r="L291" s="192">
        <f t="shared" si="9"/>
        <v>0</v>
      </c>
    </row>
    <row r="292" spans="1:12" ht="27.75" customHeight="1">
      <c r="A292" s="558" t="str">
        <f>unitario!D286</f>
        <v>You see slide 39</v>
      </c>
      <c r="B292" s="206">
        <f>unitario!A286</f>
        <v>0</v>
      </c>
      <c r="C292" s="205" t="str">
        <f>unitario!B286</f>
        <v>PE a bordo gripper modello 846</v>
      </c>
      <c r="D292" s="207">
        <f>unitario!E286</f>
        <v>4</v>
      </c>
      <c r="E292" s="207">
        <f>(unitario!$Y286+unitario!$Z286)*D292</f>
        <v>0</v>
      </c>
      <c r="F292" s="208">
        <f>(unitario!$S286+unitario!$T286+unitario!$U286+unitario!$V286+unitario!$W286+unitario!$X286)*D292</f>
        <v>16</v>
      </c>
      <c r="G292" s="207">
        <f>(unitario!Y286*unitario!$Y$658+unitario!Z286*unitario!$Z$658)*'STANDARD FCA'!D292</f>
        <v>0</v>
      </c>
      <c r="H292" s="207">
        <f>(unitario!S286*unitario!$S$658+unitario!T286*unitario!$T$658+unitario!U286*unitario!$U$658+unitario!V286*unitario!$V$658+unitario!W286*unitario!$W$658+unitario!X286*unitario!$X$658)*'STANDARD FCA'!D292</f>
        <v>480</v>
      </c>
      <c r="I292" s="208">
        <f>(unitario!G286+unitario!H286*unitario!$H$658+unitario!I286*unitario!$I$658+unitario!J286*unitario!$J$658+unitario!K286*unitario!$K$658+unitario!L286*unitario!$L$658+unitario!M286*unitario!$M$658+unitario!N286*unitario!$N$658+unitario!O286*unitario!$O$658+unitario!P286*unitario!$P$658+unitario!Q286*unitario!$Q$658+unitario!R286*unitario!$R$658)*'STANDARD FCA'!D292</f>
        <v>1364</v>
      </c>
      <c r="J292" s="145">
        <f t="shared" si="8"/>
        <v>1844</v>
      </c>
      <c r="K292" s="192">
        <f>unitario!AA286</f>
        <v>1844</v>
      </c>
      <c r="L292" s="192">
        <f t="shared" si="9"/>
        <v>0</v>
      </c>
    </row>
    <row r="293" spans="1:12" ht="30.75" customHeight="1">
      <c r="A293" s="558">
        <f>unitario!D287</f>
        <v>0</v>
      </c>
      <c r="B293" s="206">
        <f>unitario!A287</f>
        <v>0</v>
      </c>
      <c r="C293" s="246">
        <f>unitario!B287</f>
        <v>0</v>
      </c>
      <c r="D293" s="207">
        <f>unitario!E287</f>
        <v>0</v>
      </c>
      <c r="E293" s="207">
        <f>(unitario!$Y287+unitario!$Z287)*D293</f>
        <v>0</v>
      </c>
      <c r="F293" s="208">
        <f>(unitario!$S287+unitario!$T287+unitario!$U287+unitario!$V287+unitario!$W287+unitario!$X287)*D293</f>
        <v>0</v>
      </c>
      <c r="G293" s="207">
        <f>(unitario!Y287*unitario!$Y$658+unitario!Z287*unitario!$Z$658)*'STANDARD FCA'!D293</f>
        <v>0</v>
      </c>
      <c r="H293" s="207">
        <f>(unitario!S287*unitario!$S$658+unitario!T287*unitario!$T$658+unitario!U287*unitario!$U$658+unitario!V287*unitario!$V$658+unitario!W287*unitario!$W$658+unitario!X287*unitario!$X$658)*'STANDARD FCA'!D293</f>
        <v>0</v>
      </c>
      <c r="I293" s="208">
        <f>(unitario!G287+unitario!H287*unitario!$H$658+unitario!I287*unitario!$I$658+unitario!J287*unitario!$J$658+unitario!K287*unitario!$K$658+unitario!L287*unitario!$L$658+unitario!M287*unitario!$M$658+unitario!N287*unitario!$N$658+unitario!O287*unitario!$O$658+unitario!P287*unitario!$P$658+unitario!Q287*unitario!$Q$658+unitario!R287*unitario!$R$658)*'STANDARD FCA'!D293</f>
        <v>0</v>
      </c>
      <c r="J293" s="145">
        <f t="shared" si="8"/>
        <v>0</v>
      </c>
      <c r="K293" s="192">
        <f>unitario!AA287</f>
        <v>0</v>
      </c>
      <c r="L293" s="192">
        <f t="shared" si="9"/>
        <v>0</v>
      </c>
    </row>
    <row r="294" spans="1:12" ht="27" customHeight="1">
      <c r="A294" s="558" t="str">
        <f>unitario!D288</f>
        <v>You see slide 34</v>
      </c>
      <c r="B294" s="206" t="str">
        <f>unitario!A288</f>
        <v>Robot 20R2</v>
      </c>
      <c r="C294" s="205" t="str">
        <f>unitario!B288</f>
        <v>Robot di saldatura</v>
      </c>
      <c r="D294" s="207">
        <f>unitario!E288</f>
        <v>1</v>
      </c>
      <c r="E294" s="207">
        <f>(unitario!$Y288+unitario!$Z288)*D294</f>
        <v>0</v>
      </c>
      <c r="F294" s="208">
        <f>(unitario!$S288+unitario!$T288+unitario!$U288+unitario!$V288+unitario!$W288+unitario!$X288)*D294</f>
        <v>0</v>
      </c>
      <c r="G294" s="207">
        <f>(unitario!Y288*unitario!$Y$658+unitario!Z288*unitario!$Z$658)*'STANDARD FCA'!D294</f>
        <v>0</v>
      </c>
      <c r="H294" s="207">
        <f>(unitario!S288*unitario!$S$658+unitario!T288*unitario!$T$658+unitario!U288*unitario!$U$658+unitario!V288*unitario!$V$658+unitario!W288*unitario!$W$658+unitario!X288*unitario!$X$658)*'STANDARD FCA'!D294</f>
        <v>0</v>
      </c>
      <c r="I294" s="208">
        <f>(unitario!G288+unitario!H288*unitario!$H$658+unitario!I288*unitario!$I$658+unitario!J288*unitario!$J$658+unitario!K288*unitario!$K$658+unitario!L288*unitario!$L$658+unitario!M288*unitario!$M$658+unitario!N288*unitario!$N$658+unitario!O288*unitario!$O$658+unitario!P288*unitario!$P$658+unitario!Q288*unitario!$Q$658+unitario!R288*unitario!$R$658)*'STANDARD FCA'!D294</f>
        <v>0</v>
      </c>
      <c r="J294" s="145">
        <f t="shared" si="8"/>
        <v>0</v>
      </c>
      <c r="K294" s="192">
        <f>unitario!AA288</f>
        <v>0</v>
      </c>
      <c r="L294" s="192">
        <f t="shared" si="9"/>
        <v>0</v>
      </c>
    </row>
    <row r="295" spans="1:12" ht="27" customHeight="1">
      <c r="A295" s="558" t="str">
        <f>unitario!D289</f>
        <v>You see slide 34</v>
      </c>
      <c r="B295" s="206">
        <f>unitario!A289</f>
        <v>0</v>
      </c>
      <c r="C295" s="205" t="str">
        <f>unitario!B289</f>
        <v>Programmazione per modello 846 (qt punti 7)</v>
      </c>
      <c r="D295" s="207">
        <f>unitario!E289</f>
        <v>1</v>
      </c>
      <c r="E295" s="207">
        <f>(unitario!$Y289+unitario!$Z289)*D295</f>
        <v>0</v>
      </c>
      <c r="F295" s="208">
        <f>(unitario!$S289+unitario!$T289+unitario!$U289+unitario!$V289+unitario!$W289+unitario!$X289)*D295</f>
        <v>60</v>
      </c>
      <c r="G295" s="207">
        <f>(unitario!Y289*unitario!$Y$658+unitario!Z289*unitario!$Z$658)*'STANDARD FCA'!D295</f>
        <v>0</v>
      </c>
      <c r="H295" s="207">
        <f>(unitario!S289*unitario!$S$658+unitario!T289*unitario!$T$658+unitario!U289*unitario!$U$658+unitario!V289*unitario!$V$658+unitario!W289*unitario!$W$658+unitario!X289*unitario!$X$658)*'STANDARD FCA'!D295</f>
        <v>3000</v>
      </c>
      <c r="I295" s="208">
        <f>(unitario!G289+unitario!H289*unitario!$H$658+unitario!I289*unitario!$I$658+unitario!J289*unitario!$J$658+unitario!K289*unitario!$K$658+unitario!L289*unitario!$L$658+unitario!M289*unitario!$M$658+unitario!N289*unitario!$N$658+unitario!O289*unitario!$O$658+unitario!P289*unitario!$P$658+unitario!Q289*unitario!$Q$658+unitario!R289*unitario!$R$658)*'STANDARD FCA'!D295</f>
        <v>0</v>
      </c>
      <c r="J295" s="145">
        <f t="shared" si="8"/>
        <v>3000</v>
      </c>
      <c r="K295" s="192">
        <f>unitario!AA289</f>
        <v>3000</v>
      </c>
      <c r="L295" s="192">
        <f t="shared" si="9"/>
        <v>0</v>
      </c>
    </row>
    <row r="296" spans="1:12" ht="27" customHeight="1">
      <c r="A296" s="558">
        <f>unitario!D290</f>
        <v>0</v>
      </c>
      <c r="B296" s="206">
        <f>unitario!A290</f>
        <v>0</v>
      </c>
      <c r="C296" s="205">
        <f>unitario!B290</f>
        <v>0</v>
      </c>
      <c r="D296" s="207">
        <f>unitario!E290</f>
        <v>0</v>
      </c>
      <c r="E296" s="207">
        <f>(unitario!$Y290+unitario!$Z290)*D296</f>
        <v>0</v>
      </c>
      <c r="F296" s="208">
        <f>(unitario!$S290+unitario!$T290+unitario!$U290+unitario!$V290+unitario!$W290+unitario!$X290)*D296</f>
        <v>0</v>
      </c>
      <c r="G296" s="207">
        <f>(unitario!Y290*unitario!$Y$658+unitario!Z290*unitario!$Z$658)*'STANDARD FCA'!D296</f>
        <v>0</v>
      </c>
      <c r="H296" s="207">
        <f>(unitario!S290*unitario!$S$658+unitario!T290*unitario!$T$658+unitario!U290*unitario!$U$658+unitario!V290*unitario!$V$658+unitario!W290*unitario!$W$658+unitario!X290*unitario!$X$658)*'STANDARD FCA'!D296</f>
        <v>0</v>
      </c>
      <c r="I296" s="208">
        <f>(unitario!G290+unitario!H290*unitario!$H$658+unitario!I290*unitario!$I$658+unitario!J290*unitario!$J$658+unitario!K290*unitario!$K$658+unitario!L290*unitario!$L$658+unitario!M290*unitario!$M$658+unitario!N290*unitario!$N$658+unitario!O290*unitario!$O$658+unitario!P290*unitario!$P$658+unitario!Q290*unitario!$Q$658+unitario!R290*unitario!$R$658)*'STANDARD FCA'!D296</f>
        <v>0</v>
      </c>
      <c r="J296" s="145">
        <f t="shared" si="8"/>
        <v>0</v>
      </c>
      <c r="K296" s="192">
        <f>unitario!AA290</f>
        <v>0</v>
      </c>
      <c r="L296" s="192">
        <f t="shared" si="9"/>
        <v>0</v>
      </c>
    </row>
    <row r="297" spans="1:12" ht="27" customHeight="1">
      <c r="A297" s="558" t="str">
        <f>unitario!D291</f>
        <v>You see slide 34</v>
      </c>
      <c r="B297" s="206" t="str">
        <f>unitario!A291</f>
        <v>Robot 20R3</v>
      </c>
      <c r="C297" s="205" t="str">
        <f>unitario!B291</f>
        <v>Robot di saldatura</v>
      </c>
      <c r="D297" s="207">
        <f>unitario!E291</f>
        <v>1</v>
      </c>
      <c r="E297" s="207">
        <f>(unitario!$Y291+unitario!$Z291)*D297</f>
        <v>0</v>
      </c>
      <c r="F297" s="208">
        <f>(unitario!$S291+unitario!$T291+unitario!$U291+unitario!$V291+unitario!$W291+unitario!$X291)*D297</f>
        <v>0</v>
      </c>
      <c r="G297" s="207">
        <f>(unitario!Y291*unitario!$Y$658+unitario!Z291*unitario!$Z$658)*'STANDARD FCA'!D297</f>
        <v>0</v>
      </c>
      <c r="H297" s="207">
        <f>(unitario!S291*unitario!$S$658+unitario!T291*unitario!$T$658+unitario!U291*unitario!$U$658+unitario!V291*unitario!$V$658+unitario!W291*unitario!$W$658+unitario!X291*unitario!$X$658)*'STANDARD FCA'!D297</f>
        <v>0</v>
      </c>
      <c r="I297" s="208">
        <f>(unitario!G291+unitario!H291*unitario!$H$658+unitario!I291*unitario!$I$658+unitario!J291*unitario!$J$658+unitario!K291*unitario!$K$658+unitario!L291*unitario!$L$658+unitario!M291*unitario!$M$658+unitario!N291*unitario!$N$658+unitario!O291*unitario!$O$658+unitario!P291*unitario!$P$658+unitario!Q291*unitario!$Q$658+unitario!R291*unitario!$R$658)*'STANDARD FCA'!D297</f>
        <v>0</v>
      </c>
      <c r="J297" s="145">
        <f t="shared" si="8"/>
        <v>0</v>
      </c>
      <c r="K297" s="192">
        <f>unitario!AA291</f>
        <v>0</v>
      </c>
      <c r="L297" s="192">
        <f t="shared" si="9"/>
        <v>0</v>
      </c>
    </row>
    <row r="298" spans="1:12" ht="27" customHeight="1">
      <c r="A298" s="558" t="str">
        <f>unitario!D292</f>
        <v>You see slide 34</v>
      </c>
      <c r="B298" s="206">
        <f>unitario!A292</f>
        <v>0</v>
      </c>
      <c r="C298" s="205" t="str">
        <f>unitario!B292</f>
        <v>Programmazione per modello 846 (qt punti 8)</v>
      </c>
      <c r="D298" s="207">
        <f>unitario!E292</f>
        <v>1</v>
      </c>
      <c r="E298" s="207">
        <f>(unitario!$Y292+unitario!$Z292)*D298</f>
        <v>0</v>
      </c>
      <c r="F298" s="208">
        <f>(unitario!$S292+unitario!$T292+unitario!$U292+unitario!$V292+unitario!$W292+unitario!$X292)*D298</f>
        <v>60</v>
      </c>
      <c r="G298" s="207">
        <f>(unitario!Y292*unitario!$Y$658+unitario!Z292*unitario!$Z$658)*'STANDARD FCA'!D298</f>
        <v>0</v>
      </c>
      <c r="H298" s="207">
        <f>(unitario!S292*unitario!$S$658+unitario!T292*unitario!$T$658+unitario!U292*unitario!$U$658+unitario!V292*unitario!$V$658+unitario!W292*unitario!$W$658+unitario!X292*unitario!$X$658)*'STANDARD FCA'!D298</f>
        <v>3000</v>
      </c>
      <c r="I298" s="208">
        <f>(unitario!G292+unitario!H292*unitario!$H$658+unitario!I292*unitario!$I$658+unitario!J292*unitario!$J$658+unitario!K292*unitario!$K$658+unitario!L292*unitario!$L$658+unitario!M292*unitario!$M$658+unitario!N292*unitario!$N$658+unitario!O292*unitario!$O$658+unitario!P292*unitario!$P$658+unitario!Q292*unitario!$Q$658+unitario!R292*unitario!$R$658)*'STANDARD FCA'!D298</f>
        <v>0</v>
      </c>
      <c r="J298" s="145">
        <f t="shared" si="8"/>
        <v>3000</v>
      </c>
      <c r="K298" s="192">
        <f>unitario!AA292</f>
        <v>3000</v>
      </c>
      <c r="L298" s="192">
        <f t="shared" si="9"/>
        <v>0</v>
      </c>
    </row>
    <row r="299" spans="1:12" ht="27.75" customHeight="1">
      <c r="A299" s="558">
        <f>unitario!D293</f>
        <v>0</v>
      </c>
      <c r="B299" s="206">
        <f>unitario!A293</f>
        <v>0</v>
      </c>
      <c r="C299" s="205">
        <f>unitario!B293</f>
        <v>0</v>
      </c>
      <c r="D299" s="207">
        <f>unitario!E293</f>
        <v>0</v>
      </c>
      <c r="E299" s="207">
        <f>(unitario!$Y293+unitario!$Z293)*D299</f>
        <v>0</v>
      </c>
      <c r="F299" s="208">
        <f>(unitario!$S293+unitario!$T293+unitario!$U293+unitario!$V293+unitario!$W293+unitario!$X293)*D299</f>
        <v>0</v>
      </c>
      <c r="G299" s="207">
        <f>(unitario!Y293*unitario!$Y$658+unitario!Z293*unitario!$Z$658)*'STANDARD FCA'!D299</f>
        <v>0</v>
      </c>
      <c r="H299" s="207">
        <f>(unitario!S293*unitario!$S$658+unitario!T293*unitario!$T$658+unitario!U293*unitario!$U$658+unitario!V293*unitario!$V$658+unitario!W293*unitario!$W$658+unitario!X293*unitario!$X$658)*'STANDARD FCA'!D299</f>
        <v>0</v>
      </c>
      <c r="I299" s="208">
        <f>(unitario!G293+unitario!H293*unitario!$H$658+unitario!I293*unitario!$I$658+unitario!J293*unitario!$J$658+unitario!K293*unitario!$K$658+unitario!L293*unitario!$L$658+unitario!M293*unitario!$M$658+unitario!N293*unitario!$N$658+unitario!O293*unitario!$O$658+unitario!P293*unitario!$P$658+unitario!Q293*unitario!$Q$658+unitario!R293*unitario!$R$658)*'STANDARD FCA'!D299</f>
        <v>0</v>
      </c>
      <c r="J299" s="145">
        <f t="shared" si="8"/>
        <v>0</v>
      </c>
      <c r="K299" s="192">
        <f>unitario!AA293</f>
        <v>0</v>
      </c>
      <c r="L299" s="192">
        <f t="shared" si="9"/>
        <v>0</v>
      </c>
    </row>
    <row r="300" spans="1:12" ht="30.75" customHeight="1">
      <c r="A300" s="558" t="str">
        <f>unitario!D294</f>
        <v>You see slide 34</v>
      </c>
      <c r="B300" s="206" t="str">
        <f>unitario!A294</f>
        <v>Robot 20R4</v>
      </c>
      <c r="C300" s="205" t="str">
        <f>unitario!B294</f>
        <v>Robot di saldatura</v>
      </c>
      <c r="D300" s="207">
        <f>unitario!E294</f>
        <v>1</v>
      </c>
      <c r="E300" s="207">
        <f>(unitario!$Y294+unitario!$Z294)*D300</f>
        <v>0</v>
      </c>
      <c r="F300" s="208">
        <f>(unitario!$S294+unitario!$T294+unitario!$U294+unitario!$V294+unitario!$W294+unitario!$X294)*D300</f>
        <v>0</v>
      </c>
      <c r="G300" s="207">
        <f>(unitario!Y294*unitario!$Y$658+unitario!Z294*unitario!$Z$658)*'STANDARD FCA'!D300</f>
        <v>0</v>
      </c>
      <c r="H300" s="207">
        <f>(unitario!S294*unitario!$S$658+unitario!T294*unitario!$T$658+unitario!U294*unitario!$U$658+unitario!V294*unitario!$V$658+unitario!W294*unitario!$W$658+unitario!X294*unitario!$X$658)*'STANDARD FCA'!D300</f>
        <v>0</v>
      </c>
      <c r="I300" s="208">
        <f>(unitario!G294+unitario!H294*unitario!$H$658+unitario!I294*unitario!$I$658+unitario!J294*unitario!$J$658+unitario!K294*unitario!$K$658+unitario!L294*unitario!$L$658+unitario!M294*unitario!$M$658+unitario!N294*unitario!$N$658+unitario!O294*unitario!$O$658+unitario!P294*unitario!$P$658+unitario!Q294*unitario!$Q$658+unitario!R294*unitario!$R$658)*'STANDARD FCA'!D300</f>
        <v>0</v>
      </c>
      <c r="J300" s="145">
        <f t="shared" si="8"/>
        <v>0</v>
      </c>
      <c r="K300" s="192">
        <f>unitario!AA294</f>
        <v>0</v>
      </c>
      <c r="L300" s="192">
        <f t="shared" si="9"/>
        <v>0</v>
      </c>
    </row>
    <row r="301" spans="1:12" ht="27" customHeight="1">
      <c r="A301" s="558" t="str">
        <f>unitario!D295</f>
        <v>You see slide 34</v>
      </c>
      <c r="B301" s="206">
        <f>unitario!A295</f>
        <v>0</v>
      </c>
      <c r="C301" s="205" t="str">
        <f>unitario!B295</f>
        <v>Programmazione per modello 846 (qt punti 5)</v>
      </c>
      <c r="D301" s="207">
        <f>unitario!E295</f>
        <v>1</v>
      </c>
      <c r="E301" s="207">
        <f>(unitario!$Y295+unitario!$Z295)*D301</f>
        <v>0</v>
      </c>
      <c r="F301" s="208">
        <f>(unitario!$S295+unitario!$T295+unitario!$U295+unitario!$V295+unitario!$W295+unitario!$X295)*D301</f>
        <v>60</v>
      </c>
      <c r="G301" s="207">
        <f>(unitario!Y295*unitario!$Y$658+unitario!Z295*unitario!$Z$658)*'STANDARD FCA'!D301</f>
        <v>0</v>
      </c>
      <c r="H301" s="207">
        <f>(unitario!S295*unitario!$S$658+unitario!T295*unitario!$T$658+unitario!U295*unitario!$U$658+unitario!V295*unitario!$V$658+unitario!W295*unitario!$W$658+unitario!X295*unitario!$X$658)*'STANDARD FCA'!D301</f>
        <v>3000</v>
      </c>
      <c r="I301" s="208">
        <f>(unitario!G295+unitario!H295*unitario!$H$658+unitario!I295*unitario!$I$658+unitario!J295*unitario!$J$658+unitario!K295*unitario!$K$658+unitario!L295*unitario!$L$658+unitario!M295*unitario!$M$658+unitario!N295*unitario!$N$658+unitario!O295*unitario!$O$658+unitario!P295*unitario!$P$658+unitario!Q295*unitario!$Q$658+unitario!R295*unitario!$R$658)*'STANDARD FCA'!D301</f>
        <v>0</v>
      </c>
      <c r="J301" s="145">
        <f t="shared" si="8"/>
        <v>3000</v>
      </c>
      <c r="K301" s="192">
        <f>unitario!AA295</f>
        <v>3000</v>
      </c>
      <c r="L301" s="192">
        <f t="shared" si="9"/>
        <v>0</v>
      </c>
    </row>
    <row r="302" spans="1:12" ht="27.75" customHeight="1">
      <c r="A302" s="558">
        <f>unitario!D296</f>
        <v>0</v>
      </c>
      <c r="B302" s="206">
        <f>unitario!A296</f>
        <v>0</v>
      </c>
      <c r="C302" s="205">
        <f>unitario!B296</f>
        <v>0</v>
      </c>
      <c r="D302" s="207">
        <f>unitario!E296</f>
        <v>0</v>
      </c>
      <c r="E302" s="207">
        <f>(unitario!$Y296+unitario!$Z296)*D302</f>
        <v>0</v>
      </c>
      <c r="F302" s="208">
        <f>(unitario!$S296+unitario!$T296+unitario!$U296+unitario!$V296+unitario!$W296+unitario!$X296)*D302</f>
        <v>0</v>
      </c>
      <c r="G302" s="207">
        <f>(unitario!Y296*unitario!$Y$658+unitario!Z296*unitario!$Z$658)*'STANDARD FCA'!D302</f>
        <v>0</v>
      </c>
      <c r="H302" s="207">
        <f>(unitario!S296*unitario!$S$658+unitario!T296*unitario!$T$658+unitario!U296*unitario!$U$658+unitario!V296*unitario!$V$658+unitario!W296*unitario!$W$658+unitario!X296*unitario!$X$658)*'STANDARD FCA'!D302</f>
        <v>0</v>
      </c>
      <c r="I302" s="208">
        <f>(unitario!G296+unitario!H296*unitario!$H$658+unitario!I296*unitario!$I$658+unitario!J296*unitario!$J$658+unitario!K296*unitario!$K$658+unitario!L296*unitario!$L$658+unitario!M296*unitario!$M$658+unitario!N296*unitario!$N$658+unitario!O296*unitario!$O$658+unitario!P296*unitario!$P$658+unitario!Q296*unitario!$Q$658+unitario!R296*unitario!$R$658)*'STANDARD FCA'!D302</f>
        <v>0</v>
      </c>
      <c r="J302" s="145">
        <f t="shared" si="6"/>
        <v>0</v>
      </c>
      <c r="K302" s="192">
        <f>unitario!AA296</f>
        <v>0</v>
      </c>
      <c r="L302" s="192">
        <f t="shared" si="7"/>
        <v>0</v>
      </c>
    </row>
    <row r="303" spans="1:12" ht="30.75" customHeight="1">
      <c r="A303" s="558">
        <f>unitario!D297</f>
        <v>0</v>
      </c>
      <c r="B303" s="206" t="str">
        <f>unitario!A297</f>
        <v>Op 30</v>
      </c>
      <c r="C303" s="205" t="str">
        <f>unitario!B297</f>
        <v>Stazione di respot</v>
      </c>
      <c r="D303" s="207">
        <f>unitario!E297</f>
        <v>0</v>
      </c>
      <c r="E303" s="207">
        <f>(unitario!$Y297+unitario!$Z297)*D303</f>
        <v>0</v>
      </c>
      <c r="F303" s="208">
        <f>(unitario!$S297+unitario!$T297+unitario!$U297+unitario!$V297+unitario!$W297+unitario!$X297)*D303</f>
        <v>0</v>
      </c>
      <c r="G303" s="207">
        <f>(unitario!Y297*unitario!$Y$658+unitario!Z297*unitario!$Z$658)*'STANDARD FCA'!D303</f>
        <v>0</v>
      </c>
      <c r="H303" s="207">
        <f>(unitario!S297*unitario!$S$658+unitario!T297*unitario!$T$658+unitario!U297*unitario!$U$658+unitario!V297*unitario!$V$658+unitario!W297*unitario!$W$658+unitario!X297*unitario!$X$658)*'STANDARD FCA'!D303</f>
        <v>0</v>
      </c>
      <c r="I303" s="208">
        <f>(unitario!G297+unitario!H297*unitario!$H$658+unitario!I297*unitario!$I$658+unitario!J297*unitario!$J$658+unitario!K297*unitario!$K$658+unitario!L297*unitario!$L$658+unitario!M297*unitario!$M$658+unitario!N297*unitario!$N$658+unitario!O297*unitario!$O$658+unitario!P297*unitario!$P$658+unitario!Q297*unitario!$Q$658+unitario!R297*unitario!$R$658)*'STANDARD FCA'!D303</f>
        <v>0</v>
      </c>
      <c r="J303" s="145">
        <f t="shared" si="6"/>
        <v>0</v>
      </c>
      <c r="K303" s="192">
        <f>unitario!AA297</f>
        <v>0</v>
      </c>
      <c r="L303" s="192">
        <f t="shared" si="7"/>
        <v>0</v>
      </c>
    </row>
    <row r="304" spans="1:12" ht="27" customHeight="1">
      <c r="A304" s="558">
        <f>unitario!D298</f>
        <v>0</v>
      </c>
      <c r="B304" s="206">
        <f>unitario!A298</f>
        <v>0</v>
      </c>
      <c r="C304" s="205">
        <f>unitario!B298</f>
        <v>0</v>
      </c>
      <c r="D304" s="207">
        <f>unitario!E298</f>
        <v>0</v>
      </c>
      <c r="E304" s="207">
        <f>(unitario!$Y298+unitario!$Z298)*D304</f>
        <v>0</v>
      </c>
      <c r="F304" s="208">
        <f>(unitario!$S298+unitario!$T298+unitario!$U298+unitario!$V298+unitario!$W298+unitario!$X298)*D304</f>
        <v>0</v>
      </c>
      <c r="G304" s="207">
        <f>(unitario!Y298*unitario!$Y$658+unitario!Z298*unitario!$Z$658)*'STANDARD FCA'!D304</f>
        <v>0</v>
      </c>
      <c r="H304" s="207">
        <f>(unitario!S298*unitario!$S$658+unitario!T298*unitario!$T$658+unitario!U298*unitario!$U$658+unitario!V298*unitario!$V$658+unitario!W298*unitario!$W$658+unitario!X298*unitario!$X$658)*'STANDARD FCA'!D304</f>
        <v>0</v>
      </c>
      <c r="I304" s="208">
        <f>(unitario!G298+unitario!H298*unitario!$H$658+unitario!I298*unitario!$I$658+unitario!J298*unitario!$J$658+unitario!K298*unitario!$K$658+unitario!L298*unitario!$L$658+unitario!M298*unitario!$M$658+unitario!N298*unitario!$N$658+unitario!O298*unitario!$O$658+unitario!P298*unitario!$P$658+unitario!Q298*unitario!$Q$658+unitario!R298*unitario!$R$658)*'STANDARD FCA'!D304</f>
        <v>0</v>
      </c>
      <c r="J304" s="145">
        <f t="shared" si="6"/>
        <v>0</v>
      </c>
      <c r="K304" s="192">
        <f>unitario!AA298</f>
        <v>0</v>
      </c>
      <c r="L304" s="192">
        <f t="shared" si="7"/>
        <v>0</v>
      </c>
    </row>
    <row r="305" spans="1:12" ht="27" customHeight="1">
      <c r="A305" s="558" t="str">
        <f>unitario!D299</f>
        <v>You see slide 40</v>
      </c>
      <c r="B305" s="206">
        <f>unitario!A299</f>
        <v>0</v>
      </c>
      <c r="C305" s="205" t="str">
        <f>unitario!B299</f>
        <v>Fotocellule modello 846</v>
      </c>
      <c r="D305" s="207">
        <f>unitario!E299</f>
        <v>2</v>
      </c>
      <c r="E305" s="207">
        <f>(unitario!$Y299+unitario!$Z299)*D305</f>
        <v>0</v>
      </c>
      <c r="F305" s="208">
        <f>(unitario!$S299+unitario!$T299+unitario!$U299+unitario!$V299+unitario!$W299+unitario!$X299)*D305</f>
        <v>8</v>
      </c>
      <c r="G305" s="207">
        <f>(unitario!Y299*unitario!$Y$658+unitario!Z299*unitario!$Z$658)*'STANDARD FCA'!D305</f>
        <v>0</v>
      </c>
      <c r="H305" s="207">
        <f>(unitario!S299*unitario!$S$658+unitario!T299*unitario!$T$658+unitario!U299*unitario!$U$658+unitario!V299*unitario!$V$658+unitario!W299*unitario!$W$658+unitario!X299*unitario!$X$658)*'STANDARD FCA'!D305</f>
        <v>240</v>
      </c>
      <c r="I305" s="208">
        <f>(unitario!G299+unitario!H299*unitario!$H$658+unitario!I299*unitario!$I$658+unitario!J299*unitario!$J$658+unitario!K299*unitario!$K$658+unitario!L299*unitario!$L$658+unitario!M299*unitario!$M$658+unitario!N299*unitario!$N$658+unitario!O299*unitario!$O$658+unitario!P299*unitario!$P$658+unitario!Q299*unitario!$Q$658+unitario!R299*unitario!$R$658)*'STANDARD FCA'!D305</f>
        <v>682</v>
      </c>
      <c r="J305" s="145">
        <f t="shared" si="6"/>
        <v>922</v>
      </c>
      <c r="K305" s="192">
        <f>unitario!AA299</f>
        <v>922</v>
      </c>
      <c r="L305" s="192">
        <f t="shared" si="7"/>
        <v>0</v>
      </c>
    </row>
    <row r="306" spans="1:12" ht="27" customHeight="1">
      <c r="A306" s="558">
        <f>unitario!D300</f>
        <v>0</v>
      </c>
      <c r="B306" s="206">
        <f>unitario!A300</f>
        <v>0</v>
      </c>
      <c r="C306" s="205">
        <f>unitario!B300</f>
        <v>0</v>
      </c>
      <c r="D306" s="207">
        <f>unitario!E300</f>
        <v>0</v>
      </c>
      <c r="E306" s="207">
        <f>(unitario!$Y300+unitario!$Z300)*D306</f>
        <v>0</v>
      </c>
      <c r="F306" s="208">
        <f>(unitario!$S300+unitario!$T300+unitario!$U300+unitario!$V300+unitario!$W300+unitario!$X300)*D306</f>
        <v>0</v>
      </c>
      <c r="G306" s="207">
        <f>(unitario!Y300*unitario!$Y$658+unitario!Z300*unitario!$Z$658)*'STANDARD FCA'!D306</f>
        <v>0</v>
      </c>
      <c r="H306" s="207">
        <f>(unitario!S300*unitario!$S$658+unitario!T300*unitario!$T$658+unitario!U300*unitario!$U$658+unitario!V300*unitario!$V$658+unitario!W300*unitario!$W$658+unitario!X300*unitario!$X$658)*'STANDARD FCA'!D306</f>
        <v>0</v>
      </c>
      <c r="I306" s="208">
        <f>(unitario!G300+unitario!H300*unitario!$H$658+unitario!I300*unitario!$I$658+unitario!J300*unitario!$J$658+unitario!K300*unitario!$K$658+unitario!L300*unitario!$L$658+unitario!M300*unitario!$M$658+unitario!N300*unitario!$N$658+unitario!O300*unitario!$O$658+unitario!P300*unitario!$P$658+unitario!Q300*unitario!$Q$658+unitario!R300*unitario!$R$658)*'STANDARD FCA'!D306</f>
        <v>0</v>
      </c>
      <c r="J306" s="145">
        <f t="shared" si="6"/>
        <v>0</v>
      </c>
      <c r="K306" s="192">
        <f>unitario!AA300</f>
        <v>0</v>
      </c>
      <c r="L306" s="192">
        <f t="shared" si="7"/>
        <v>0</v>
      </c>
    </row>
    <row r="307" spans="1:12" ht="27" customHeight="1">
      <c r="A307" s="558" t="str">
        <f>unitario!D301</f>
        <v>You see slide 41</v>
      </c>
      <c r="B307" s="206" t="str">
        <f>unitario!A301</f>
        <v>Robot 30R1</v>
      </c>
      <c r="C307" s="205" t="str">
        <f>unitario!B301</f>
        <v>Robot di saldatura al suolo e manipolazione</v>
      </c>
      <c r="D307" s="207">
        <f>unitario!E301</f>
        <v>1</v>
      </c>
      <c r="E307" s="207">
        <f>(unitario!$Y301+unitario!$Z301)*D307</f>
        <v>0</v>
      </c>
      <c r="F307" s="208">
        <f>(unitario!$S301+unitario!$T301+unitario!$U301+unitario!$V301+unitario!$W301+unitario!$X301)*D307</f>
        <v>0</v>
      </c>
      <c r="G307" s="207">
        <f>(unitario!Y301*unitario!$Y$658+unitario!Z301*unitario!$Z$658)*'STANDARD FCA'!D307</f>
        <v>0</v>
      </c>
      <c r="H307" s="207">
        <f>(unitario!S301*unitario!$S$658+unitario!T301*unitario!$T$658+unitario!U301*unitario!$U$658+unitario!V301*unitario!$V$658+unitario!W301*unitario!$W$658+unitario!X301*unitario!$X$658)*'STANDARD FCA'!D307</f>
        <v>0</v>
      </c>
      <c r="I307" s="208">
        <f>(unitario!G301+unitario!H301*unitario!$H$658+unitario!I301*unitario!$I$658+unitario!J301*unitario!$J$658+unitario!K301*unitario!$K$658+unitario!L301*unitario!$L$658+unitario!M301*unitario!$M$658+unitario!N301*unitario!$N$658+unitario!O301*unitario!$O$658+unitario!P301*unitario!$P$658+unitario!Q301*unitario!$Q$658+unitario!R301*unitario!$R$658)*'STANDARD FCA'!D307</f>
        <v>0</v>
      </c>
      <c r="J307" s="145">
        <f t="shared" si="6"/>
        <v>0</v>
      </c>
      <c r="K307" s="192">
        <f>unitario!AA301</f>
        <v>0</v>
      </c>
      <c r="L307" s="192">
        <f t="shared" si="7"/>
        <v>0</v>
      </c>
    </row>
    <row r="308" spans="1:12" ht="27" customHeight="1">
      <c r="A308" s="558" t="str">
        <f>unitario!D302</f>
        <v>You see slide 41</v>
      </c>
      <c r="B308" s="206">
        <f>unitario!A302</f>
        <v>0</v>
      </c>
      <c r="C308" s="205" t="str">
        <f>unitario!B302</f>
        <v>PE modello 846</v>
      </c>
      <c r="D308" s="207">
        <f>unitario!E302</f>
        <v>2</v>
      </c>
      <c r="E308" s="207">
        <f>(unitario!$Y302+unitario!$Z302)*D308</f>
        <v>0</v>
      </c>
      <c r="F308" s="208">
        <f>(unitario!$S302+unitario!$T302+unitario!$U302+unitario!$V302+unitario!$W302+unitario!$X302)*D308</f>
        <v>8</v>
      </c>
      <c r="G308" s="207">
        <f>(unitario!Y302*unitario!$Y$658+unitario!Z302*unitario!$Z$658)*'STANDARD FCA'!D308</f>
        <v>0</v>
      </c>
      <c r="H308" s="207">
        <f>(unitario!S302*unitario!$S$658+unitario!T302*unitario!$T$658+unitario!U302*unitario!$U$658+unitario!V302*unitario!$V$658+unitario!W302*unitario!$W$658+unitario!X302*unitario!$X$658)*'STANDARD FCA'!D308</f>
        <v>240</v>
      </c>
      <c r="I308" s="208">
        <f>(unitario!G302+unitario!H302*unitario!$H$658+unitario!I302*unitario!$I$658+unitario!J302*unitario!$J$658+unitario!K302*unitario!$K$658+unitario!L302*unitario!$L$658+unitario!M302*unitario!$M$658+unitario!N302*unitario!$N$658+unitario!O302*unitario!$O$658+unitario!P302*unitario!$P$658+unitario!Q302*unitario!$Q$658+unitario!R302*unitario!$R$658)*'STANDARD FCA'!D308</f>
        <v>682</v>
      </c>
      <c r="J308" s="145">
        <f t="shared" si="6"/>
        <v>922</v>
      </c>
      <c r="K308" s="192">
        <f>unitario!AA302</f>
        <v>922</v>
      </c>
      <c r="L308" s="192">
        <f t="shared" si="7"/>
        <v>0</v>
      </c>
    </row>
    <row r="309" spans="1:12" ht="27.75" customHeight="1">
      <c r="A309" s="558" t="str">
        <f>unitario!D303</f>
        <v>You see slide 41</v>
      </c>
      <c r="B309" s="206">
        <f>unitario!A303</f>
        <v>0</v>
      </c>
      <c r="C309" s="205" t="str">
        <f>unitario!B303</f>
        <v>Programmazione per modello 846 (qt punti 8)</v>
      </c>
      <c r="D309" s="207">
        <f>unitario!E303</f>
        <v>1</v>
      </c>
      <c r="E309" s="207">
        <f>(unitario!$Y303+unitario!$Z303)*D309</f>
        <v>0</v>
      </c>
      <c r="F309" s="208">
        <f>(unitario!$S303+unitario!$T303+unitario!$U303+unitario!$V303+unitario!$W303+unitario!$X303)*D309</f>
        <v>60</v>
      </c>
      <c r="G309" s="207">
        <f>(unitario!Y303*unitario!$Y$658+unitario!Z303*unitario!$Z$658)*'STANDARD FCA'!D309</f>
        <v>0</v>
      </c>
      <c r="H309" s="207">
        <f>(unitario!S303*unitario!$S$658+unitario!T303*unitario!$T$658+unitario!U303*unitario!$U$658+unitario!V303*unitario!$V$658+unitario!W303*unitario!$W$658+unitario!X303*unitario!$X$658)*'STANDARD FCA'!D309</f>
        <v>3000</v>
      </c>
      <c r="I309" s="208">
        <f>(unitario!G303+unitario!H303*unitario!$H$658+unitario!I303*unitario!$I$658+unitario!J303*unitario!$J$658+unitario!K303*unitario!$K$658+unitario!L303*unitario!$L$658+unitario!M303*unitario!$M$658+unitario!N303*unitario!$N$658+unitario!O303*unitario!$O$658+unitario!P303*unitario!$P$658+unitario!Q303*unitario!$Q$658+unitario!R303*unitario!$R$658)*'STANDARD FCA'!D309</f>
        <v>0</v>
      </c>
      <c r="J309" s="145">
        <f t="shared" si="6"/>
        <v>3000</v>
      </c>
      <c r="K309" s="192">
        <f>unitario!AA303</f>
        <v>3000</v>
      </c>
      <c r="L309" s="192">
        <f t="shared" si="7"/>
        <v>0</v>
      </c>
    </row>
    <row r="310" spans="1:12" ht="30.75" customHeight="1">
      <c r="A310" s="558">
        <f>unitario!D304</f>
        <v>0</v>
      </c>
      <c r="B310" s="206">
        <f>unitario!A304</f>
        <v>0</v>
      </c>
      <c r="C310" s="205">
        <f>unitario!B304</f>
        <v>0</v>
      </c>
      <c r="D310" s="207">
        <f>unitario!E304</f>
        <v>0</v>
      </c>
      <c r="E310" s="207">
        <f>(unitario!$Y304+unitario!$Z304)*D310</f>
        <v>0</v>
      </c>
      <c r="F310" s="208">
        <f>(unitario!$S304+unitario!$T304+unitario!$U304+unitario!$V304+unitario!$W304+unitario!$X304)*D310</f>
        <v>0</v>
      </c>
      <c r="G310" s="207">
        <f>(unitario!Y304*unitario!$Y$658+unitario!Z304*unitario!$Z$658)*'STANDARD FCA'!D310</f>
        <v>0</v>
      </c>
      <c r="H310" s="207">
        <f>(unitario!S304*unitario!$S$658+unitario!T304*unitario!$T$658+unitario!U304*unitario!$U$658+unitario!V304*unitario!$V$658+unitario!W304*unitario!$W$658+unitario!X304*unitario!$X$658)*'STANDARD FCA'!D310</f>
        <v>0</v>
      </c>
      <c r="I310" s="208">
        <f>(unitario!G304+unitario!H304*unitario!$H$658+unitario!I304*unitario!$I$658+unitario!J304*unitario!$J$658+unitario!K304*unitario!$K$658+unitario!L304*unitario!$L$658+unitario!M304*unitario!$M$658+unitario!N304*unitario!$N$658+unitario!O304*unitario!$O$658+unitario!P304*unitario!$P$658+unitario!Q304*unitario!$Q$658+unitario!R304*unitario!$R$658)*'STANDARD FCA'!D310</f>
        <v>0</v>
      </c>
      <c r="J310" s="145">
        <f t="shared" si="6"/>
        <v>0</v>
      </c>
      <c r="K310" s="192">
        <f>unitario!AA304</f>
        <v>0</v>
      </c>
      <c r="L310" s="192">
        <f t="shared" si="7"/>
        <v>0</v>
      </c>
    </row>
    <row r="311" spans="1:12" ht="27" customHeight="1">
      <c r="A311" s="558" t="str">
        <f>unitario!D305</f>
        <v>You see slide 34</v>
      </c>
      <c r="B311" s="206" t="str">
        <f>unitario!A305</f>
        <v>Robot 30R2</v>
      </c>
      <c r="C311" s="205" t="str">
        <f>unitario!B305</f>
        <v>Robot di saldatura</v>
      </c>
      <c r="D311" s="207">
        <f>unitario!E305</f>
        <v>1</v>
      </c>
      <c r="E311" s="207">
        <f>(unitario!$Y305+unitario!$Z305)*D311</f>
        <v>0</v>
      </c>
      <c r="F311" s="208">
        <f>(unitario!$S305+unitario!$T305+unitario!$U305+unitario!$V305+unitario!$W305+unitario!$X305)*D311</f>
        <v>0</v>
      </c>
      <c r="G311" s="207">
        <f>(unitario!Y305*unitario!$Y$658+unitario!Z305*unitario!$Z$658)*'STANDARD FCA'!D311</f>
        <v>0</v>
      </c>
      <c r="H311" s="207">
        <f>(unitario!S305*unitario!$S$658+unitario!T305*unitario!$T$658+unitario!U305*unitario!$U$658+unitario!V305*unitario!$V$658+unitario!W305*unitario!$W$658+unitario!X305*unitario!$X$658)*'STANDARD FCA'!D311</f>
        <v>0</v>
      </c>
      <c r="I311" s="208">
        <f>(unitario!G305+unitario!H305*unitario!$H$658+unitario!I305*unitario!$I$658+unitario!J305*unitario!$J$658+unitario!K305*unitario!$K$658+unitario!L305*unitario!$L$658+unitario!M305*unitario!$M$658+unitario!N305*unitario!$N$658+unitario!O305*unitario!$O$658+unitario!P305*unitario!$P$658+unitario!Q305*unitario!$Q$658+unitario!R305*unitario!$R$658)*'STANDARD FCA'!D311</f>
        <v>0</v>
      </c>
      <c r="J311" s="145">
        <f t="shared" si="6"/>
        <v>0</v>
      </c>
      <c r="K311" s="192">
        <f>unitario!AA305</f>
        <v>0</v>
      </c>
      <c r="L311" s="192">
        <f t="shared" si="7"/>
        <v>0</v>
      </c>
    </row>
    <row r="312" spans="1:12" ht="27" customHeight="1">
      <c r="A312" s="558" t="str">
        <f>unitario!D306</f>
        <v>You see slide 34</v>
      </c>
      <c r="B312" s="206">
        <f>unitario!A306</f>
        <v>0</v>
      </c>
      <c r="C312" s="205" t="str">
        <f>unitario!B306</f>
        <v>Programmazione per modello 846 (qt punti 15)</v>
      </c>
      <c r="D312" s="207">
        <f>unitario!E306</f>
        <v>1</v>
      </c>
      <c r="E312" s="207">
        <f>(unitario!$Y306+unitario!$Z306)*D312</f>
        <v>0</v>
      </c>
      <c r="F312" s="208">
        <f>(unitario!$S306+unitario!$T306+unitario!$U306+unitario!$V306+unitario!$W306+unitario!$X306)*D312</f>
        <v>60</v>
      </c>
      <c r="G312" s="207">
        <f>(unitario!Y306*unitario!$Y$658+unitario!Z306*unitario!$Z$658)*'STANDARD FCA'!D312</f>
        <v>0</v>
      </c>
      <c r="H312" s="207">
        <f>(unitario!S306*unitario!$S$658+unitario!T306*unitario!$T$658+unitario!U306*unitario!$U$658+unitario!V306*unitario!$V$658+unitario!W306*unitario!$W$658+unitario!X306*unitario!$X$658)*'STANDARD FCA'!D312</f>
        <v>3000</v>
      </c>
      <c r="I312" s="208">
        <f>(unitario!G306+unitario!H306*unitario!$H$658+unitario!I306*unitario!$I$658+unitario!J306*unitario!$J$658+unitario!K306*unitario!$K$658+unitario!L306*unitario!$L$658+unitario!M306*unitario!$M$658+unitario!N306*unitario!$N$658+unitario!O306*unitario!$O$658+unitario!P306*unitario!$P$658+unitario!Q306*unitario!$Q$658+unitario!R306*unitario!$R$658)*'STANDARD FCA'!D312</f>
        <v>0</v>
      </c>
      <c r="J312" s="145">
        <f t="shared" si="6"/>
        <v>3000</v>
      </c>
      <c r="K312" s="192">
        <f>unitario!AA306</f>
        <v>3000</v>
      </c>
      <c r="L312" s="192">
        <f t="shared" si="7"/>
        <v>0</v>
      </c>
    </row>
    <row r="313" spans="1:12" ht="27" customHeight="1">
      <c r="A313" s="558">
        <f>unitario!D307</f>
        <v>0</v>
      </c>
      <c r="B313" s="206">
        <f>unitario!A307</f>
        <v>0</v>
      </c>
      <c r="C313" s="205">
        <f>unitario!B307</f>
        <v>0</v>
      </c>
      <c r="D313" s="207">
        <f>unitario!E307</f>
        <v>0</v>
      </c>
      <c r="E313" s="207">
        <f>(unitario!$Y307+unitario!$Z307)*D313</f>
        <v>0</v>
      </c>
      <c r="F313" s="208">
        <f>(unitario!$S307+unitario!$T307+unitario!$U307+unitario!$V307+unitario!$W307+unitario!$X307)*D313</f>
        <v>0</v>
      </c>
      <c r="G313" s="207">
        <f>(unitario!Y307*unitario!$Y$658+unitario!Z307*unitario!$Z$658)*'STANDARD FCA'!D313</f>
        <v>0</v>
      </c>
      <c r="H313" s="207">
        <f>(unitario!S307*unitario!$S$658+unitario!T307*unitario!$T$658+unitario!U307*unitario!$U$658+unitario!V307*unitario!$V$658+unitario!W307*unitario!$W$658+unitario!X307*unitario!$X$658)*'STANDARD FCA'!D313</f>
        <v>0</v>
      </c>
      <c r="I313" s="208">
        <f>(unitario!G307+unitario!H307*unitario!$H$658+unitario!I307*unitario!$I$658+unitario!J307*unitario!$J$658+unitario!K307*unitario!$K$658+unitario!L307*unitario!$L$658+unitario!M307*unitario!$M$658+unitario!N307*unitario!$N$658+unitario!O307*unitario!$O$658+unitario!P307*unitario!$P$658+unitario!Q307*unitario!$Q$658+unitario!R307*unitario!$R$658)*'STANDARD FCA'!D313</f>
        <v>0</v>
      </c>
      <c r="J313" s="145">
        <f t="shared" si="6"/>
        <v>0</v>
      </c>
      <c r="K313" s="192">
        <f>unitario!AA307</f>
        <v>0</v>
      </c>
      <c r="L313" s="192">
        <f t="shared" si="7"/>
        <v>0</v>
      </c>
    </row>
    <row r="314" spans="1:12" ht="27" customHeight="1">
      <c r="A314" s="558" t="str">
        <f>unitario!D308</f>
        <v>You see slide 41</v>
      </c>
      <c r="B314" s="206" t="str">
        <f>unitario!A308</f>
        <v>Robot 30R3</v>
      </c>
      <c r="C314" s="205" t="str">
        <f>unitario!B308</f>
        <v>Robot di saldatura al suolo e manipolazione</v>
      </c>
      <c r="D314" s="207">
        <f>unitario!E308</f>
        <v>1</v>
      </c>
      <c r="E314" s="207">
        <f>(unitario!$Y308+unitario!$Z308)*D314</f>
        <v>0</v>
      </c>
      <c r="F314" s="208">
        <f>(unitario!$S308+unitario!$T308+unitario!$U308+unitario!$V308+unitario!$W308+unitario!$X308)*D314</f>
        <v>0</v>
      </c>
      <c r="G314" s="207">
        <f>(unitario!Y308*unitario!$Y$658+unitario!Z308*unitario!$Z$658)*'STANDARD FCA'!D314</f>
        <v>0</v>
      </c>
      <c r="H314" s="207">
        <f>(unitario!S308*unitario!$S$658+unitario!T308*unitario!$T$658+unitario!U308*unitario!$U$658+unitario!V308*unitario!$V$658+unitario!W308*unitario!$W$658+unitario!X308*unitario!$X$658)*'STANDARD FCA'!D314</f>
        <v>0</v>
      </c>
      <c r="I314" s="208">
        <f>(unitario!G308+unitario!H308*unitario!$H$658+unitario!I308*unitario!$I$658+unitario!J308*unitario!$J$658+unitario!K308*unitario!$K$658+unitario!L308*unitario!$L$658+unitario!M308*unitario!$M$658+unitario!N308*unitario!$N$658+unitario!O308*unitario!$O$658+unitario!P308*unitario!$P$658+unitario!Q308*unitario!$Q$658+unitario!R308*unitario!$R$658)*'STANDARD FCA'!D314</f>
        <v>0</v>
      </c>
      <c r="J314" s="145">
        <f t="shared" si="6"/>
        <v>0</v>
      </c>
      <c r="K314" s="192">
        <f>unitario!AA308</f>
        <v>0</v>
      </c>
      <c r="L314" s="192">
        <f t="shared" si="7"/>
        <v>0</v>
      </c>
    </row>
    <row r="315" spans="1:12" ht="27" customHeight="1">
      <c r="A315" s="558" t="str">
        <f>unitario!D309</f>
        <v>You see slide 41</v>
      </c>
      <c r="B315" s="206">
        <f>unitario!A309</f>
        <v>0</v>
      </c>
      <c r="C315" s="205" t="str">
        <f>unitario!B309</f>
        <v>PE modello 846</v>
      </c>
      <c r="D315" s="207">
        <f>unitario!E309</f>
        <v>2</v>
      </c>
      <c r="E315" s="207">
        <f>(unitario!$Y309+unitario!$Z309)*D315</f>
        <v>0</v>
      </c>
      <c r="F315" s="208">
        <f>(unitario!$S309+unitario!$T309+unitario!$U309+unitario!$V309+unitario!$W309+unitario!$X309)*D315</f>
        <v>8</v>
      </c>
      <c r="G315" s="207">
        <f>(unitario!Y309*unitario!$Y$658+unitario!Z309*unitario!$Z$658)*'STANDARD FCA'!D315</f>
        <v>0</v>
      </c>
      <c r="H315" s="207">
        <f>(unitario!S309*unitario!$S$658+unitario!T309*unitario!$T$658+unitario!U309*unitario!$U$658+unitario!V309*unitario!$V$658+unitario!W309*unitario!$W$658+unitario!X309*unitario!$X$658)*'STANDARD FCA'!D315</f>
        <v>240</v>
      </c>
      <c r="I315" s="208">
        <f>(unitario!G309+unitario!H309*unitario!$H$658+unitario!I309*unitario!$I$658+unitario!J309*unitario!$J$658+unitario!K309*unitario!$K$658+unitario!L309*unitario!$L$658+unitario!M309*unitario!$M$658+unitario!N309*unitario!$N$658+unitario!O309*unitario!$O$658+unitario!P309*unitario!$P$658+unitario!Q309*unitario!$Q$658+unitario!R309*unitario!$R$658)*'STANDARD FCA'!D315</f>
        <v>682</v>
      </c>
      <c r="J315" s="145">
        <f t="shared" si="6"/>
        <v>922</v>
      </c>
      <c r="K315" s="192">
        <f>unitario!AA309</f>
        <v>922</v>
      </c>
      <c r="L315" s="192">
        <f t="shared" si="7"/>
        <v>0</v>
      </c>
    </row>
    <row r="316" spans="1:12" ht="27.75" customHeight="1">
      <c r="A316" s="558" t="str">
        <f>unitario!D310</f>
        <v>You see slide 41</v>
      </c>
      <c r="B316" s="206">
        <f>unitario!A310</f>
        <v>0</v>
      </c>
      <c r="C316" s="205" t="str">
        <f>unitario!B310</f>
        <v>Programmazione per modello 846 (qt punti 13)</v>
      </c>
      <c r="D316" s="207">
        <f>unitario!E310</f>
        <v>1</v>
      </c>
      <c r="E316" s="207">
        <f>(unitario!$Y310+unitario!$Z310)*D316</f>
        <v>0</v>
      </c>
      <c r="F316" s="208">
        <f>(unitario!$S310+unitario!$T310+unitario!$U310+unitario!$V310+unitario!$W310+unitario!$X310)*D316</f>
        <v>60</v>
      </c>
      <c r="G316" s="207">
        <f>(unitario!Y310*unitario!$Y$658+unitario!Z310*unitario!$Z$658)*'STANDARD FCA'!D316</f>
        <v>0</v>
      </c>
      <c r="H316" s="207">
        <f>(unitario!S310*unitario!$S$658+unitario!T310*unitario!$T$658+unitario!U310*unitario!$U$658+unitario!V310*unitario!$V$658+unitario!W310*unitario!$W$658+unitario!X310*unitario!$X$658)*'STANDARD FCA'!D316</f>
        <v>3000</v>
      </c>
      <c r="I316" s="208">
        <f>(unitario!G310+unitario!H310*unitario!$H$658+unitario!I310*unitario!$I$658+unitario!J310*unitario!$J$658+unitario!K310*unitario!$K$658+unitario!L310*unitario!$L$658+unitario!M310*unitario!$M$658+unitario!N310*unitario!$N$658+unitario!O310*unitario!$O$658+unitario!P310*unitario!$P$658+unitario!Q310*unitario!$Q$658+unitario!R310*unitario!$R$658)*'STANDARD FCA'!D316</f>
        <v>0</v>
      </c>
      <c r="J316" s="145">
        <f t="shared" si="6"/>
        <v>3000</v>
      </c>
      <c r="K316" s="192">
        <f>unitario!AA310</f>
        <v>3000</v>
      </c>
      <c r="L316" s="192">
        <f t="shared" si="7"/>
        <v>0</v>
      </c>
    </row>
    <row r="317" spans="1:12" ht="30.75" customHeight="1">
      <c r="A317" s="558">
        <f>unitario!D311</f>
        <v>0</v>
      </c>
      <c r="B317" s="206">
        <f>unitario!A311</f>
        <v>0</v>
      </c>
      <c r="C317" s="205">
        <f>unitario!B311</f>
        <v>0</v>
      </c>
      <c r="D317" s="207">
        <f>unitario!E311</f>
        <v>0</v>
      </c>
      <c r="E317" s="207">
        <f>(unitario!$Y311+unitario!$Z311)*D317</f>
        <v>0</v>
      </c>
      <c r="F317" s="208">
        <f>(unitario!$S311+unitario!$T311+unitario!$U311+unitario!$V311+unitario!$W311+unitario!$X311)*D317</f>
        <v>0</v>
      </c>
      <c r="G317" s="207">
        <f>(unitario!Y311*unitario!$Y$658+unitario!Z311*unitario!$Z$658)*'STANDARD FCA'!D317</f>
        <v>0</v>
      </c>
      <c r="H317" s="207">
        <f>(unitario!S311*unitario!$S$658+unitario!T311*unitario!$T$658+unitario!U311*unitario!$U$658+unitario!V311*unitario!$V$658+unitario!W311*unitario!$W$658+unitario!X311*unitario!$X$658)*'STANDARD FCA'!D317</f>
        <v>0</v>
      </c>
      <c r="I317" s="208">
        <f>(unitario!G311+unitario!H311*unitario!$H$658+unitario!I311*unitario!$I$658+unitario!J311*unitario!$J$658+unitario!K311*unitario!$K$658+unitario!L311*unitario!$L$658+unitario!M311*unitario!$M$658+unitario!N311*unitario!$N$658+unitario!O311*unitario!$O$658+unitario!P311*unitario!$P$658+unitario!Q311*unitario!$Q$658+unitario!R311*unitario!$R$658)*'STANDARD FCA'!D317</f>
        <v>0</v>
      </c>
      <c r="J317" s="145">
        <f t="shared" si="6"/>
        <v>0</v>
      </c>
      <c r="K317" s="192">
        <f>unitario!AA311</f>
        <v>0</v>
      </c>
      <c r="L317" s="192">
        <f t="shared" si="7"/>
        <v>0</v>
      </c>
    </row>
    <row r="318" spans="1:12" ht="27" customHeight="1">
      <c r="A318" s="558" t="str">
        <f>unitario!D312</f>
        <v>You see slide 37</v>
      </c>
      <c r="B318" s="206" t="str">
        <f>unitario!A312</f>
        <v>Trasportatore 30PC 1</v>
      </c>
      <c r="C318" s="205" t="str">
        <f>unitario!B312</f>
        <v>Fotocellule PE</v>
      </c>
      <c r="D318" s="207">
        <f>unitario!E312</f>
        <v>2</v>
      </c>
      <c r="E318" s="207">
        <f>(unitario!$Y312+unitario!$Z312)*D318</f>
        <v>0</v>
      </c>
      <c r="F318" s="208">
        <f>(unitario!$S312+unitario!$T312+unitario!$U312+unitario!$V312+unitario!$W312+unitario!$X312)*D318</f>
        <v>8</v>
      </c>
      <c r="G318" s="207">
        <f>(unitario!Y312*unitario!$Y$658+unitario!Z312*unitario!$Z$658)*'STANDARD FCA'!D318</f>
        <v>0</v>
      </c>
      <c r="H318" s="207">
        <f>(unitario!S312*unitario!$S$658+unitario!T312*unitario!$T$658+unitario!U312*unitario!$U$658+unitario!V312*unitario!$V$658+unitario!W312*unitario!$W$658+unitario!X312*unitario!$X$658)*'STANDARD FCA'!D318</f>
        <v>240</v>
      </c>
      <c r="I318" s="208">
        <f>(unitario!G312+unitario!H312*unitario!$H$658+unitario!I312*unitario!$I$658+unitario!J312*unitario!$J$658+unitario!K312*unitario!$K$658+unitario!L312*unitario!$L$658+unitario!M312*unitario!$M$658+unitario!N312*unitario!$N$658+unitario!O312*unitario!$O$658+unitario!P312*unitario!$P$658+unitario!Q312*unitario!$Q$658+unitario!R312*unitario!$R$658)*'STANDARD FCA'!D318</f>
        <v>682</v>
      </c>
      <c r="J318" s="145">
        <f t="shared" si="6"/>
        <v>922</v>
      </c>
      <c r="K318" s="192">
        <f>unitario!AA312</f>
        <v>922</v>
      </c>
      <c r="L318" s="192">
        <f t="shared" si="7"/>
        <v>0</v>
      </c>
    </row>
    <row r="319" spans="1:12" ht="27" customHeight="1">
      <c r="A319" s="558">
        <f>unitario!D313</f>
        <v>0</v>
      </c>
      <c r="B319" s="206">
        <f>unitario!A313</f>
        <v>0</v>
      </c>
      <c r="C319" s="205">
        <f>unitario!B313</f>
        <v>0</v>
      </c>
      <c r="D319" s="207">
        <f>unitario!E313</f>
        <v>0</v>
      </c>
      <c r="E319" s="207">
        <f>(unitario!$Y313+unitario!$Z313)*D319</f>
        <v>0</v>
      </c>
      <c r="F319" s="208">
        <f>(unitario!$S313+unitario!$T313+unitario!$U313+unitario!$V313+unitario!$W313+unitario!$X313)*D319</f>
        <v>0</v>
      </c>
      <c r="G319" s="207">
        <f>(unitario!Y313*unitario!$Y$658+unitario!Z313*unitario!$Z$658)*'STANDARD FCA'!D319</f>
        <v>0</v>
      </c>
      <c r="H319" s="207">
        <f>(unitario!S313*unitario!$S$658+unitario!T313*unitario!$T$658+unitario!U313*unitario!$U$658+unitario!V313*unitario!$V$658+unitario!W313*unitario!$W$658+unitario!X313*unitario!$X$658)*'STANDARD FCA'!D319</f>
        <v>0</v>
      </c>
      <c r="I319" s="208">
        <f>(unitario!G313+unitario!H313*unitario!$H$658+unitario!I313*unitario!$I$658+unitario!J313*unitario!$J$658+unitario!K313*unitario!$K$658+unitario!L313*unitario!$L$658+unitario!M313*unitario!$M$658+unitario!N313*unitario!$N$658+unitario!O313*unitario!$O$658+unitario!P313*unitario!$P$658+unitario!Q313*unitario!$Q$658+unitario!R313*unitario!$R$658)*'STANDARD FCA'!D319</f>
        <v>0</v>
      </c>
      <c r="J319" s="145">
        <f t="shared" si="6"/>
        <v>0</v>
      </c>
      <c r="K319" s="192">
        <f>unitario!AA313</f>
        <v>0</v>
      </c>
      <c r="L319" s="192">
        <f t="shared" si="7"/>
        <v>0</v>
      </c>
    </row>
    <row r="320" spans="1:12" ht="27" customHeight="1">
      <c r="A320" s="558" t="str">
        <f>unitario!D314</f>
        <v>You see slide 41</v>
      </c>
      <c r="B320" s="206" t="str">
        <f>unitario!A314</f>
        <v>Trasportatore 40PC 1</v>
      </c>
      <c r="C320" s="205" t="str">
        <f>unitario!B314</f>
        <v>Trasportatore di scarico</v>
      </c>
      <c r="D320" s="207">
        <f>unitario!E314</f>
        <v>0</v>
      </c>
      <c r="E320" s="207">
        <f>(unitario!$Y314+unitario!$Z314)*D320</f>
        <v>0</v>
      </c>
      <c r="F320" s="208">
        <f>(unitario!$S314+unitario!$T314+unitario!$U314+unitario!$V314+unitario!$W314+unitario!$X314)*D320</f>
        <v>0</v>
      </c>
      <c r="G320" s="207">
        <f>(unitario!Y314*unitario!$Y$658+unitario!Z314*unitario!$Z$658)*'STANDARD FCA'!D320</f>
        <v>0</v>
      </c>
      <c r="H320" s="207">
        <f>(unitario!S314*unitario!$S$658+unitario!T314*unitario!$T$658+unitario!U314*unitario!$U$658+unitario!V314*unitario!$V$658+unitario!W314*unitario!$W$658+unitario!X314*unitario!$X$658)*'STANDARD FCA'!D320</f>
        <v>0</v>
      </c>
      <c r="I320" s="208">
        <f>(unitario!G314+unitario!H314*unitario!$H$658+unitario!I314*unitario!$I$658+unitario!J314*unitario!$J$658+unitario!K314*unitario!$K$658+unitario!L314*unitario!$L$658+unitario!M314*unitario!$M$658+unitario!N314*unitario!$N$658+unitario!O314*unitario!$O$658+unitario!P314*unitario!$P$658+unitario!Q314*unitario!$Q$658+unitario!R314*unitario!$R$658)*'STANDARD FCA'!D320</f>
        <v>0</v>
      </c>
      <c r="J320" s="145">
        <f t="shared" si="6"/>
        <v>0</v>
      </c>
      <c r="K320" s="192">
        <f>unitario!AA314</f>
        <v>0</v>
      </c>
      <c r="L320" s="192">
        <f t="shared" si="7"/>
        <v>0</v>
      </c>
    </row>
    <row r="321" spans="1:12" ht="27" customHeight="1">
      <c r="A321" s="558">
        <f>unitario!D315</f>
        <v>0</v>
      </c>
      <c r="B321" s="206">
        <f>unitario!A315</f>
        <v>0</v>
      </c>
      <c r="C321" s="205">
        <f>unitario!B315</f>
        <v>0</v>
      </c>
      <c r="D321" s="207">
        <f>unitario!E315</f>
        <v>0</v>
      </c>
      <c r="E321" s="207">
        <f>(unitario!$Y315+unitario!$Z315)*D321</f>
        <v>0</v>
      </c>
      <c r="F321" s="208">
        <f>(unitario!$S315+unitario!$T315+unitario!$U315+unitario!$V315+unitario!$W315+unitario!$X315)*D321</f>
        <v>0</v>
      </c>
      <c r="G321" s="207">
        <f>(unitario!Y315*unitario!$Y$658+unitario!Z315*unitario!$Z$658)*'STANDARD FCA'!D321</f>
        <v>0</v>
      </c>
      <c r="H321" s="207">
        <f>(unitario!S315*unitario!$S$658+unitario!T315*unitario!$T$658+unitario!U315*unitario!$U$658+unitario!V315*unitario!$V$658+unitario!W315*unitario!$W$658+unitario!X315*unitario!$X$658)*'STANDARD FCA'!D321</f>
        <v>0</v>
      </c>
      <c r="I321" s="208">
        <f>(unitario!G315+unitario!H315*unitario!$H$658+unitario!I315*unitario!$I$658+unitario!J315*unitario!$J$658+unitario!K315*unitario!$K$658+unitario!L315*unitario!$L$658+unitario!M315*unitario!$M$658+unitario!N315*unitario!$N$658+unitario!O315*unitario!$O$658+unitario!P315*unitario!$P$658+unitario!Q315*unitario!$Q$658+unitario!R315*unitario!$R$658)*'STANDARD FCA'!D321</f>
        <v>0</v>
      </c>
      <c r="J321" s="145">
        <f t="shared" si="6"/>
        <v>0</v>
      </c>
      <c r="K321" s="192">
        <f>unitario!AA315</f>
        <v>0</v>
      </c>
      <c r="L321" s="192">
        <f t="shared" si="7"/>
        <v>0</v>
      </c>
    </row>
    <row r="322" spans="1:12" ht="27" customHeight="1">
      <c r="A322" s="558" t="str">
        <f>unitario!D316</f>
        <v>You see slide 41</v>
      </c>
      <c r="B322" s="206">
        <f>unitario!A316</f>
        <v>0</v>
      </c>
      <c r="C322" s="205" t="str">
        <f>unitario!B316</f>
        <v>Nessun intervento</v>
      </c>
      <c r="D322" s="207">
        <f>unitario!E316</f>
        <v>2</v>
      </c>
      <c r="E322" s="207">
        <f>(unitario!$Y316+unitario!$Z316)*D322</f>
        <v>0</v>
      </c>
      <c r="F322" s="208">
        <f>(unitario!$S316+unitario!$T316+unitario!$U316+unitario!$V316+unitario!$W316+unitario!$X316)*D322</f>
        <v>0</v>
      </c>
      <c r="G322" s="207">
        <f>(unitario!Y316*unitario!$Y$658+unitario!Z316*unitario!$Z$658)*'STANDARD FCA'!D322</f>
        <v>0</v>
      </c>
      <c r="H322" s="207">
        <f>(unitario!S316*unitario!$S$658+unitario!T316*unitario!$T$658+unitario!U316*unitario!$U$658+unitario!V316*unitario!$V$658+unitario!W316*unitario!$W$658+unitario!X316*unitario!$X$658)*'STANDARD FCA'!D322</f>
        <v>0</v>
      </c>
      <c r="I322" s="208">
        <f>(unitario!G316+unitario!H316*unitario!$H$658+unitario!I316*unitario!$I$658+unitario!J316*unitario!$J$658+unitario!K316*unitario!$K$658+unitario!L316*unitario!$L$658+unitario!M316*unitario!$M$658+unitario!N316*unitario!$N$658+unitario!O316*unitario!$O$658+unitario!P316*unitario!$P$658+unitario!Q316*unitario!$Q$658+unitario!R316*unitario!$R$658)*'STANDARD FCA'!D322</f>
        <v>0</v>
      </c>
      <c r="J322" s="145">
        <f t="shared" si="6"/>
        <v>0</v>
      </c>
      <c r="K322" s="192">
        <f>unitario!AA316</f>
        <v>0</v>
      </c>
      <c r="L322" s="192">
        <f t="shared" si="7"/>
        <v>0</v>
      </c>
    </row>
    <row r="323" spans="1:12" ht="27.75" customHeight="1">
      <c r="A323" s="558">
        <f>unitario!D317</f>
        <v>0</v>
      </c>
      <c r="B323" s="206">
        <f>unitario!A317</f>
        <v>0</v>
      </c>
      <c r="C323" s="205">
        <f>unitario!B317</f>
        <v>0</v>
      </c>
      <c r="D323" s="207">
        <f>unitario!E317</f>
        <v>0</v>
      </c>
      <c r="E323" s="207">
        <f>(unitario!$Y317+unitario!$Z317)*D323</f>
        <v>0</v>
      </c>
      <c r="F323" s="208">
        <f>(unitario!$S317+unitario!$T317+unitario!$U317+unitario!$V317+unitario!$W317+unitario!$X317)*D323</f>
        <v>0</v>
      </c>
      <c r="G323" s="207">
        <f>(unitario!Y317*unitario!$Y$658+unitario!Z317*unitario!$Z$658)*'STANDARD FCA'!D323</f>
        <v>0</v>
      </c>
      <c r="H323" s="207">
        <f>(unitario!S317*unitario!$S$658+unitario!T317*unitario!$T$658+unitario!U317*unitario!$U$658+unitario!V317*unitario!$V$658+unitario!W317*unitario!$W$658+unitario!X317*unitario!$X$658)*'STANDARD FCA'!D323</f>
        <v>0</v>
      </c>
      <c r="I323" s="208">
        <f>(unitario!G317+unitario!H317*unitario!$H$658+unitario!I317*unitario!$I$658+unitario!J317*unitario!$J$658+unitario!K317*unitario!$K$658+unitario!L317*unitario!$L$658+unitario!M317*unitario!$M$658+unitario!N317*unitario!$N$658+unitario!O317*unitario!$O$658+unitario!P317*unitario!$P$658+unitario!Q317*unitario!$Q$658+unitario!R317*unitario!$R$658)*'STANDARD FCA'!D323</f>
        <v>0</v>
      </c>
      <c r="J323" s="145">
        <f t="shared" si="6"/>
        <v>0</v>
      </c>
      <c r="K323" s="192">
        <f>unitario!AA317</f>
        <v>0</v>
      </c>
      <c r="L323" s="192">
        <f t="shared" si="7"/>
        <v>0</v>
      </c>
    </row>
    <row r="324" spans="1:12" ht="30.75" customHeight="1">
      <c r="A324" s="558">
        <f>unitario!D318</f>
        <v>0</v>
      </c>
      <c r="B324" s="206">
        <f>unitario!A318</f>
        <v>0</v>
      </c>
      <c r="C324" s="205" t="str">
        <f>unitario!B318</f>
        <v>Logistica</v>
      </c>
      <c r="D324" s="207">
        <f>unitario!E318</f>
        <v>0</v>
      </c>
      <c r="E324" s="207">
        <f>(unitario!$Y318+unitario!$Z318)*D324</f>
        <v>0</v>
      </c>
      <c r="F324" s="208">
        <f>(unitario!$S318+unitario!$T318+unitario!$U318+unitario!$V318+unitario!$W318+unitario!$X318)*D324</f>
        <v>0</v>
      </c>
      <c r="G324" s="207">
        <f>(unitario!Y318*unitario!$Y$658+unitario!Z318*unitario!$Z$658)*'STANDARD FCA'!D324</f>
        <v>0</v>
      </c>
      <c r="H324" s="207">
        <f>(unitario!S318*unitario!$S$658+unitario!T318*unitario!$T$658+unitario!U318*unitario!$U$658+unitario!V318*unitario!$V$658+unitario!W318*unitario!$W$658+unitario!X318*unitario!$X$658)*'STANDARD FCA'!D324</f>
        <v>0</v>
      </c>
      <c r="I324" s="208">
        <f>(unitario!G318+unitario!H318*unitario!$H$658+unitario!I318*unitario!$I$658+unitario!J318*unitario!$J$658+unitario!K318*unitario!$K$658+unitario!L318*unitario!$L$658+unitario!M318*unitario!$M$658+unitario!N318*unitario!$N$658+unitario!O318*unitario!$O$658+unitario!P318*unitario!$P$658+unitario!Q318*unitario!$Q$658+unitario!R318*unitario!$R$658)*'STANDARD FCA'!D324</f>
        <v>0</v>
      </c>
      <c r="J324" s="145">
        <f t="shared" si="6"/>
        <v>0</v>
      </c>
      <c r="K324" s="192">
        <f>unitario!AA318</f>
        <v>0</v>
      </c>
      <c r="L324" s="192">
        <f t="shared" si="7"/>
        <v>0</v>
      </c>
    </row>
    <row r="325" spans="1:12" ht="27" customHeight="1">
      <c r="A325" s="558">
        <f>unitario!D319</f>
        <v>0</v>
      </c>
      <c r="B325" s="206">
        <f>unitario!A319</f>
        <v>0</v>
      </c>
      <c r="C325" s="205" t="str">
        <f>unitario!B319</f>
        <v>Carrello con ruote per traversa posteriore collegamento puntoni + traversa collegamento duomi modello 846 (1500x1000 )</v>
      </c>
      <c r="D325" s="207">
        <f>unitario!E319</f>
        <v>5</v>
      </c>
      <c r="E325" s="207">
        <f>(unitario!$Y319+unitario!$Z319)*D325</f>
        <v>0</v>
      </c>
      <c r="F325" s="208">
        <f>(unitario!$S319+unitario!$T319+unitario!$U319+unitario!$V319+unitario!$W319+unitario!$X319)*D325</f>
        <v>25</v>
      </c>
      <c r="G325" s="207">
        <f>(unitario!Y319*unitario!$Y$658+unitario!Z319*unitario!$Z$658)*'STANDARD FCA'!D325</f>
        <v>0</v>
      </c>
      <c r="H325" s="207">
        <f>(unitario!S319*unitario!$S$658+unitario!T319*unitario!$T$658+unitario!U319*unitario!$U$658+unitario!V319*unitario!$V$658+unitario!W319*unitario!$W$658+unitario!X319*unitario!$X$658)*'STANDARD FCA'!D325</f>
        <v>750</v>
      </c>
      <c r="I325" s="208">
        <f>(unitario!G319+unitario!H319*unitario!$H$658+unitario!I319*unitario!$I$658+unitario!J319*unitario!$J$658+unitario!K319*unitario!$K$658+unitario!L319*unitario!$L$658+unitario!M319*unitario!$M$658+unitario!N319*unitario!$N$658+unitario!O319*unitario!$O$658+unitario!P319*unitario!$P$658+unitario!Q319*unitario!$Q$658+unitario!R319*unitario!$R$658)*'STANDARD FCA'!D325</f>
        <v>8375</v>
      </c>
      <c r="J325" s="145">
        <f t="shared" si="6"/>
        <v>9125</v>
      </c>
      <c r="K325" s="192">
        <f>unitario!AA319</f>
        <v>9125</v>
      </c>
      <c r="L325" s="192">
        <f t="shared" si="7"/>
        <v>0</v>
      </c>
    </row>
    <row r="326" spans="1:12" ht="27" customHeight="1">
      <c r="A326" s="558">
        <f>unitario!D320</f>
        <v>0</v>
      </c>
      <c r="B326" s="206">
        <f>unitario!A320</f>
        <v>0</v>
      </c>
      <c r="C326" s="205">
        <f>unitario!B320</f>
        <v>0</v>
      </c>
      <c r="D326" s="207">
        <f>unitario!E320</f>
        <v>0</v>
      </c>
      <c r="E326" s="207">
        <f>(unitario!$Y320+unitario!$Z320)*D326</f>
        <v>0</v>
      </c>
      <c r="F326" s="208">
        <f>(unitario!$S320+unitario!$T320+unitario!$U320+unitario!$V320+unitario!$W320+unitario!$X320)*D326</f>
        <v>0</v>
      </c>
      <c r="G326" s="207">
        <f>(unitario!Y320*unitario!$Y$658+unitario!Z320*unitario!$Z$658)*'STANDARD FCA'!D326</f>
        <v>0</v>
      </c>
      <c r="H326" s="207">
        <f>(unitario!S320*unitario!$S$658+unitario!T320*unitario!$T$658+unitario!U320*unitario!$U$658+unitario!V320*unitario!$V$658+unitario!W320*unitario!$W$658+unitario!X320*unitario!$X$658)*'STANDARD FCA'!D326</f>
        <v>0</v>
      </c>
      <c r="I326" s="208">
        <f>(unitario!G320+unitario!H320*unitario!$H$658+unitario!I320*unitario!$I$658+unitario!J320*unitario!$J$658+unitario!K320*unitario!$K$658+unitario!L320*unitario!$L$658+unitario!M320*unitario!$M$658+unitario!N320*unitario!$N$658+unitario!O320*unitario!$O$658+unitario!P320*unitario!$P$658+unitario!Q320*unitario!$Q$658+unitario!R320*unitario!$R$658)*'STANDARD FCA'!D326</f>
        <v>0</v>
      </c>
      <c r="J326" s="145">
        <f t="shared" si="6"/>
        <v>0</v>
      </c>
      <c r="K326" s="192">
        <f>unitario!AA320</f>
        <v>0</v>
      </c>
      <c r="L326" s="192">
        <f t="shared" si="7"/>
        <v>0</v>
      </c>
    </row>
    <row r="327" spans="1:12" ht="27" customHeight="1">
      <c r="A327" s="558">
        <f>unitario!D321</f>
        <v>0</v>
      </c>
      <c r="B327" s="206">
        <f>unitario!A321</f>
        <v>0</v>
      </c>
      <c r="C327" s="205" t="str">
        <f>unitario!B321</f>
        <v>Generale</v>
      </c>
      <c r="D327" s="207">
        <f>unitario!E321</f>
        <v>0</v>
      </c>
      <c r="E327" s="207">
        <f>(unitario!$Y321+unitario!$Z321)*D327</f>
        <v>0</v>
      </c>
      <c r="F327" s="208">
        <f>(unitario!$S321+unitario!$T321+unitario!$U321+unitario!$V321+unitario!$W321+unitario!$X321)*D327</f>
        <v>0</v>
      </c>
      <c r="G327" s="207">
        <f>(unitario!Y321*unitario!$Y$658+unitario!Z321*unitario!$Z$658)*'STANDARD FCA'!D327</f>
        <v>0</v>
      </c>
      <c r="H327" s="207">
        <f>(unitario!S321*unitario!$S$658+unitario!T321*unitario!$T$658+unitario!U321*unitario!$U$658+unitario!V321*unitario!$V$658+unitario!W321*unitario!$W$658+unitario!X321*unitario!$X$658)*'STANDARD FCA'!D327</f>
        <v>0</v>
      </c>
      <c r="I327" s="208">
        <f>(unitario!G321+unitario!H321*unitario!$H$658+unitario!I321*unitario!$I$658+unitario!J321*unitario!$J$658+unitario!K321*unitario!$K$658+unitario!L321*unitario!$L$658+unitario!M321*unitario!$M$658+unitario!N321*unitario!$N$658+unitario!O321*unitario!$O$658+unitario!P321*unitario!$P$658+unitario!Q321*unitario!$Q$658+unitario!R321*unitario!$R$658)*'STANDARD FCA'!D327</f>
        <v>0</v>
      </c>
      <c r="J327" s="145">
        <f t="shared" si="6"/>
        <v>0</v>
      </c>
      <c r="K327" s="192">
        <f>unitario!AA321</f>
        <v>0</v>
      </c>
      <c r="L327" s="192">
        <f t="shared" si="7"/>
        <v>0</v>
      </c>
    </row>
    <row r="328" spans="1:12" ht="27" customHeight="1">
      <c r="A328" s="558">
        <f>unitario!D322</f>
        <v>0</v>
      </c>
      <c r="B328" s="206">
        <f>unitario!A322</f>
        <v>0</v>
      </c>
      <c r="C328" s="205" t="str">
        <f>unitario!B322</f>
        <v>Fotocellule PE su cassetti estrazione con piantone a terra</v>
      </c>
      <c r="D328" s="207">
        <f>unitario!E322</f>
        <v>4</v>
      </c>
      <c r="E328" s="207">
        <f>(unitario!$Y322+unitario!$Z322)*D328</f>
        <v>0</v>
      </c>
      <c r="F328" s="208">
        <f>(unitario!$S322+unitario!$T322+unitario!$U322+unitario!$V322+unitario!$W322+unitario!$X322)*D328</f>
        <v>24</v>
      </c>
      <c r="G328" s="207">
        <f>(unitario!Y322*unitario!$Y$658+unitario!Z322*unitario!$Z$658)*'STANDARD FCA'!D328</f>
        <v>0</v>
      </c>
      <c r="H328" s="207">
        <f>(unitario!S322*unitario!$S$658+unitario!T322*unitario!$T$658+unitario!U322*unitario!$U$658+unitario!V322*unitario!$V$658+unitario!W322*unitario!$W$658+unitario!X322*unitario!$X$658)*'STANDARD FCA'!D328</f>
        <v>720</v>
      </c>
      <c r="I328" s="208">
        <f>(unitario!G322+unitario!H322*unitario!$H$658+unitario!I322*unitario!$I$658+unitario!J322*unitario!$J$658+unitario!K322*unitario!$K$658+unitario!L322*unitario!$L$658+unitario!M322*unitario!$M$658+unitario!N322*unitario!$N$658+unitario!O322*unitario!$O$658+unitario!P322*unitario!$P$658+unitario!Q322*unitario!$Q$658+unitario!R322*unitario!$R$658)*'STANDARD FCA'!D328</f>
        <v>5944</v>
      </c>
      <c r="J328" s="145">
        <f t="shared" si="6"/>
        <v>6664</v>
      </c>
      <c r="K328" s="192">
        <f>unitario!AA322</f>
        <v>6664</v>
      </c>
      <c r="L328" s="192">
        <f t="shared" si="7"/>
        <v>0</v>
      </c>
    </row>
    <row r="329" spans="1:12" ht="27" customHeight="1">
      <c r="A329" s="558">
        <f>unitario!D323</f>
        <v>0</v>
      </c>
      <c r="B329" s="206">
        <f>unitario!A323</f>
        <v>0</v>
      </c>
      <c r="C329" s="205" t="str">
        <f>unitario!B323</f>
        <v>Scannerizzazione 3d della linea esistente</v>
      </c>
      <c r="D329" s="207">
        <f>unitario!E323</f>
        <v>1</v>
      </c>
      <c r="E329" s="207">
        <f>(unitario!$Y323+unitario!$Z323)*D329</f>
        <v>0</v>
      </c>
      <c r="F329" s="208">
        <f>(unitario!$S323+unitario!$T323+unitario!$U323+unitario!$V323+unitario!$W323+unitario!$X323)*D329</f>
        <v>0</v>
      </c>
      <c r="G329" s="207">
        <f>(unitario!Y323*unitario!$Y$658+unitario!Z323*unitario!$Z$658)*'STANDARD FCA'!D329</f>
        <v>0</v>
      </c>
      <c r="H329" s="207">
        <f>(unitario!S323*unitario!$S$658+unitario!T323*unitario!$T$658+unitario!U323*unitario!$U$658+unitario!V323*unitario!$V$658+unitario!W323*unitario!$W$658+unitario!X323*unitario!$X$658)*'STANDARD FCA'!D329</f>
        <v>0</v>
      </c>
      <c r="I329" s="208">
        <f>(unitario!G323+unitario!H323*unitario!$H$658+unitario!I323*unitario!$I$658+unitario!J323*unitario!$J$658+unitario!K323*unitario!$K$658+unitario!L323*unitario!$L$658+unitario!M323*unitario!$M$658+unitario!N323*unitario!$N$658+unitario!O323*unitario!$O$658+unitario!P323*unitario!$P$658+unitario!Q323*unitario!$Q$658+unitario!R323*unitario!$R$658)*'STANDARD FCA'!D329</f>
        <v>3000</v>
      </c>
      <c r="J329" s="145">
        <f t="shared" si="6"/>
        <v>3000</v>
      </c>
      <c r="K329" s="192">
        <f>unitario!AA323</f>
        <v>3000</v>
      </c>
      <c r="L329" s="192">
        <f t="shared" si="7"/>
        <v>0</v>
      </c>
    </row>
    <row r="330" spans="1:12" ht="27.75" customHeight="1">
      <c r="A330" s="558">
        <f>unitario!D324</f>
        <v>0</v>
      </c>
      <c r="B330" s="206">
        <f>unitario!A324</f>
        <v>0</v>
      </c>
      <c r="C330" s="556" t="str">
        <f>unitario!B324</f>
        <v>Esclusioni</v>
      </c>
      <c r="D330" s="207">
        <f>unitario!E324</f>
        <v>0</v>
      </c>
      <c r="E330" s="207">
        <f>(unitario!$Y324+unitario!$Z324)*D330</f>
        <v>0</v>
      </c>
      <c r="F330" s="208">
        <f>(unitario!$S324+unitario!$T324+unitario!$U324+unitario!$V324+unitario!$W324+unitario!$X324)*D330</f>
        <v>0</v>
      </c>
      <c r="G330" s="207">
        <f>(unitario!Y324*unitario!$Y$658+unitario!Z324*unitario!$Z$658)*'STANDARD FCA'!D330</f>
        <v>0</v>
      </c>
      <c r="H330" s="207">
        <f>(unitario!S324*unitario!$S$658+unitario!T324*unitario!$T$658+unitario!U324*unitario!$U$658+unitario!V324*unitario!$V$658+unitario!W324*unitario!$W$658+unitario!X324*unitario!$X$658)*'STANDARD FCA'!D330</f>
        <v>0</v>
      </c>
      <c r="I330" s="208">
        <f>(unitario!G324+unitario!H324*unitario!$H$658+unitario!I324*unitario!$I$658+unitario!J324*unitario!$J$658+unitario!K324*unitario!$K$658+unitario!L324*unitario!$L$658+unitario!M324*unitario!$M$658+unitario!N324*unitario!$N$658+unitario!O324*unitario!$O$658+unitario!P324*unitario!$P$658+unitario!Q324*unitario!$Q$658+unitario!R324*unitario!$R$658)*'STANDARD FCA'!D330</f>
        <v>0</v>
      </c>
      <c r="J330" s="145">
        <f t="shared" si="6"/>
        <v>0</v>
      </c>
      <c r="K330" s="192">
        <f>unitario!AA324</f>
        <v>0</v>
      </c>
      <c r="L330" s="192">
        <f t="shared" si="7"/>
        <v>0</v>
      </c>
    </row>
    <row r="331" spans="1:12" ht="30.75" customHeight="1">
      <c r="A331" s="558">
        <f>unitario!D325</f>
        <v>0</v>
      </c>
      <c r="B331" s="206">
        <f>unitario!A325</f>
        <v>0</v>
      </c>
      <c r="C331" s="205" t="str">
        <f>unitario!B325</f>
        <v>Retaquage</v>
      </c>
      <c r="D331" s="207">
        <f>unitario!E325</f>
        <v>0</v>
      </c>
      <c r="E331" s="207">
        <f>(unitario!$Y325+unitario!$Z325)*D331</f>
        <v>0</v>
      </c>
      <c r="F331" s="208">
        <f>(unitario!$S325+unitario!$T325+unitario!$U325+unitario!$V325+unitario!$W325+unitario!$X325)*D331</f>
        <v>0</v>
      </c>
      <c r="G331" s="207">
        <f>(unitario!Y325*unitario!$Y$658+unitario!Z325*unitario!$Z$658)*'STANDARD FCA'!D331</f>
        <v>0</v>
      </c>
      <c r="H331" s="207">
        <f>(unitario!S325*unitario!$S$658+unitario!T325*unitario!$T$658+unitario!U325*unitario!$U$658+unitario!V325*unitario!$V$658+unitario!W325*unitario!$W$658+unitario!X325*unitario!$X$658)*'STANDARD FCA'!D331</f>
        <v>0</v>
      </c>
      <c r="I331" s="208">
        <f>(unitario!G325+unitario!H325*unitario!$H$658+unitario!I325*unitario!$I$658+unitario!J325*unitario!$J$658+unitario!K325*unitario!$K$658+unitario!L325*unitario!$L$658+unitario!M325*unitario!$M$658+unitario!N325*unitario!$N$658+unitario!O325*unitario!$O$658+unitario!P325*unitario!$P$658+unitario!Q325*unitario!$Q$658+unitario!R325*unitario!$R$658)*'STANDARD FCA'!D331</f>
        <v>0</v>
      </c>
      <c r="J331" s="145">
        <f t="shared" si="6"/>
        <v>0</v>
      </c>
      <c r="K331" s="192">
        <f>unitario!AA325</f>
        <v>0</v>
      </c>
      <c r="L331" s="192">
        <f t="shared" si="7"/>
        <v>0</v>
      </c>
    </row>
    <row r="332" spans="1:12" ht="27" customHeight="1">
      <c r="A332" s="558">
        <f>unitario!D326</f>
        <v>0</v>
      </c>
      <c r="B332" s="206">
        <f>unitario!A326</f>
        <v>0</v>
      </c>
      <c r="C332" s="205">
        <f>unitario!B326</f>
        <v>0</v>
      </c>
      <c r="D332" s="207">
        <f>unitario!E326</f>
        <v>0</v>
      </c>
      <c r="E332" s="207">
        <f>(unitario!$Y326+unitario!$Z326)*D332</f>
        <v>0</v>
      </c>
      <c r="F332" s="208">
        <f>(unitario!$S326+unitario!$T326+unitario!$U326+unitario!$V326+unitario!$W326+unitario!$X326)*D332</f>
        <v>0</v>
      </c>
      <c r="G332" s="207">
        <f>(unitario!Y326*unitario!$Y$658+unitario!Z326*unitario!$Z$658)*'STANDARD FCA'!D332</f>
        <v>0</v>
      </c>
      <c r="H332" s="207">
        <f>(unitario!S326*unitario!$S$658+unitario!T326*unitario!$T$658+unitario!U326*unitario!$U$658+unitario!V326*unitario!$V$658+unitario!W326*unitario!$W$658+unitario!X326*unitario!$X$658)*'STANDARD FCA'!D332</f>
        <v>0</v>
      </c>
      <c r="I332" s="208">
        <f>(unitario!G326+unitario!H326*unitario!$H$658+unitario!I326*unitario!$I$658+unitario!J326*unitario!$J$658+unitario!K326*unitario!$K$658+unitario!L326*unitario!$L$658+unitario!M326*unitario!$M$658+unitario!N326*unitario!$N$658+unitario!O326*unitario!$O$658+unitario!P326*unitario!$P$658+unitario!Q326*unitario!$Q$658+unitario!R326*unitario!$R$658)*'STANDARD FCA'!D332</f>
        <v>0</v>
      </c>
      <c r="J332" s="145">
        <f t="shared" si="6"/>
        <v>0</v>
      </c>
      <c r="K332" s="192">
        <f>unitario!AA326</f>
        <v>0</v>
      </c>
      <c r="L332" s="192">
        <f t="shared" si="7"/>
        <v>0</v>
      </c>
    </row>
    <row r="333" spans="1:12" ht="27" customHeight="1">
      <c r="A333" s="558">
        <f>unitario!D327</f>
        <v>0</v>
      </c>
      <c r="B333" s="206">
        <f>unitario!A327</f>
        <v>0</v>
      </c>
      <c r="C333" s="245" t="str">
        <f>unitario!B327</f>
        <v>LINEA TELAIO POSTERIORE</v>
      </c>
      <c r="D333" s="207">
        <f>unitario!E327</f>
        <v>0</v>
      </c>
      <c r="E333" s="207">
        <f>(unitario!$Y327+unitario!$Z327)*D333</f>
        <v>0</v>
      </c>
      <c r="F333" s="208">
        <f>(unitario!$S327+unitario!$T327+unitario!$U327+unitario!$V327+unitario!$W327+unitario!$X327)*D333</f>
        <v>0</v>
      </c>
      <c r="G333" s="207">
        <f>(unitario!Y327*unitario!$Y$658+unitario!Z327*unitario!$Z$658)*'STANDARD FCA'!D333</f>
        <v>0</v>
      </c>
      <c r="H333" s="207">
        <f>(unitario!S327*unitario!$S$658+unitario!T327*unitario!$T$658+unitario!U327*unitario!$U$658+unitario!V327*unitario!$V$658+unitario!W327*unitario!$W$658+unitario!X327*unitario!$X$658)*'STANDARD FCA'!D333</f>
        <v>0</v>
      </c>
      <c r="I333" s="208">
        <f>(unitario!G327+unitario!H327*unitario!$H$658+unitario!I327*unitario!$I$658+unitario!J327*unitario!$J$658+unitario!K327*unitario!$K$658+unitario!L327*unitario!$L$658+unitario!M327*unitario!$M$658+unitario!N327*unitario!$N$658+unitario!O327*unitario!$O$658+unitario!P327*unitario!$P$658+unitario!Q327*unitario!$Q$658+unitario!R327*unitario!$R$658)*'STANDARD FCA'!D333</f>
        <v>0</v>
      </c>
      <c r="J333" s="145">
        <f t="shared" si="6"/>
        <v>0</v>
      </c>
      <c r="K333" s="192">
        <f>unitario!AA327</f>
        <v>0</v>
      </c>
      <c r="L333" s="192">
        <f t="shared" si="7"/>
        <v>0</v>
      </c>
    </row>
    <row r="334" spans="1:12" ht="27" customHeight="1">
      <c r="A334" s="558">
        <f>unitario!D328</f>
        <v>0</v>
      </c>
      <c r="B334" s="206">
        <f>unitario!A328</f>
        <v>0</v>
      </c>
      <c r="C334" s="205">
        <f>unitario!B328</f>
        <v>0</v>
      </c>
      <c r="D334" s="207">
        <f>unitario!E328</f>
        <v>0</v>
      </c>
      <c r="E334" s="207">
        <f>(unitario!$Y328+unitario!$Z328)*D334</f>
        <v>0</v>
      </c>
      <c r="F334" s="208">
        <f>(unitario!$S328+unitario!$T328+unitario!$U328+unitario!$V328+unitario!$W328+unitario!$X328)*D334</f>
        <v>0</v>
      </c>
      <c r="G334" s="207">
        <f>(unitario!Y328*unitario!$Y$658+unitario!Z328*unitario!$Z$658)*'STANDARD FCA'!D334</f>
        <v>0</v>
      </c>
      <c r="H334" s="207">
        <f>(unitario!S328*unitario!$S$658+unitario!T328*unitario!$T$658+unitario!U328*unitario!$U$658+unitario!V328*unitario!$V$658+unitario!W328*unitario!$W$658+unitario!X328*unitario!$X$658)*'STANDARD FCA'!D334</f>
        <v>0</v>
      </c>
      <c r="I334" s="208">
        <f>(unitario!G328+unitario!H328*unitario!$H$658+unitario!I328*unitario!$I$658+unitario!J328*unitario!$J$658+unitario!K328*unitario!$K$658+unitario!L328*unitario!$L$658+unitario!M328*unitario!$M$658+unitario!N328*unitario!$N$658+unitario!O328*unitario!$O$658+unitario!P328*unitario!$P$658+unitario!Q328*unitario!$Q$658+unitario!R328*unitario!$R$658)*'STANDARD FCA'!D334</f>
        <v>0</v>
      </c>
      <c r="J334" s="145">
        <f t="shared" si="6"/>
        <v>0</v>
      </c>
      <c r="K334" s="192">
        <f>unitario!AA328</f>
        <v>0</v>
      </c>
      <c r="L334" s="192">
        <f t="shared" si="7"/>
        <v>0</v>
      </c>
    </row>
    <row r="335" spans="1:12" ht="27" customHeight="1">
      <c r="A335" s="558" t="str">
        <f>unitario!D329</f>
        <v>You see slide 43</v>
      </c>
      <c r="B335" s="206" t="str">
        <f>unitario!A329</f>
        <v>Op 05</v>
      </c>
      <c r="C335" s="205" t="str">
        <f>unitario!B329</f>
        <v>Baie di carico</v>
      </c>
      <c r="D335" s="207">
        <f>unitario!E329</f>
        <v>0</v>
      </c>
      <c r="E335" s="207">
        <f>(unitario!$Y329+unitario!$Z329)*D335</f>
        <v>0</v>
      </c>
      <c r="F335" s="208">
        <f>(unitario!$S329+unitario!$T329+unitario!$U329+unitario!$V329+unitario!$W329+unitario!$X329)*D335</f>
        <v>0</v>
      </c>
      <c r="G335" s="207">
        <f>(unitario!Y329*unitario!$Y$658+unitario!Z329*unitario!$Z$658)*'STANDARD FCA'!D335</f>
        <v>0</v>
      </c>
      <c r="H335" s="207">
        <f>(unitario!S329*unitario!$S$658+unitario!T329*unitario!$T$658+unitario!U329*unitario!$U$658+unitario!V329*unitario!$V$658+unitario!W329*unitario!$W$658+unitario!X329*unitario!$X$658)*'STANDARD FCA'!D335</f>
        <v>0</v>
      </c>
      <c r="I335" s="208">
        <f>(unitario!G329+unitario!H329*unitario!$H$658+unitario!I329*unitario!$I$658+unitario!J329*unitario!$J$658+unitario!K329*unitario!$K$658+unitario!L329*unitario!$L$658+unitario!M329*unitario!$M$658+unitario!N329*unitario!$N$658+unitario!O329*unitario!$O$658+unitario!P329*unitario!$P$658+unitario!Q329*unitario!$Q$658+unitario!R329*unitario!$R$658)*'STANDARD FCA'!D335</f>
        <v>0</v>
      </c>
      <c r="J335" s="145">
        <f t="shared" si="6"/>
        <v>0</v>
      </c>
      <c r="K335" s="192">
        <f>unitario!AA329</f>
        <v>0</v>
      </c>
      <c r="L335" s="192">
        <f t="shared" si="7"/>
        <v>0</v>
      </c>
    </row>
    <row r="336" spans="1:12" ht="27" customHeight="1">
      <c r="A336" s="558" t="str">
        <f>unitario!D330</f>
        <v>You see slide 43</v>
      </c>
      <c r="B336" s="206">
        <f>unitario!A330</f>
        <v>0</v>
      </c>
      <c r="C336" s="205" t="str">
        <f>unitario!B330</f>
        <v>Fotocellule riconoscimento modello 846</v>
      </c>
      <c r="D336" s="207">
        <f>unitario!E330</f>
        <v>16</v>
      </c>
      <c r="E336" s="207">
        <f>(unitario!$Y330+unitario!$Z330)*D336</f>
        <v>0</v>
      </c>
      <c r="F336" s="208">
        <f>(unitario!$S330+unitario!$T330+unitario!$U330+unitario!$V330+unitario!$W330+unitario!$X330)*D336</f>
        <v>64</v>
      </c>
      <c r="G336" s="207">
        <f>(unitario!Y330*unitario!$Y$658+unitario!Z330*unitario!$Z$658)*'STANDARD FCA'!D336</f>
        <v>0</v>
      </c>
      <c r="H336" s="207">
        <f>(unitario!S330*unitario!$S$658+unitario!T330*unitario!$T$658+unitario!U330*unitario!$U$658+unitario!V330*unitario!$V$658+unitario!W330*unitario!$W$658+unitario!X330*unitario!$X$658)*'STANDARD FCA'!D336</f>
        <v>1920</v>
      </c>
      <c r="I336" s="208">
        <f>(unitario!G330+unitario!H330*unitario!$H$658+unitario!I330*unitario!$I$658+unitario!J330*unitario!$J$658+unitario!K330*unitario!$K$658+unitario!L330*unitario!$L$658+unitario!M330*unitario!$M$658+unitario!N330*unitario!$N$658+unitario!O330*unitario!$O$658+unitario!P330*unitario!$P$658+unitario!Q330*unitario!$Q$658+unitario!R330*unitario!$R$658)*'STANDARD FCA'!D336</f>
        <v>5456</v>
      </c>
      <c r="J336" s="145">
        <f t="shared" si="6"/>
        <v>7376</v>
      </c>
      <c r="K336" s="192">
        <f>unitario!AA330</f>
        <v>7376</v>
      </c>
      <c r="L336" s="192">
        <f t="shared" si="7"/>
        <v>0</v>
      </c>
    </row>
    <row r="337" spans="1:12" ht="27.75" customHeight="1">
      <c r="A337" s="558">
        <f>unitario!D331</f>
        <v>0</v>
      </c>
      <c r="B337" s="206">
        <f>unitario!A331</f>
        <v>0</v>
      </c>
      <c r="C337" s="245">
        <f>unitario!B331</f>
        <v>0</v>
      </c>
      <c r="D337" s="207">
        <f>unitario!E331</f>
        <v>0</v>
      </c>
      <c r="E337" s="207">
        <f>(unitario!$Y331+unitario!$Z331)*D337</f>
        <v>0</v>
      </c>
      <c r="F337" s="208">
        <f>(unitario!$S331+unitario!$T331+unitario!$U331+unitario!$V331+unitario!$W331+unitario!$X331)*D337</f>
        <v>0</v>
      </c>
      <c r="G337" s="207">
        <f>(unitario!Y331*unitario!$Y$658+unitario!Z331*unitario!$Z$658)*'STANDARD FCA'!D337</f>
        <v>0</v>
      </c>
      <c r="H337" s="207">
        <f>(unitario!S331*unitario!$S$658+unitario!T331*unitario!$T$658+unitario!U331*unitario!$U$658+unitario!V331*unitario!$V$658+unitario!W331*unitario!$W$658+unitario!X331*unitario!$X$658)*'STANDARD FCA'!D337</f>
        <v>0</v>
      </c>
      <c r="I337" s="208">
        <f>(unitario!G331+unitario!H331*unitario!$H$658+unitario!I331*unitario!$I$658+unitario!J331*unitario!$J$658+unitario!K331*unitario!$K$658+unitario!L331*unitario!$L$658+unitario!M331*unitario!$M$658+unitario!N331*unitario!$N$658+unitario!O331*unitario!$O$658+unitario!P331*unitario!$P$658+unitario!Q331*unitario!$Q$658+unitario!R331*unitario!$R$658)*'STANDARD FCA'!D337</f>
        <v>0</v>
      </c>
      <c r="J337" s="145">
        <f t="shared" si="6"/>
        <v>0</v>
      </c>
      <c r="K337" s="192">
        <f>unitario!AA331</f>
        <v>0</v>
      </c>
      <c r="L337" s="192">
        <f t="shared" si="7"/>
        <v>0</v>
      </c>
    </row>
    <row r="338" spans="1:12" ht="30.75" customHeight="1">
      <c r="A338" s="558">
        <f>unitario!D332</f>
        <v>0</v>
      </c>
      <c r="B338" s="206" t="str">
        <f>unitario!A332</f>
        <v>Op 10</v>
      </c>
      <c r="C338" s="205" t="str">
        <f>unitario!B332</f>
        <v>Stazione di geometria</v>
      </c>
      <c r="D338" s="207">
        <f>unitario!E332</f>
        <v>0</v>
      </c>
      <c r="E338" s="207">
        <f>(unitario!$Y332+unitario!$Z332)*D338</f>
        <v>0</v>
      </c>
      <c r="F338" s="208">
        <f>(unitario!$S332+unitario!$T332+unitario!$U332+unitario!$V332+unitario!$W332+unitario!$X332)*D338</f>
        <v>0</v>
      </c>
      <c r="G338" s="207">
        <f>(unitario!Y332*unitario!$Y$658+unitario!Z332*unitario!$Z$658)*'STANDARD FCA'!D338</f>
        <v>0</v>
      </c>
      <c r="H338" s="207">
        <f>(unitario!S332*unitario!$S$658+unitario!T332*unitario!$T$658+unitario!U332*unitario!$U$658+unitario!V332*unitario!$V$658+unitario!W332*unitario!$W$658+unitario!X332*unitario!$X$658)*'STANDARD FCA'!D338</f>
        <v>0</v>
      </c>
      <c r="I338" s="208">
        <f>(unitario!G332+unitario!H332*unitario!$H$658+unitario!I332*unitario!$I$658+unitario!J332*unitario!$J$658+unitario!K332*unitario!$K$658+unitario!L332*unitario!$L$658+unitario!M332*unitario!$M$658+unitario!N332*unitario!$N$658+unitario!O332*unitario!$O$658+unitario!P332*unitario!$P$658+unitario!Q332*unitario!$Q$658+unitario!R332*unitario!$R$658)*'STANDARD FCA'!D338</f>
        <v>0</v>
      </c>
      <c r="J338" s="145">
        <f t="shared" si="6"/>
        <v>0</v>
      </c>
      <c r="K338" s="192">
        <f>unitario!AA332</f>
        <v>0</v>
      </c>
      <c r="L338" s="192">
        <f t="shared" si="7"/>
        <v>0</v>
      </c>
    </row>
    <row r="339" spans="1:12" ht="27" customHeight="1">
      <c r="A339" s="558" t="str">
        <f>unitario!D333</f>
        <v>You see slide 44/45</v>
      </c>
      <c r="B339" s="206">
        <f>unitario!A333</f>
        <v>0</v>
      </c>
      <c r="C339" s="205" t="str">
        <f>unitario!B333</f>
        <v>Smontaggio attrezzo esistente tranne la slitta</v>
      </c>
      <c r="D339" s="207">
        <f>unitario!E333</f>
        <v>1</v>
      </c>
      <c r="E339" s="207">
        <f>(unitario!$Y333+unitario!$Z333)*D339</f>
        <v>0</v>
      </c>
      <c r="F339" s="208">
        <f>(unitario!$S333+unitario!$T333+unitario!$U333+unitario!$V333+unitario!$W333+unitario!$X333)*D339</f>
        <v>20</v>
      </c>
      <c r="G339" s="207">
        <f>(unitario!Y333*unitario!$Y$658+unitario!Z333*unitario!$Z$658)*'STANDARD FCA'!D339</f>
        <v>0</v>
      </c>
      <c r="H339" s="207">
        <f>(unitario!S333*unitario!$S$658+unitario!T333*unitario!$T$658+unitario!U333*unitario!$U$658+unitario!V333*unitario!$V$658+unitario!W333*unitario!$W$658+unitario!X333*unitario!$X$658)*'STANDARD FCA'!D339</f>
        <v>600</v>
      </c>
      <c r="I339" s="208">
        <f>(unitario!G333+unitario!H333*unitario!$H$658+unitario!I333*unitario!$I$658+unitario!J333*unitario!$J$658+unitario!K333*unitario!$K$658+unitario!L333*unitario!$L$658+unitario!M333*unitario!$M$658+unitario!N333*unitario!$N$658+unitario!O333*unitario!$O$658+unitario!P333*unitario!$P$658+unitario!Q333*unitario!$Q$658+unitario!R333*unitario!$R$658)*'STANDARD FCA'!D339</f>
        <v>0</v>
      </c>
      <c r="J339" s="145">
        <f t="shared" si="6"/>
        <v>600</v>
      </c>
      <c r="K339" s="192">
        <f>unitario!AA333</f>
        <v>600</v>
      </c>
      <c r="L339" s="192">
        <f t="shared" si="7"/>
        <v>0</v>
      </c>
    </row>
    <row r="340" spans="1:12" ht="27" customHeight="1">
      <c r="A340" s="558">
        <f>unitario!D334</f>
        <v>0</v>
      </c>
      <c r="B340" s="206">
        <f>unitario!A334</f>
        <v>0</v>
      </c>
      <c r="C340" s="205">
        <f>unitario!B334</f>
        <v>0</v>
      </c>
      <c r="D340" s="207">
        <f>unitario!E334</f>
        <v>0</v>
      </c>
      <c r="E340" s="207">
        <f>(unitario!$Y334+unitario!$Z334)*D340</f>
        <v>0</v>
      </c>
      <c r="F340" s="208">
        <f>(unitario!$S334+unitario!$T334+unitario!$U334+unitario!$V334+unitario!$W334+unitario!$X334)*D340</f>
        <v>0</v>
      </c>
      <c r="G340" s="207">
        <f>(unitario!Y334*unitario!$Y$658+unitario!Z334*unitario!$Z$658)*'STANDARD FCA'!D340</f>
        <v>0</v>
      </c>
      <c r="H340" s="207">
        <f>(unitario!S334*unitario!$S$658+unitario!T334*unitario!$T$658+unitario!U334*unitario!$U$658+unitario!V334*unitario!$V$658+unitario!W334*unitario!$W$658+unitario!X334*unitario!$X$658)*'STANDARD FCA'!D340</f>
        <v>0</v>
      </c>
      <c r="I340" s="208">
        <f>(unitario!G334+unitario!H334*unitario!$H$658+unitario!I334*unitario!$I$658+unitario!J334*unitario!$J$658+unitario!K334*unitario!$K$658+unitario!L334*unitario!$L$658+unitario!M334*unitario!$M$658+unitario!N334*unitario!$N$658+unitario!O334*unitario!$O$658+unitario!P334*unitario!$P$658+unitario!Q334*unitario!$Q$658+unitario!R334*unitario!$R$658)*'STANDARD FCA'!D340</f>
        <v>0</v>
      </c>
      <c r="J340" s="145">
        <f t="shared" si="6"/>
        <v>0</v>
      </c>
      <c r="K340" s="192">
        <f>unitario!AA334</f>
        <v>0</v>
      </c>
      <c r="L340" s="192">
        <f t="shared" si="7"/>
        <v>0</v>
      </c>
    </row>
    <row r="341" spans="1:12" ht="27" customHeight="1">
      <c r="A341" s="558" t="str">
        <f>unitario!D335</f>
        <v>You see slide 44/45</v>
      </c>
      <c r="B341" s="206">
        <f>unitario!A335</f>
        <v>0</v>
      </c>
      <c r="C341" s="205" t="str">
        <f>unitario!B335</f>
        <v>Nuovo attrezzo promiscuo modello 312/846 grande</v>
      </c>
      <c r="D341" s="207">
        <f>unitario!E335</f>
        <v>1</v>
      </c>
      <c r="E341" s="207">
        <f>(unitario!$Y335+unitario!$Z335)*D341</f>
        <v>0</v>
      </c>
      <c r="F341" s="208">
        <f>(unitario!$S335+unitario!$T335+unitario!$U335+unitario!$V335+unitario!$W335+unitario!$X335)*D341</f>
        <v>40</v>
      </c>
      <c r="G341" s="207">
        <f>(unitario!Y335*unitario!$Y$658+unitario!Z335*unitario!$Z$658)*'STANDARD FCA'!D341</f>
        <v>0</v>
      </c>
      <c r="H341" s="207">
        <f>(unitario!S335*unitario!$S$658+unitario!T335*unitario!$T$658+unitario!U335*unitario!$U$658+unitario!V335*unitario!$V$658+unitario!W335*unitario!$W$658+unitario!X335*unitario!$X$658)*'STANDARD FCA'!D341</f>
        <v>1200</v>
      </c>
      <c r="I341" s="208">
        <f>(unitario!G335+unitario!H335*unitario!$H$658+unitario!I335*unitario!$I$658+unitario!J335*unitario!$J$658+unitario!K335*unitario!$K$658+unitario!L335*unitario!$L$658+unitario!M335*unitario!$M$658+unitario!N335*unitario!$N$658+unitario!O335*unitario!$O$658+unitario!P335*unitario!$P$658+unitario!Q335*unitario!$Q$658+unitario!R335*unitario!$R$658)*'STANDARD FCA'!D341</f>
        <v>38647.5</v>
      </c>
      <c r="J341" s="145">
        <f t="shared" si="6"/>
        <v>39847.5</v>
      </c>
      <c r="K341" s="192">
        <f>unitario!AA335</f>
        <v>39847.5</v>
      </c>
      <c r="L341" s="192">
        <f t="shared" si="7"/>
        <v>0</v>
      </c>
    </row>
    <row r="342" spans="1:12" ht="27" customHeight="1">
      <c r="A342" s="558">
        <f>unitario!D336</f>
        <v>0</v>
      </c>
      <c r="B342" s="206">
        <f>unitario!A336</f>
        <v>0</v>
      </c>
      <c r="C342" s="205">
        <f>unitario!B336</f>
        <v>0</v>
      </c>
      <c r="D342" s="207">
        <f>unitario!E336</f>
        <v>0</v>
      </c>
      <c r="E342" s="207">
        <f>(unitario!$Y336+unitario!$Z336)*D342</f>
        <v>0</v>
      </c>
      <c r="F342" s="208">
        <f>(unitario!$S336+unitario!$T336+unitario!$U336+unitario!$V336+unitario!$W336+unitario!$X336)*D342</f>
        <v>0</v>
      </c>
      <c r="G342" s="207">
        <f>(unitario!Y336*unitario!$Y$658+unitario!Z336*unitario!$Z$658)*'STANDARD FCA'!D342</f>
        <v>0</v>
      </c>
      <c r="H342" s="207">
        <f>(unitario!S336*unitario!$S$658+unitario!T336*unitario!$T$658+unitario!U336*unitario!$U$658+unitario!V336*unitario!$V$658+unitario!W336*unitario!$W$658+unitario!X336*unitario!$X$658)*'STANDARD FCA'!D342</f>
        <v>0</v>
      </c>
      <c r="I342" s="208">
        <f>(unitario!G336+unitario!H336*unitario!$H$658+unitario!I336*unitario!$I$658+unitario!J336*unitario!$J$658+unitario!K336*unitario!$K$658+unitario!L336*unitario!$L$658+unitario!M336*unitario!$M$658+unitario!N336*unitario!$N$658+unitario!O336*unitario!$O$658+unitario!P336*unitario!$P$658+unitario!Q336*unitario!$Q$658+unitario!R336*unitario!$R$658)*'STANDARD FCA'!D342</f>
        <v>0</v>
      </c>
      <c r="J342" s="145">
        <f t="shared" si="6"/>
        <v>0</v>
      </c>
      <c r="K342" s="192">
        <f>unitario!AA336</f>
        <v>0</v>
      </c>
      <c r="L342" s="192">
        <f t="shared" si="7"/>
        <v>0</v>
      </c>
    </row>
    <row r="343" spans="1:12" ht="27" customHeight="1">
      <c r="A343" s="558" t="str">
        <f>unitario!D337</f>
        <v>You see slide 46</v>
      </c>
      <c r="B343" s="206" t="str">
        <f>unitario!A337</f>
        <v>Robot 10R5</v>
      </c>
      <c r="C343" s="205" t="str">
        <f>unitario!B337</f>
        <v>Robot di manipolazione</v>
      </c>
      <c r="D343" s="207">
        <f>unitario!E337</f>
        <v>1</v>
      </c>
      <c r="E343" s="207">
        <f>(unitario!$Y337+unitario!$Z337)*D343</f>
        <v>0</v>
      </c>
      <c r="F343" s="208">
        <f>(unitario!$S337+unitario!$T337+unitario!$U337+unitario!$V337+unitario!$W337+unitario!$X337)*D343</f>
        <v>0</v>
      </c>
      <c r="G343" s="207">
        <f>(unitario!Y337*unitario!$Y$658+unitario!Z337*unitario!$Z$658)*'STANDARD FCA'!D343</f>
        <v>0</v>
      </c>
      <c r="H343" s="207">
        <f>(unitario!S337*unitario!$S$658+unitario!T337*unitario!$T$658+unitario!U337*unitario!$U$658+unitario!V337*unitario!$V$658+unitario!W337*unitario!$W$658+unitario!X337*unitario!$X$658)*'STANDARD FCA'!D343</f>
        <v>0</v>
      </c>
      <c r="I343" s="208">
        <f>(unitario!G337+unitario!H337*unitario!$H$658+unitario!I337*unitario!$I$658+unitario!J337*unitario!$J$658+unitario!K337*unitario!$K$658+unitario!L337*unitario!$L$658+unitario!M337*unitario!$M$658+unitario!N337*unitario!$N$658+unitario!O337*unitario!$O$658+unitario!P337*unitario!$P$658+unitario!Q337*unitario!$Q$658+unitario!R337*unitario!$R$658)*'STANDARD FCA'!D343</f>
        <v>0</v>
      </c>
      <c r="J343" s="145">
        <f t="shared" si="6"/>
        <v>0</v>
      </c>
      <c r="K343" s="192">
        <f>unitario!AA337</f>
        <v>0</v>
      </c>
      <c r="L343" s="192">
        <f t="shared" si="7"/>
        <v>0</v>
      </c>
    </row>
    <row r="344" spans="1:12" ht="27.75" customHeight="1">
      <c r="A344" s="558" t="str">
        <f>unitario!D338</f>
        <v>You see slide 46</v>
      </c>
      <c r="B344" s="206">
        <f>unitario!A338</f>
        <v>0</v>
      </c>
      <c r="C344" s="246" t="str">
        <f>unitario!B338</f>
        <v>Smontaggio gripper esistente</v>
      </c>
      <c r="D344" s="207">
        <f>unitario!E338</f>
        <v>1</v>
      </c>
      <c r="E344" s="207">
        <f>(unitario!$Y338+unitario!$Z338)*D344</f>
        <v>0</v>
      </c>
      <c r="F344" s="208">
        <f>(unitario!$S338+unitario!$T338+unitario!$U338+unitario!$V338+unitario!$W338+unitario!$X338)*D344</f>
        <v>20</v>
      </c>
      <c r="G344" s="207">
        <f>(unitario!Y338*unitario!$Y$658+unitario!Z338*unitario!$Z$658)*'STANDARD FCA'!D344</f>
        <v>0</v>
      </c>
      <c r="H344" s="207">
        <f>(unitario!S338*unitario!$S$658+unitario!T338*unitario!$T$658+unitario!U338*unitario!$U$658+unitario!V338*unitario!$V$658+unitario!W338*unitario!$W$658+unitario!X338*unitario!$X$658)*'STANDARD FCA'!D344</f>
        <v>600</v>
      </c>
      <c r="I344" s="208">
        <f>(unitario!G338+unitario!H338*unitario!$H$658+unitario!I338*unitario!$I$658+unitario!J338*unitario!$J$658+unitario!K338*unitario!$K$658+unitario!L338*unitario!$L$658+unitario!M338*unitario!$M$658+unitario!N338*unitario!$N$658+unitario!O338*unitario!$O$658+unitario!P338*unitario!$P$658+unitario!Q338*unitario!$Q$658+unitario!R338*unitario!$R$658)*'STANDARD FCA'!D344</f>
        <v>0</v>
      </c>
      <c r="J344" s="145">
        <f t="shared" si="6"/>
        <v>600</v>
      </c>
      <c r="K344" s="192">
        <f>unitario!AA338</f>
        <v>600</v>
      </c>
      <c r="L344" s="192">
        <f t="shared" si="7"/>
        <v>0</v>
      </c>
    </row>
    <row r="345" spans="1:12" ht="30.75" customHeight="1">
      <c r="A345" s="558" t="str">
        <f>unitario!D339</f>
        <v>You see slide 46</v>
      </c>
      <c r="B345" s="206">
        <f>unitario!A339</f>
        <v>0</v>
      </c>
      <c r="C345" s="205" t="str">
        <f>unitario!B339</f>
        <v>Nuovo gripper promiscuo 312/846 longherone posteriore tg media</v>
      </c>
      <c r="D345" s="207">
        <f>unitario!E339</f>
        <v>1</v>
      </c>
      <c r="E345" s="207">
        <f>(unitario!$Y339+unitario!$Z339)*D345</f>
        <v>0</v>
      </c>
      <c r="F345" s="208">
        <f>(unitario!$S339+unitario!$T339+unitario!$U339+unitario!$V339+unitario!$W339+unitario!$X339)*D345</f>
        <v>40</v>
      </c>
      <c r="G345" s="207">
        <f>(unitario!Y339*unitario!$Y$658+unitario!Z339*unitario!$Z$658)*'STANDARD FCA'!D345</f>
        <v>0</v>
      </c>
      <c r="H345" s="207">
        <f>(unitario!S339*unitario!$S$658+unitario!T339*unitario!$T$658+unitario!U339*unitario!$U$658+unitario!V339*unitario!$V$658+unitario!W339*unitario!$W$658+unitario!X339*unitario!$X$658)*'STANDARD FCA'!D345</f>
        <v>1200</v>
      </c>
      <c r="I345" s="208">
        <f>(unitario!G339+unitario!H339*unitario!$H$658+unitario!I339*unitario!$I$658+unitario!J339*unitario!$J$658+unitario!K339*unitario!$K$658+unitario!L339*unitario!$L$658+unitario!M339*unitario!$M$658+unitario!N339*unitario!$N$658+unitario!O339*unitario!$O$658+unitario!P339*unitario!$P$658+unitario!Q339*unitario!$Q$658+unitario!R339*unitario!$R$658)*'STANDARD FCA'!D345</f>
        <v>18267.5</v>
      </c>
      <c r="J345" s="145">
        <f t="shared" si="6"/>
        <v>19467.5</v>
      </c>
      <c r="K345" s="192">
        <f>unitario!AA339</f>
        <v>19467.5</v>
      </c>
      <c r="L345" s="192">
        <f t="shared" si="7"/>
        <v>0</v>
      </c>
    </row>
    <row r="346" spans="1:12" ht="27" customHeight="1">
      <c r="A346" s="558">
        <f>unitario!D340</f>
        <v>0</v>
      </c>
      <c r="B346" s="206">
        <f>unitario!A340</f>
        <v>0</v>
      </c>
      <c r="C346" s="205">
        <f>unitario!B340</f>
        <v>0</v>
      </c>
      <c r="D346" s="207">
        <f>unitario!E340</f>
        <v>0</v>
      </c>
      <c r="E346" s="207">
        <f>(unitario!$Y340+unitario!$Z340)*D346</f>
        <v>0</v>
      </c>
      <c r="F346" s="208">
        <f>(unitario!$S340+unitario!$T340+unitario!$U340+unitario!$V340+unitario!$W340+unitario!$X340)*D346</f>
        <v>0</v>
      </c>
      <c r="G346" s="207">
        <f>(unitario!Y340*unitario!$Y$658+unitario!Z340*unitario!$Z$658)*'STANDARD FCA'!D346</f>
        <v>0</v>
      </c>
      <c r="H346" s="207">
        <f>(unitario!S340*unitario!$S$658+unitario!T340*unitario!$T$658+unitario!U340*unitario!$U$658+unitario!V340*unitario!$V$658+unitario!W340*unitario!$W$658+unitario!X340*unitario!$X$658)*'STANDARD FCA'!D346</f>
        <v>0</v>
      </c>
      <c r="I346" s="208">
        <f>(unitario!G340+unitario!H340*unitario!$H$658+unitario!I340*unitario!$I$658+unitario!J340*unitario!$J$658+unitario!K340*unitario!$K$658+unitario!L340*unitario!$L$658+unitario!M340*unitario!$M$658+unitario!N340*unitario!$N$658+unitario!O340*unitario!$O$658+unitario!P340*unitario!$P$658+unitario!Q340*unitario!$Q$658+unitario!R340*unitario!$R$658)*'STANDARD FCA'!D346</f>
        <v>0</v>
      </c>
      <c r="J346" s="145">
        <f t="shared" si="6"/>
        <v>0</v>
      </c>
      <c r="K346" s="192">
        <f>unitario!AA340</f>
        <v>0</v>
      </c>
      <c r="L346" s="192">
        <f t="shared" si="7"/>
        <v>0</v>
      </c>
    </row>
    <row r="347" spans="1:12" ht="27" customHeight="1">
      <c r="A347" s="558" t="str">
        <f>unitario!D341</f>
        <v>You see slide 46</v>
      </c>
      <c r="B347" s="206" t="str">
        <f>unitario!A341</f>
        <v>Robot 10R6</v>
      </c>
      <c r="C347" s="205" t="str">
        <f>unitario!B341</f>
        <v>Robot di manipolazione</v>
      </c>
      <c r="D347" s="207">
        <f>unitario!E341</f>
        <v>1</v>
      </c>
      <c r="E347" s="207">
        <f>(unitario!$Y341+unitario!$Z341)*D347</f>
        <v>0</v>
      </c>
      <c r="F347" s="208">
        <f>(unitario!$S341+unitario!$T341+unitario!$U341+unitario!$V341+unitario!$W341+unitario!$X341)*D347</f>
        <v>0</v>
      </c>
      <c r="G347" s="207">
        <f>(unitario!Y341*unitario!$Y$658+unitario!Z341*unitario!$Z$658)*'STANDARD FCA'!D347</f>
        <v>0</v>
      </c>
      <c r="H347" s="207">
        <f>(unitario!S341*unitario!$S$658+unitario!T341*unitario!$T$658+unitario!U341*unitario!$U$658+unitario!V341*unitario!$V$658+unitario!W341*unitario!$W$658+unitario!X341*unitario!$X$658)*'STANDARD FCA'!D347</f>
        <v>0</v>
      </c>
      <c r="I347" s="208">
        <f>(unitario!G341+unitario!H341*unitario!$H$658+unitario!I341*unitario!$I$658+unitario!J341*unitario!$J$658+unitario!K341*unitario!$K$658+unitario!L341*unitario!$L$658+unitario!M341*unitario!$M$658+unitario!N341*unitario!$N$658+unitario!O341*unitario!$O$658+unitario!P341*unitario!$P$658+unitario!Q341*unitario!$Q$658+unitario!R341*unitario!$R$658)*'STANDARD FCA'!D347</f>
        <v>0</v>
      </c>
      <c r="J347" s="145">
        <f t="shared" si="6"/>
        <v>0</v>
      </c>
      <c r="K347" s="192">
        <f>unitario!AA341</f>
        <v>0</v>
      </c>
      <c r="L347" s="192">
        <f t="shared" si="7"/>
        <v>0</v>
      </c>
    </row>
    <row r="348" spans="1:12" ht="27" customHeight="1">
      <c r="A348" s="558" t="str">
        <f>unitario!D342</f>
        <v>You see slide 46</v>
      </c>
      <c r="B348" s="206">
        <f>unitario!A342</f>
        <v>0</v>
      </c>
      <c r="C348" s="205" t="str">
        <f>unitario!B342</f>
        <v>Smontaggio gripper esistente</v>
      </c>
      <c r="D348" s="207">
        <f>unitario!E342</f>
        <v>1</v>
      </c>
      <c r="E348" s="207">
        <f>(unitario!$Y342+unitario!$Z342)*D348</f>
        <v>0</v>
      </c>
      <c r="F348" s="208">
        <f>(unitario!$S342+unitario!$T342+unitario!$U342+unitario!$V342+unitario!$W342+unitario!$X342)*D348</f>
        <v>20</v>
      </c>
      <c r="G348" s="207">
        <f>(unitario!Y342*unitario!$Y$658+unitario!Z342*unitario!$Z$658)*'STANDARD FCA'!D348</f>
        <v>0</v>
      </c>
      <c r="H348" s="207">
        <f>(unitario!S342*unitario!$S$658+unitario!T342*unitario!$T$658+unitario!U342*unitario!$U$658+unitario!V342*unitario!$V$658+unitario!W342*unitario!$W$658+unitario!X342*unitario!$X$658)*'STANDARD FCA'!D348</f>
        <v>600</v>
      </c>
      <c r="I348" s="208">
        <f>(unitario!G342+unitario!H342*unitario!$H$658+unitario!I342*unitario!$I$658+unitario!J342*unitario!$J$658+unitario!K342*unitario!$K$658+unitario!L342*unitario!$L$658+unitario!M342*unitario!$M$658+unitario!N342*unitario!$N$658+unitario!O342*unitario!$O$658+unitario!P342*unitario!$P$658+unitario!Q342*unitario!$Q$658+unitario!R342*unitario!$R$658)*'STANDARD FCA'!D348</f>
        <v>0</v>
      </c>
      <c r="J348" s="145">
        <f t="shared" si="6"/>
        <v>600</v>
      </c>
      <c r="K348" s="192">
        <f>unitario!AA342</f>
        <v>600</v>
      </c>
      <c r="L348" s="192">
        <f t="shared" si="7"/>
        <v>0</v>
      </c>
    </row>
    <row r="349" spans="1:12" ht="27" customHeight="1">
      <c r="A349" s="558" t="str">
        <f>unitario!D343</f>
        <v>You see slide 46</v>
      </c>
      <c r="B349" s="206">
        <f>unitario!A343</f>
        <v>0</v>
      </c>
      <c r="C349" s="205" t="str">
        <f>unitario!B343</f>
        <v>Nuovo gripper promiscuo 312/846 longherone posteriore tg media</v>
      </c>
      <c r="D349" s="207">
        <f>unitario!E343</f>
        <v>1</v>
      </c>
      <c r="E349" s="207">
        <f>(unitario!$Y343+unitario!$Z343)*D349</f>
        <v>0</v>
      </c>
      <c r="F349" s="208">
        <f>(unitario!$S343+unitario!$T343+unitario!$U343+unitario!$V343+unitario!$W343+unitario!$X343)*D349</f>
        <v>40</v>
      </c>
      <c r="G349" s="207">
        <f>(unitario!Y343*unitario!$Y$658+unitario!Z343*unitario!$Z$658)*'STANDARD FCA'!D349</f>
        <v>0</v>
      </c>
      <c r="H349" s="207">
        <f>(unitario!S343*unitario!$S$658+unitario!T343*unitario!$T$658+unitario!U343*unitario!$U$658+unitario!V343*unitario!$V$658+unitario!W343*unitario!$W$658+unitario!X343*unitario!$X$658)*'STANDARD FCA'!D349</f>
        <v>1200</v>
      </c>
      <c r="I349" s="208">
        <f>(unitario!G343+unitario!H343*unitario!$H$658+unitario!I343*unitario!$I$658+unitario!J343*unitario!$J$658+unitario!K343*unitario!$K$658+unitario!L343*unitario!$L$658+unitario!M343*unitario!$M$658+unitario!N343*unitario!$N$658+unitario!O343*unitario!$O$658+unitario!P343*unitario!$P$658+unitario!Q343*unitario!$Q$658+unitario!R343*unitario!$R$658)*'STANDARD FCA'!D349</f>
        <v>18267.5</v>
      </c>
      <c r="J349" s="145">
        <f t="shared" si="6"/>
        <v>19467.5</v>
      </c>
      <c r="K349" s="192">
        <f>unitario!AA343</f>
        <v>19467.5</v>
      </c>
      <c r="L349" s="192">
        <f t="shared" si="7"/>
        <v>0</v>
      </c>
    </row>
    <row r="350" spans="1:12" ht="27" customHeight="1">
      <c r="A350" s="558">
        <f>unitario!D344</f>
        <v>0</v>
      </c>
      <c r="B350" s="206">
        <f>unitario!A344</f>
        <v>0</v>
      </c>
      <c r="C350" s="205">
        <f>unitario!B344</f>
        <v>0</v>
      </c>
      <c r="D350" s="207">
        <f>unitario!E344</f>
        <v>0</v>
      </c>
      <c r="E350" s="207">
        <f>(unitario!$Y344+unitario!$Z344)*D350</f>
        <v>0</v>
      </c>
      <c r="F350" s="208">
        <f>(unitario!$S344+unitario!$T344+unitario!$U344+unitario!$V344+unitario!$W344+unitario!$X344)*D350</f>
        <v>0</v>
      </c>
      <c r="G350" s="207">
        <f>(unitario!Y344*unitario!$Y$658+unitario!Z344*unitario!$Z$658)*'STANDARD FCA'!D350</f>
        <v>0</v>
      </c>
      <c r="H350" s="207">
        <f>(unitario!S344*unitario!$S$658+unitario!T344*unitario!$T$658+unitario!U344*unitario!$U$658+unitario!V344*unitario!$V$658+unitario!W344*unitario!$W$658+unitario!X344*unitario!$X$658)*'STANDARD FCA'!D350</f>
        <v>0</v>
      </c>
      <c r="I350" s="208">
        <f>(unitario!G344+unitario!H344*unitario!$H$658+unitario!I344*unitario!$I$658+unitario!J344*unitario!$J$658+unitario!K344*unitario!$K$658+unitario!L344*unitario!$L$658+unitario!M344*unitario!$M$658+unitario!N344*unitario!$N$658+unitario!O344*unitario!$O$658+unitario!P344*unitario!$P$658+unitario!Q344*unitario!$Q$658+unitario!R344*unitario!$R$658)*'STANDARD FCA'!D350</f>
        <v>0</v>
      </c>
      <c r="J350" s="145">
        <f t="shared" si="6"/>
        <v>0</v>
      </c>
      <c r="K350" s="192">
        <f>unitario!AA344</f>
        <v>0</v>
      </c>
      <c r="L350" s="192">
        <f t="shared" si="7"/>
        <v>0</v>
      </c>
    </row>
    <row r="351" spans="1:12" ht="27.75" customHeight="1">
      <c r="A351" s="558" t="str">
        <f>unitario!D345</f>
        <v>You see slide 47</v>
      </c>
      <c r="B351" s="206" t="str">
        <f>unitario!A345</f>
        <v>Robot 10R4</v>
      </c>
      <c r="C351" s="205" t="str">
        <f>unitario!B345</f>
        <v>Robot di manipolazione e saldatura</v>
      </c>
      <c r="D351" s="207">
        <f>unitario!E345</f>
        <v>1</v>
      </c>
      <c r="E351" s="207">
        <f>(unitario!$Y345+unitario!$Z345)*D351</f>
        <v>0</v>
      </c>
      <c r="F351" s="208">
        <f>(unitario!$S345+unitario!$T345+unitario!$U345+unitario!$V345+unitario!$W345+unitario!$X345)*D351</f>
        <v>0</v>
      </c>
      <c r="G351" s="207">
        <f>(unitario!Y345*unitario!$Y$658+unitario!Z345*unitario!$Z$658)*'STANDARD FCA'!D351</f>
        <v>0</v>
      </c>
      <c r="H351" s="207">
        <f>(unitario!S345*unitario!$S$658+unitario!T345*unitario!$T$658+unitario!U345*unitario!$U$658+unitario!V345*unitario!$V$658+unitario!W345*unitario!$W$658+unitario!X345*unitario!$X$658)*'STANDARD FCA'!D351</f>
        <v>0</v>
      </c>
      <c r="I351" s="208">
        <f>(unitario!G345+unitario!H345*unitario!$H$658+unitario!I345*unitario!$I$658+unitario!J345*unitario!$J$658+unitario!K345*unitario!$K$658+unitario!L345*unitario!$L$658+unitario!M345*unitario!$M$658+unitario!N345*unitario!$N$658+unitario!O345*unitario!$O$658+unitario!P345*unitario!$P$658+unitario!Q345*unitario!$Q$658+unitario!R345*unitario!$R$658)*'STANDARD FCA'!D351</f>
        <v>0</v>
      </c>
      <c r="J351" s="145">
        <f t="shared" si="6"/>
        <v>0</v>
      </c>
      <c r="K351" s="192">
        <f>unitario!AA345</f>
        <v>0</v>
      </c>
      <c r="L351" s="192">
        <f t="shared" si="7"/>
        <v>0</v>
      </c>
    </row>
    <row r="352" spans="1:12" ht="30.75" customHeight="1">
      <c r="A352" s="558" t="str">
        <f>unitario!D346</f>
        <v>You see slide 47</v>
      </c>
      <c r="B352" s="206">
        <f>unitario!A346</f>
        <v>0</v>
      </c>
      <c r="C352" s="246" t="str">
        <f>unitario!B346</f>
        <v>Smontaggio gripper esistente</v>
      </c>
      <c r="D352" s="207">
        <f>unitario!E346</f>
        <v>1</v>
      </c>
      <c r="E352" s="207">
        <f>(unitario!$Y346+unitario!$Z346)*D352</f>
        <v>0</v>
      </c>
      <c r="F352" s="208">
        <f>(unitario!$S346+unitario!$T346+unitario!$U346+unitario!$V346+unitario!$W346+unitario!$X346)*D352</f>
        <v>20</v>
      </c>
      <c r="G352" s="207">
        <f>(unitario!Y346*unitario!$Y$658+unitario!Z346*unitario!$Z$658)*'STANDARD FCA'!D352</f>
        <v>0</v>
      </c>
      <c r="H352" s="207">
        <f>(unitario!S346*unitario!$S$658+unitario!T346*unitario!$T$658+unitario!U346*unitario!$U$658+unitario!V346*unitario!$V$658+unitario!W346*unitario!$W$658+unitario!X346*unitario!$X$658)*'STANDARD FCA'!D352</f>
        <v>600</v>
      </c>
      <c r="I352" s="208">
        <f>(unitario!G346+unitario!H346*unitario!$H$658+unitario!I346*unitario!$I$658+unitario!J346*unitario!$J$658+unitario!K346*unitario!$K$658+unitario!L346*unitario!$L$658+unitario!M346*unitario!$M$658+unitario!N346*unitario!$N$658+unitario!O346*unitario!$O$658+unitario!P346*unitario!$P$658+unitario!Q346*unitario!$Q$658+unitario!R346*unitario!$R$658)*'STANDARD FCA'!D352</f>
        <v>0</v>
      </c>
      <c r="J352" s="145">
        <f t="shared" si="6"/>
        <v>600</v>
      </c>
      <c r="K352" s="192">
        <f>unitario!AA346</f>
        <v>600</v>
      </c>
      <c r="L352" s="192">
        <f t="shared" si="7"/>
        <v>0</v>
      </c>
    </row>
    <row r="353" spans="1:12" ht="27" customHeight="1">
      <c r="A353" s="558" t="str">
        <f>unitario!D347</f>
        <v>You see slide 47</v>
      </c>
      <c r="B353" s="206">
        <f>unitario!A347</f>
        <v>0</v>
      </c>
      <c r="C353" s="205" t="str">
        <f>unitario!B347</f>
        <v>Nuovo gripper promiscuo 312/846 traversa tg piccola</v>
      </c>
      <c r="D353" s="207">
        <f>unitario!E347</f>
        <v>1</v>
      </c>
      <c r="E353" s="207">
        <f>(unitario!$Y347+unitario!$Z347)*D353</f>
        <v>0</v>
      </c>
      <c r="F353" s="208">
        <f>(unitario!$S347+unitario!$T347+unitario!$U347+unitario!$V347+unitario!$W347+unitario!$X347)*D353</f>
        <v>40</v>
      </c>
      <c r="G353" s="207">
        <f>(unitario!Y347*unitario!$Y$658+unitario!Z347*unitario!$Z$658)*'STANDARD FCA'!D353</f>
        <v>0</v>
      </c>
      <c r="H353" s="207">
        <f>(unitario!S347*unitario!$S$658+unitario!T347*unitario!$T$658+unitario!U347*unitario!$U$658+unitario!V347*unitario!$V$658+unitario!W347*unitario!$W$658+unitario!X347*unitario!$X$658)*'STANDARD FCA'!D353</f>
        <v>1200</v>
      </c>
      <c r="I353" s="208">
        <f>(unitario!G347+unitario!H347*unitario!$H$658+unitario!I347*unitario!$I$658+unitario!J347*unitario!$J$658+unitario!K347*unitario!$K$658+unitario!L347*unitario!$L$658+unitario!M347*unitario!$M$658+unitario!N347*unitario!$N$658+unitario!O347*unitario!$O$658+unitario!P347*unitario!$P$658+unitario!Q347*unitario!$Q$658+unitario!R347*unitario!$R$658)*'STANDARD FCA'!D353</f>
        <v>8197</v>
      </c>
      <c r="J353" s="145">
        <f t="shared" si="6"/>
        <v>9397</v>
      </c>
      <c r="K353" s="192">
        <f>unitario!AA347</f>
        <v>9397</v>
      </c>
      <c r="L353" s="192">
        <f t="shared" si="7"/>
        <v>0</v>
      </c>
    </row>
    <row r="354" spans="1:12" ht="27" customHeight="1">
      <c r="A354" s="558" t="str">
        <f>unitario!D348</f>
        <v>You see slide 47</v>
      </c>
      <c r="B354" s="206">
        <f>unitario!A348</f>
        <v>0</v>
      </c>
      <c r="C354" s="205" t="str">
        <f>unitario!B348</f>
        <v>Programmazione per modello 846 (qt punti 5)</v>
      </c>
      <c r="D354" s="207">
        <f>unitario!E348</f>
        <v>1</v>
      </c>
      <c r="E354" s="207">
        <f>(unitario!$Y348+unitario!$Z348)*D354</f>
        <v>0</v>
      </c>
      <c r="F354" s="208">
        <f>(unitario!$S348+unitario!$T348+unitario!$U348+unitario!$V348+unitario!$W348+unitario!$X348)*D354</f>
        <v>60</v>
      </c>
      <c r="G354" s="207">
        <f>(unitario!Y348*unitario!$Y$658+unitario!Z348*unitario!$Z$658)*'STANDARD FCA'!D354</f>
        <v>0</v>
      </c>
      <c r="H354" s="207">
        <f>(unitario!S348*unitario!$S$658+unitario!T348*unitario!$T$658+unitario!U348*unitario!$U$658+unitario!V348*unitario!$V$658+unitario!W348*unitario!$W$658+unitario!X348*unitario!$X$658)*'STANDARD FCA'!D354</f>
        <v>3000</v>
      </c>
      <c r="I354" s="208">
        <f>(unitario!G348+unitario!H348*unitario!$H$658+unitario!I348*unitario!$I$658+unitario!J348*unitario!$J$658+unitario!K348*unitario!$K$658+unitario!L348*unitario!$L$658+unitario!M348*unitario!$M$658+unitario!N348*unitario!$N$658+unitario!O348*unitario!$O$658+unitario!P348*unitario!$P$658+unitario!Q348*unitario!$Q$658+unitario!R348*unitario!$R$658)*'STANDARD FCA'!D354</f>
        <v>0</v>
      </c>
      <c r="J354" s="145">
        <f t="shared" si="6"/>
        <v>3000</v>
      </c>
      <c r="K354" s="192">
        <f>unitario!AA348</f>
        <v>3000</v>
      </c>
      <c r="L354" s="192">
        <f t="shared" si="7"/>
        <v>0</v>
      </c>
    </row>
    <row r="355" spans="1:12" ht="27" customHeight="1">
      <c r="A355" s="558" t="str">
        <f>unitario!D349</f>
        <v>You see slide 47</v>
      </c>
      <c r="B355" s="206">
        <f>unitario!A349</f>
        <v>0</v>
      </c>
      <c r="C355" s="205" t="str">
        <f>unitario!B349</f>
        <v>Programmazione per modello 312 (qt punti 5)</v>
      </c>
      <c r="D355" s="207">
        <f>unitario!E349</f>
        <v>1</v>
      </c>
      <c r="E355" s="207">
        <f>(unitario!$Y349+unitario!$Z349)*D355</f>
        <v>0</v>
      </c>
      <c r="F355" s="208">
        <f>(unitario!$S349+unitario!$T349+unitario!$U349+unitario!$V349+unitario!$W349+unitario!$X349)*D355</f>
        <v>30</v>
      </c>
      <c r="G355" s="207">
        <f>(unitario!Y349*unitario!$Y$658+unitario!Z349*unitario!$Z$658)*'STANDARD FCA'!D355</f>
        <v>0</v>
      </c>
      <c r="H355" s="207">
        <f>(unitario!S349*unitario!$S$658+unitario!T349*unitario!$T$658+unitario!U349*unitario!$U$658+unitario!V349*unitario!$V$658+unitario!W349*unitario!$W$658+unitario!X349*unitario!$X$658)*'STANDARD FCA'!D355</f>
        <v>1500</v>
      </c>
      <c r="I355" s="208">
        <f>(unitario!G349+unitario!H349*unitario!$H$658+unitario!I349*unitario!$I$658+unitario!J349*unitario!$J$658+unitario!K349*unitario!$K$658+unitario!L349*unitario!$L$658+unitario!M349*unitario!$M$658+unitario!N349*unitario!$N$658+unitario!O349*unitario!$O$658+unitario!P349*unitario!$P$658+unitario!Q349*unitario!$Q$658+unitario!R349*unitario!$R$658)*'STANDARD FCA'!D355</f>
        <v>0</v>
      </c>
      <c r="J355" s="145">
        <f t="shared" ref="J355:J402" si="10">G355+H355+I355</f>
        <v>1500</v>
      </c>
      <c r="K355" s="192">
        <f>unitario!AA349</f>
        <v>1500</v>
      </c>
      <c r="L355" s="192">
        <f t="shared" ref="L355:L402" si="11">J355-K355</f>
        <v>0</v>
      </c>
    </row>
    <row r="356" spans="1:12" ht="27" customHeight="1">
      <c r="A356" s="558">
        <f>unitario!D350</f>
        <v>0</v>
      </c>
      <c r="B356" s="206">
        <f>unitario!A350</f>
        <v>0</v>
      </c>
      <c r="C356" s="205">
        <f>unitario!B350</f>
        <v>0</v>
      </c>
      <c r="D356" s="207">
        <f>unitario!E350</f>
        <v>0</v>
      </c>
      <c r="E356" s="207">
        <f>(unitario!$Y350+unitario!$Z350)*D356</f>
        <v>0</v>
      </c>
      <c r="F356" s="208">
        <f>(unitario!$S350+unitario!$T350+unitario!$U350+unitario!$V350+unitario!$W350+unitario!$X350)*D356</f>
        <v>0</v>
      </c>
      <c r="G356" s="207">
        <f>(unitario!Y350*unitario!$Y$658+unitario!Z350*unitario!$Z$658)*'STANDARD FCA'!D356</f>
        <v>0</v>
      </c>
      <c r="H356" s="207">
        <f>(unitario!S350*unitario!$S$658+unitario!T350*unitario!$T$658+unitario!U350*unitario!$U$658+unitario!V350*unitario!$V$658+unitario!W350*unitario!$W$658+unitario!X350*unitario!$X$658)*'STANDARD FCA'!D356</f>
        <v>0</v>
      </c>
      <c r="I356" s="208">
        <f>(unitario!G350+unitario!H350*unitario!$H$658+unitario!I350*unitario!$I$658+unitario!J350*unitario!$J$658+unitario!K350*unitario!$K$658+unitario!L350*unitario!$L$658+unitario!M350*unitario!$M$658+unitario!N350*unitario!$N$658+unitario!O350*unitario!$O$658+unitario!P350*unitario!$P$658+unitario!Q350*unitario!$Q$658+unitario!R350*unitario!$R$658)*'STANDARD FCA'!D356</f>
        <v>0</v>
      </c>
      <c r="J356" s="145">
        <f t="shared" si="10"/>
        <v>0</v>
      </c>
      <c r="K356" s="192">
        <f>unitario!AA350</f>
        <v>0</v>
      </c>
      <c r="L356" s="192">
        <f t="shared" si="11"/>
        <v>0</v>
      </c>
    </row>
    <row r="357" spans="1:12" ht="27" customHeight="1">
      <c r="A357" s="558" t="str">
        <f>unitario!D351</f>
        <v>You see slide 49</v>
      </c>
      <c r="B357" s="206" t="str">
        <f>unitario!A351</f>
        <v>Robot 10R2</v>
      </c>
      <c r="C357" s="205" t="str">
        <f>unitario!B351</f>
        <v>Robot di manipolazione e saldatura</v>
      </c>
      <c r="D357" s="207">
        <f>unitario!E351</f>
        <v>1</v>
      </c>
      <c r="E357" s="207">
        <f>(unitario!$Y351+unitario!$Z351)*D357</f>
        <v>0</v>
      </c>
      <c r="F357" s="208">
        <f>(unitario!$S351+unitario!$T351+unitario!$U351+unitario!$V351+unitario!$W351+unitario!$X351)*D357</f>
        <v>0</v>
      </c>
      <c r="G357" s="207">
        <f>(unitario!Y351*unitario!$Y$658+unitario!Z351*unitario!$Z$658)*'STANDARD FCA'!D357</f>
        <v>0</v>
      </c>
      <c r="H357" s="207">
        <f>(unitario!S351*unitario!$S$658+unitario!T351*unitario!$T$658+unitario!U351*unitario!$U$658+unitario!V351*unitario!$V$658+unitario!W351*unitario!$W$658+unitario!X351*unitario!$X$658)*'STANDARD FCA'!D357</f>
        <v>0</v>
      </c>
      <c r="I357" s="208">
        <f>(unitario!G351+unitario!H351*unitario!$H$658+unitario!I351*unitario!$I$658+unitario!J351*unitario!$J$658+unitario!K351*unitario!$K$658+unitario!L351*unitario!$L$658+unitario!M351*unitario!$M$658+unitario!N351*unitario!$N$658+unitario!O351*unitario!$O$658+unitario!P351*unitario!$P$658+unitario!Q351*unitario!$Q$658+unitario!R351*unitario!$R$658)*'STANDARD FCA'!D357</f>
        <v>0</v>
      </c>
      <c r="J357" s="145">
        <f t="shared" si="10"/>
        <v>0</v>
      </c>
      <c r="K357" s="192">
        <f>unitario!AA351</f>
        <v>0</v>
      </c>
      <c r="L357" s="192">
        <f t="shared" si="11"/>
        <v>0</v>
      </c>
    </row>
    <row r="358" spans="1:12" ht="27.75" customHeight="1">
      <c r="A358" s="558" t="str">
        <f>unitario!D352</f>
        <v>You see slide 49</v>
      </c>
      <c r="B358" s="206">
        <f>unitario!A352</f>
        <v>0</v>
      </c>
      <c r="C358" s="205" t="str">
        <f>unitario!B352</f>
        <v>Smontaggio gripper esistente</v>
      </c>
      <c r="D358" s="207">
        <f>unitario!E352</f>
        <v>1</v>
      </c>
      <c r="E358" s="207">
        <f>(unitario!$Y352+unitario!$Z352)*D358</f>
        <v>0</v>
      </c>
      <c r="F358" s="208">
        <f>(unitario!$S352+unitario!$T352+unitario!$U352+unitario!$V352+unitario!$W352+unitario!$X352)*D358</f>
        <v>20</v>
      </c>
      <c r="G358" s="207">
        <f>(unitario!Y352*unitario!$Y$658+unitario!Z352*unitario!$Z$658)*'STANDARD FCA'!D358</f>
        <v>0</v>
      </c>
      <c r="H358" s="207">
        <f>(unitario!S352*unitario!$S$658+unitario!T352*unitario!$T$658+unitario!U352*unitario!$U$658+unitario!V352*unitario!$V$658+unitario!W352*unitario!$W$658+unitario!X352*unitario!$X$658)*'STANDARD FCA'!D358</f>
        <v>600</v>
      </c>
      <c r="I358" s="208">
        <f>(unitario!G352+unitario!H352*unitario!$H$658+unitario!I352*unitario!$I$658+unitario!J352*unitario!$J$658+unitario!K352*unitario!$K$658+unitario!L352*unitario!$L$658+unitario!M352*unitario!$M$658+unitario!N352*unitario!$N$658+unitario!O352*unitario!$O$658+unitario!P352*unitario!$P$658+unitario!Q352*unitario!$Q$658+unitario!R352*unitario!$R$658)*'STANDARD FCA'!D358</f>
        <v>0</v>
      </c>
      <c r="J358" s="145">
        <f t="shared" si="10"/>
        <v>600</v>
      </c>
      <c r="K358" s="192">
        <f>unitario!AA352</f>
        <v>600</v>
      </c>
      <c r="L358" s="192">
        <f t="shared" si="11"/>
        <v>0</v>
      </c>
    </row>
    <row r="359" spans="1:12" ht="30.75" customHeight="1">
      <c r="A359" s="558" t="str">
        <f>unitario!D353</f>
        <v>You see slide 49</v>
      </c>
      <c r="B359" s="206">
        <f>unitario!A353</f>
        <v>0</v>
      </c>
      <c r="C359" s="205" t="str">
        <f>unitario!B353</f>
        <v>Nuovo gripper promiscuo 312/846 traversa post tg piccola</v>
      </c>
      <c r="D359" s="207">
        <f>unitario!E353</f>
        <v>1</v>
      </c>
      <c r="E359" s="207">
        <f>(unitario!$Y353+unitario!$Z353)*D359</f>
        <v>0</v>
      </c>
      <c r="F359" s="208">
        <f>(unitario!$S353+unitario!$T353+unitario!$U353+unitario!$V353+unitario!$W353+unitario!$X353)*D359</f>
        <v>40</v>
      </c>
      <c r="G359" s="207">
        <f>(unitario!Y353*unitario!$Y$658+unitario!Z353*unitario!$Z$658)*'STANDARD FCA'!D359</f>
        <v>0</v>
      </c>
      <c r="H359" s="207">
        <f>(unitario!S353*unitario!$S$658+unitario!T353*unitario!$T$658+unitario!U353*unitario!$U$658+unitario!V353*unitario!$V$658+unitario!W353*unitario!$W$658+unitario!X353*unitario!$X$658)*'STANDARD FCA'!D359</f>
        <v>1200</v>
      </c>
      <c r="I359" s="208">
        <f>(unitario!G353+unitario!H353*unitario!$H$658+unitario!I353*unitario!$I$658+unitario!J353*unitario!$J$658+unitario!K353*unitario!$K$658+unitario!L353*unitario!$L$658+unitario!M353*unitario!$M$658+unitario!N353*unitario!$N$658+unitario!O353*unitario!$O$658+unitario!P353*unitario!$P$658+unitario!Q353*unitario!$Q$658+unitario!R353*unitario!$R$658)*'STANDARD FCA'!D359</f>
        <v>8197</v>
      </c>
      <c r="J359" s="145">
        <f t="shared" si="10"/>
        <v>9397</v>
      </c>
      <c r="K359" s="192">
        <f>unitario!AA353</f>
        <v>9397</v>
      </c>
      <c r="L359" s="192">
        <f t="shared" si="11"/>
        <v>0</v>
      </c>
    </row>
    <row r="360" spans="1:12" ht="27" customHeight="1">
      <c r="A360" s="558" t="str">
        <f>unitario!D354</f>
        <v>You see slide 49</v>
      </c>
      <c r="B360" s="206">
        <f>unitario!A354</f>
        <v>0</v>
      </c>
      <c r="C360" s="205" t="str">
        <f>unitario!B354</f>
        <v>Programmazione per modello 846 (qt punti 6)</v>
      </c>
      <c r="D360" s="207">
        <f>unitario!E354</f>
        <v>1</v>
      </c>
      <c r="E360" s="207">
        <f>(unitario!$Y354+unitario!$Z354)*D360</f>
        <v>0</v>
      </c>
      <c r="F360" s="208">
        <f>(unitario!$S354+unitario!$T354+unitario!$U354+unitario!$V354+unitario!$W354+unitario!$X354)*D360</f>
        <v>60</v>
      </c>
      <c r="G360" s="207">
        <f>(unitario!Y354*unitario!$Y$658+unitario!Z354*unitario!$Z$658)*'STANDARD FCA'!D360</f>
        <v>0</v>
      </c>
      <c r="H360" s="207">
        <f>(unitario!S354*unitario!$S$658+unitario!T354*unitario!$T$658+unitario!U354*unitario!$U$658+unitario!V354*unitario!$V$658+unitario!W354*unitario!$W$658+unitario!X354*unitario!$X$658)*'STANDARD FCA'!D360</f>
        <v>3000</v>
      </c>
      <c r="I360" s="208">
        <f>(unitario!G354+unitario!H354*unitario!$H$658+unitario!I354*unitario!$I$658+unitario!J354*unitario!$J$658+unitario!K354*unitario!$K$658+unitario!L354*unitario!$L$658+unitario!M354*unitario!$M$658+unitario!N354*unitario!$N$658+unitario!O354*unitario!$O$658+unitario!P354*unitario!$P$658+unitario!Q354*unitario!$Q$658+unitario!R354*unitario!$R$658)*'STANDARD FCA'!D360</f>
        <v>0</v>
      </c>
      <c r="J360" s="145">
        <f t="shared" si="10"/>
        <v>3000</v>
      </c>
      <c r="K360" s="192">
        <f>unitario!AA354</f>
        <v>3000</v>
      </c>
      <c r="L360" s="192">
        <f t="shared" si="11"/>
        <v>0</v>
      </c>
    </row>
    <row r="361" spans="1:12" ht="27" customHeight="1">
      <c r="A361" s="558" t="str">
        <f>unitario!D355</f>
        <v>You see slide 49</v>
      </c>
      <c r="B361" s="206">
        <f>unitario!A355</f>
        <v>0</v>
      </c>
      <c r="C361" s="205" t="str">
        <f>unitario!B355</f>
        <v>Programmazione per modello 312 (qt punti 6)</v>
      </c>
      <c r="D361" s="207">
        <f>unitario!E355</f>
        <v>1</v>
      </c>
      <c r="E361" s="207">
        <f>(unitario!$Y355+unitario!$Z355)*D361</f>
        <v>0</v>
      </c>
      <c r="F361" s="208">
        <f>(unitario!$S355+unitario!$T355+unitario!$U355+unitario!$V355+unitario!$W355+unitario!$X355)*D361</f>
        <v>30</v>
      </c>
      <c r="G361" s="207">
        <f>(unitario!Y355*unitario!$Y$658+unitario!Z355*unitario!$Z$658)*'STANDARD FCA'!D361</f>
        <v>0</v>
      </c>
      <c r="H361" s="207">
        <f>(unitario!S355*unitario!$S$658+unitario!T355*unitario!$T$658+unitario!U355*unitario!$U$658+unitario!V355*unitario!$V$658+unitario!W355*unitario!$W$658+unitario!X355*unitario!$X$658)*'STANDARD FCA'!D361</f>
        <v>1500</v>
      </c>
      <c r="I361" s="208">
        <f>(unitario!G355+unitario!H355*unitario!$H$658+unitario!I355*unitario!$I$658+unitario!J355*unitario!$J$658+unitario!K355*unitario!$K$658+unitario!L355*unitario!$L$658+unitario!M355*unitario!$M$658+unitario!N355*unitario!$N$658+unitario!O355*unitario!$O$658+unitario!P355*unitario!$P$658+unitario!Q355*unitario!$Q$658+unitario!R355*unitario!$R$658)*'STANDARD FCA'!D361</f>
        <v>0</v>
      </c>
      <c r="J361" s="145">
        <f t="shared" si="10"/>
        <v>1500</v>
      </c>
      <c r="K361" s="192">
        <f>unitario!AA355</f>
        <v>1500</v>
      </c>
      <c r="L361" s="192">
        <f t="shared" si="11"/>
        <v>0</v>
      </c>
    </row>
    <row r="362" spans="1:12" ht="27" customHeight="1">
      <c r="A362" s="558">
        <f>unitario!D356</f>
        <v>0</v>
      </c>
      <c r="B362" s="206">
        <f>unitario!A356</f>
        <v>0</v>
      </c>
      <c r="C362" s="205">
        <f>unitario!B356</f>
        <v>0</v>
      </c>
      <c r="D362" s="207">
        <f>unitario!E356</f>
        <v>0</v>
      </c>
      <c r="E362" s="207">
        <f>(unitario!$Y356+unitario!$Z356)*D362</f>
        <v>0</v>
      </c>
      <c r="F362" s="208">
        <f>(unitario!$S356+unitario!$T356+unitario!$U356+unitario!$V356+unitario!$W356+unitario!$X356)*D362</f>
        <v>0</v>
      </c>
      <c r="G362" s="207">
        <f>(unitario!Y356*unitario!$Y$658+unitario!Z356*unitario!$Z$658)*'STANDARD FCA'!D362</f>
        <v>0</v>
      </c>
      <c r="H362" s="207">
        <f>(unitario!S356*unitario!$S$658+unitario!T356*unitario!$T$658+unitario!U356*unitario!$U$658+unitario!V356*unitario!$V$658+unitario!W356*unitario!$W$658+unitario!X356*unitario!$X$658)*'STANDARD FCA'!D362</f>
        <v>0</v>
      </c>
      <c r="I362" s="208">
        <f>(unitario!G356+unitario!H356*unitario!$H$658+unitario!I356*unitario!$I$658+unitario!J356*unitario!$J$658+unitario!K356*unitario!$K$658+unitario!L356*unitario!$L$658+unitario!M356*unitario!$M$658+unitario!N356*unitario!$N$658+unitario!O356*unitario!$O$658+unitario!P356*unitario!$P$658+unitario!Q356*unitario!$Q$658+unitario!R356*unitario!$R$658)*'STANDARD FCA'!D362</f>
        <v>0</v>
      </c>
      <c r="J362" s="145">
        <f t="shared" si="10"/>
        <v>0</v>
      </c>
      <c r="K362" s="192">
        <f>unitario!AA356</f>
        <v>0</v>
      </c>
      <c r="L362" s="192">
        <f t="shared" si="11"/>
        <v>0</v>
      </c>
    </row>
    <row r="363" spans="1:12" ht="27" customHeight="1">
      <c r="A363" s="558" t="str">
        <f>unitario!D357</f>
        <v>You see slide 51</v>
      </c>
      <c r="B363" s="206" t="str">
        <f>unitario!A357</f>
        <v>Robot 10R1</v>
      </c>
      <c r="C363" s="205" t="str">
        <f>unitario!B357</f>
        <v>Robot di manipolazione e saldatura</v>
      </c>
      <c r="D363" s="207">
        <f>unitario!E357</f>
        <v>1</v>
      </c>
      <c r="E363" s="207">
        <f>(unitario!$Y357+unitario!$Z357)*D363</f>
        <v>0</v>
      </c>
      <c r="F363" s="208">
        <f>(unitario!$S357+unitario!$T357+unitario!$U357+unitario!$V357+unitario!$W357+unitario!$X357)*D363</f>
        <v>0</v>
      </c>
      <c r="G363" s="207">
        <f>(unitario!Y357*unitario!$Y$658+unitario!Z357*unitario!$Z$658)*'STANDARD FCA'!D363</f>
        <v>0</v>
      </c>
      <c r="H363" s="207">
        <f>(unitario!S357*unitario!$S$658+unitario!T357*unitario!$T$658+unitario!U357*unitario!$U$658+unitario!V357*unitario!$V$658+unitario!W357*unitario!$W$658+unitario!X357*unitario!$X$658)*'STANDARD FCA'!D363</f>
        <v>0</v>
      </c>
      <c r="I363" s="208">
        <f>(unitario!G357+unitario!H357*unitario!$H$658+unitario!I357*unitario!$I$658+unitario!J357*unitario!$J$658+unitario!K357*unitario!$K$658+unitario!L357*unitario!$L$658+unitario!M357*unitario!$M$658+unitario!N357*unitario!$N$658+unitario!O357*unitario!$O$658+unitario!P357*unitario!$P$658+unitario!Q357*unitario!$Q$658+unitario!R357*unitario!$R$658)*'STANDARD FCA'!D363</f>
        <v>0</v>
      </c>
      <c r="J363" s="145">
        <f t="shared" si="10"/>
        <v>0</v>
      </c>
      <c r="K363" s="192">
        <f>unitario!AA357</f>
        <v>0</v>
      </c>
      <c r="L363" s="192">
        <f t="shared" si="11"/>
        <v>0</v>
      </c>
    </row>
    <row r="364" spans="1:12" ht="27" customHeight="1">
      <c r="A364" s="558" t="str">
        <f>unitario!D358</f>
        <v>You see slide 51</v>
      </c>
      <c r="B364" s="206">
        <f>unitario!A358</f>
        <v>0</v>
      </c>
      <c r="C364" s="205" t="str">
        <f>unitario!B358</f>
        <v>Micro PE su gripper</v>
      </c>
      <c r="D364" s="207">
        <f>unitario!E358</f>
        <v>2</v>
      </c>
      <c r="E364" s="207">
        <f>(unitario!$Y358+unitario!$Z358)*D364</f>
        <v>0</v>
      </c>
      <c r="F364" s="208">
        <f>(unitario!$S358+unitario!$T358+unitario!$U358+unitario!$V358+unitario!$W358+unitario!$X358)*D364</f>
        <v>8</v>
      </c>
      <c r="G364" s="207">
        <f>(unitario!Y358*unitario!$Y$658+unitario!Z358*unitario!$Z$658)*'STANDARD FCA'!D364</f>
        <v>0</v>
      </c>
      <c r="H364" s="207">
        <f>(unitario!S358*unitario!$S$658+unitario!T358*unitario!$T$658+unitario!U358*unitario!$U$658+unitario!V358*unitario!$V$658+unitario!W358*unitario!$W$658+unitario!X358*unitario!$X$658)*'STANDARD FCA'!D364</f>
        <v>240</v>
      </c>
      <c r="I364" s="208">
        <f>(unitario!G358+unitario!H358*unitario!$H$658+unitario!I358*unitario!$I$658+unitario!J358*unitario!$J$658+unitario!K358*unitario!$K$658+unitario!L358*unitario!$L$658+unitario!M358*unitario!$M$658+unitario!N358*unitario!$N$658+unitario!O358*unitario!$O$658+unitario!P358*unitario!$P$658+unitario!Q358*unitario!$Q$658+unitario!R358*unitario!$R$658)*'STANDARD FCA'!D364</f>
        <v>682</v>
      </c>
      <c r="J364" s="145">
        <f t="shared" si="10"/>
        <v>922</v>
      </c>
      <c r="K364" s="192">
        <f>unitario!AA358</f>
        <v>922</v>
      </c>
      <c r="L364" s="192">
        <f t="shared" si="11"/>
        <v>0</v>
      </c>
    </row>
    <row r="365" spans="1:12" ht="27.75" customHeight="1">
      <c r="A365" s="558" t="str">
        <f>unitario!D359</f>
        <v>You see slide 51</v>
      </c>
      <c r="B365" s="206">
        <f>unitario!A359</f>
        <v>0</v>
      </c>
      <c r="C365" s="205" t="str">
        <f>unitario!B359</f>
        <v>Programmazione per modello 846 (qt punti 6)</v>
      </c>
      <c r="D365" s="207">
        <f>unitario!E359</f>
        <v>1</v>
      </c>
      <c r="E365" s="207">
        <f>(unitario!$Y359+unitario!$Z359)*D365</f>
        <v>0</v>
      </c>
      <c r="F365" s="208">
        <f>(unitario!$S359+unitario!$T359+unitario!$U359+unitario!$V359+unitario!$W359+unitario!$X359)*D365</f>
        <v>60</v>
      </c>
      <c r="G365" s="207">
        <f>(unitario!Y359*unitario!$Y$658+unitario!Z359*unitario!$Z$658)*'STANDARD FCA'!D365</f>
        <v>0</v>
      </c>
      <c r="H365" s="207">
        <f>(unitario!S359*unitario!$S$658+unitario!T359*unitario!$T$658+unitario!U359*unitario!$U$658+unitario!V359*unitario!$V$658+unitario!W359*unitario!$W$658+unitario!X359*unitario!$X$658)*'STANDARD FCA'!D365</f>
        <v>3000</v>
      </c>
      <c r="I365" s="208">
        <f>(unitario!G359+unitario!H359*unitario!$H$658+unitario!I359*unitario!$I$658+unitario!J359*unitario!$J$658+unitario!K359*unitario!$K$658+unitario!L359*unitario!$L$658+unitario!M359*unitario!$M$658+unitario!N359*unitario!$N$658+unitario!O359*unitario!$O$658+unitario!P359*unitario!$P$658+unitario!Q359*unitario!$Q$658+unitario!R359*unitario!$R$658)*'STANDARD FCA'!D365</f>
        <v>0</v>
      </c>
      <c r="J365" s="145">
        <f t="shared" si="10"/>
        <v>3000</v>
      </c>
      <c r="K365" s="192">
        <f>unitario!AA359</f>
        <v>3000</v>
      </c>
      <c r="L365" s="192">
        <f t="shared" si="11"/>
        <v>0</v>
      </c>
    </row>
    <row r="366" spans="1:12" ht="30.75" customHeight="1">
      <c r="A366" s="558">
        <f>unitario!D360</f>
        <v>0</v>
      </c>
      <c r="B366" s="206">
        <f>unitario!A360</f>
        <v>0</v>
      </c>
      <c r="C366" s="205">
        <f>unitario!B360</f>
        <v>0</v>
      </c>
      <c r="D366" s="207">
        <f>unitario!E360</f>
        <v>0</v>
      </c>
      <c r="E366" s="207">
        <f>(unitario!$Y360+unitario!$Z360)*D366</f>
        <v>0</v>
      </c>
      <c r="F366" s="208">
        <f>(unitario!$S360+unitario!$T360+unitario!$U360+unitario!$V360+unitario!$W360+unitario!$X360)*D366</f>
        <v>0</v>
      </c>
      <c r="G366" s="207">
        <f>(unitario!Y360*unitario!$Y$658+unitario!Z360*unitario!$Z$658)*'STANDARD FCA'!D366</f>
        <v>0</v>
      </c>
      <c r="H366" s="207">
        <f>(unitario!S360*unitario!$S$658+unitario!T360*unitario!$T$658+unitario!U360*unitario!$U$658+unitario!V360*unitario!$V$658+unitario!W360*unitario!$W$658+unitario!X360*unitario!$X$658)*'STANDARD FCA'!D366</f>
        <v>0</v>
      </c>
      <c r="I366" s="208">
        <f>(unitario!G360+unitario!H360*unitario!$H$658+unitario!I360*unitario!$I$658+unitario!J360*unitario!$J$658+unitario!K360*unitario!$K$658+unitario!L360*unitario!$L$658+unitario!M360*unitario!$M$658+unitario!N360*unitario!$N$658+unitario!O360*unitario!$O$658+unitario!P360*unitario!$P$658+unitario!Q360*unitario!$Q$658+unitario!R360*unitario!$R$658)*'STANDARD FCA'!D366</f>
        <v>0</v>
      </c>
      <c r="J366" s="145">
        <f t="shared" si="10"/>
        <v>0</v>
      </c>
      <c r="K366" s="192">
        <f>unitario!AA360</f>
        <v>0</v>
      </c>
      <c r="L366" s="192">
        <f t="shared" si="11"/>
        <v>0</v>
      </c>
    </row>
    <row r="367" spans="1:12" ht="27" customHeight="1">
      <c r="A367" s="558" t="str">
        <f>unitario!D361</f>
        <v>You see slide 48</v>
      </c>
      <c r="B367" s="206" t="str">
        <f>unitario!A361</f>
        <v>Trasportatore 10PC 1</v>
      </c>
      <c r="C367" s="205" t="str">
        <f>unitario!B361</f>
        <v>Smontaggio ferrinox</v>
      </c>
      <c r="D367" s="207">
        <f>unitario!E361</f>
        <v>16</v>
      </c>
      <c r="E367" s="207">
        <f>(unitario!$Y361+unitario!$Z361)*D367</f>
        <v>0</v>
      </c>
      <c r="F367" s="208">
        <f>(unitario!$S361+unitario!$T361+unitario!$U361+unitario!$V361+unitario!$W361+unitario!$X361)*D367</f>
        <v>80</v>
      </c>
      <c r="G367" s="207">
        <f>(unitario!Y361*unitario!$Y$658+unitario!Z361*unitario!$Z$658)*'STANDARD FCA'!D367</f>
        <v>0</v>
      </c>
      <c r="H367" s="207">
        <f>(unitario!S361*unitario!$S$658+unitario!T361*unitario!$T$658+unitario!U361*unitario!$U$658+unitario!V361*unitario!$V$658+unitario!W361*unitario!$W$658+unitario!X361*unitario!$X$658)*'STANDARD FCA'!D367</f>
        <v>2400</v>
      </c>
      <c r="I367" s="208">
        <f>(unitario!G361+unitario!H361*unitario!$H$658+unitario!I361*unitario!$I$658+unitario!J361*unitario!$J$658+unitario!K361*unitario!$K$658+unitario!L361*unitario!$L$658+unitario!M361*unitario!$M$658+unitario!N361*unitario!$N$658+unitario!O361*unitario!$O$658+unitario!P361*unitario!$P$658+unitario!Q361*unitario!$Q$658+unitario!R361*unitario!$R$658)*'STANDARD FCA'!D367</f>
        <v>0</v>
      </c>
      <c r="J367" s="145">
        <f t="shared" si="10"/>
        <v>2400</v>
      </c>
      <c r="K367" s="192">
        <f>unitario!AA361</f>
        <v>2400</v>
      </c>
      <c r="L367" s="192">
        <f t="shared" si="11"/>
        <v>0</v>
      </c>
    </row>
    <row r="368" spans="1:12" ht="27" customHeight="1">
      <c r="A368" s="558" t="str">
        <f>unitario!D362</f>
        <v>You see slide 48</v>
      </c>
      <c r="B368" s="206">
        <f>unitario!A362</f>
        <v>0</v>
      </c>
      <c r="C368" s="205" t="str">
        <f>unitario!B362</f>
        <v>Nuovo pallet promiscuo</v>
      </c>
      <c r="D368" s="207">
        <f>unitario!E362</f>
        <v>16</v>
      </c>
      <c r="E368" s="207">
        <f>(unitario!$Y362+unitario!$Z362)*D368</f>
        <v>0</v>
      </c>
      <c r="F368" s="208">
        <f>(unitario!$S362+unitario!$T362+unitario!$U362+unitario!$V362+unitario!$W362+unitario!$X362)*D368</f>
        <v>160</v>
      </c>
      <c r="G368" s="207">
        <f>(unitario!Y362*unitario!$Y$658+unitario!Z362*unitario!$Z$658)*'STANDARD FCA'!D368</f>
        <v>0</v>
      </c>
      <c r="H368" s="207">
        <f>(unitario!S362*unitario!$S$658+unitario!T362*unitario!$T$658+unitario!U362*unitario!$U$658+unitario!V362*unitario!$V$658+unitario!W362*unitario!$W$658+unitario!X362*unitario!$X$658)*'STANDARD FCA'!D368</f>
        <v>4800</v>
      </c>
      <c r="I368" s="208">
        <f>(unitario!G362+unitario!H362*unitario!$H$658+unitario!I362*unitario!$I$658+unitario!J362*unitario!$J$658+unitario!K362*unitario!$K$658+unitario!L362*unitario!$L$658+unitario!M362*unitario!$M$658+unitario!N362*unitario!$N$658+unitario!O362*unitario!$O$658+unitario!P362*unitario!$P$658+unitario!Q362*unitario!$Q$658+unitario!R362*unitario!$R$658)*'STANDARD FCA'!D368</f>
        <v>16456</v>
      </c>
      <c r="J368" s="145">
        <f t="shared" si="10"/>
        <v>21256</v>
      </c>
      <c r="K368" s="192">
        <f>unitario!AA362</f>
        <v>21256</v>
      </c>
      <c r="L368" s="192">
        <f t="shared" si="11"/>
        <v>0</v>
      </c>
    </row>
    <row r="369" spans="1:12" ht="27" customHeight="1">
      <c r="A369" s="558" t="str">
        <f>unitario!D363</f>
        <v>You see slide 48</v>
      </c>
      <c r="B369" s="206">
        <f>unitario!A363</f>
        <v>0</v>
      </c>
      <c r="C369" s="205" t="str">
        <f>unitario!B363</f>
        <v>Calibro</v>
      </c>
      <c r="D369" s="207">
        <f>unitario!E363</f>
        <v>1</v>
      </c>
      <c r="E369" s="207">
        <f>(unitario!$Y363+unitario!$Z363)*D369</f>
        <v>0</v>
      </c>
      <c r="F369" s="208">
        <f>(unitario!$S363+unitario!$T363+unitario!$U363+unitario!$V363+unitario!$W363+unitario!$X363)*D369</f>
        <v>10</v>
      </c>
      <c r="G369" s="207">
        <f>(unitario!Y363*unitario!$Y$658+unitario!Z363*unitario!$Z$658)*'STANDARD FCA'!D369</f>
        <v>0</v>
      </c>
      <c r="H369" s="207">
        <f>(unitario!S363*unitario!$S$658+unitario!T363*unitario!$T$658+unitario!U363*unitario!$U$658+unitario!V363*unitario!$V$658+unitario!W363*unitario!$W$658+unitario!X363*unitario!$X$658)*'STANDARD FCA'!D369</f>
        <v>300</v>
      </c>
      <c r="I369" s="208">
        <f>(unitario!G363+unitario!H363*unitario!$H$658+unitario!I363*unitario!$I$658+unitario!J363*unitario!$J$658+unitario!K363*unitario!$K$658+unitario!L363*unitario!$L$658+unitario!M363*unitario!$M$658+unitario!N363*unitario!$N$658+unitario!O363*unitario!$O$658+unitario!P363*unitario!$P$658+unitario!Q363*unitario!$Q$658+unitario!R363*unitario!$R$658)*'STANDARD FCA'!D369</f>
        <v>1362.5</v>
      </c>
      <c r="J369" s="145">
        <f t="shared" si="10"/>
        <v>1662.5</v>
      </c>
      <c r="K369" s="192">
        <f>unitario!AA363</f>
        <v>1662.5</v>
      </c>
      <c r="L369" s="192">
        <f t="shared" si="11"/>
        <v>0</v>
      </c>
    </row>
    <row r="370" spans="1:12" ht="27" customHeight="1">
      <c r="A370" s="558" t="str">
        <f>unitario!D364</f>
        <v>You see slide 48</v>
      </c>
      <c r="B370" s="206">
        <f>unitario!A364</f>
        <v>0</v>
      </c>
      <c r="C370" s="205" t="str">
        <f>unitario!B364</f>
        <v>Fotocellule PE</v>
      </c>
      <c r="D370" s="207">
        <f>unitario!E364</f>
        <v>4</v>
      </c>
      <c r="E370" s="207">
        <f>(unitario!$Y364+unitario!$Z364)*D370</f>
        <v>0</v>
      </c>
      <c r="F370" s="208">
        <f>(unitario!$S364+unitario!$T364+unitario!$U364+unitario!$V364+unitario!$W364+unitario!$X364)*D370</f>
        <v>16</v>
      </c>
      <c r="G370" s="207">
        <f>(unitario!Y364*unitario!$Y$658+unitario!Z364*unitario!$Z$658)*'STANDARD FCA'!D370</f>
        <v>0</v>
      </c>
      <c r="H370" s="207">
        <f>(unitario!S364*unitario!$S$658+unitario!T364*unitario!$T$658+unitario!U364*unitario!$U$658+unitario!V364*unitario!$V$658+unitario!W364*unitario!$W$658+unitario!X364*unitario!$X$658)*'STANDARD FCA'!D370</f>
        <v>480</v>
      </c>
      <c r="I370" s="208">
        <f>(unitario!G364+unitario!H364*unitario!$H$658+unitario!I364*unitario!$I$658+unitario!J364*unitario!$J$658+unitario!K364*unitario!$K$658+unitario!L364*unitario!$L$658+unitario!M364*unitario!$M$658+unitario!N364*unitario!$N$658+unitario!O364*unitario!$O$658+unitario!P364*unitario!$P$658+unitario!Q364*unitario!$Q$658+unitario!R364*unitario!$R$658)*'STANDARD FCA'!D370</f>
        <v>1364</v>
      </c>
      <c r="J370" s="145">
        <f t="shared" si="10"/>
        <v>1844</v>
      </c>
      <c r="K370" s="192">
        <f>unitario!AA364</f>
        <v>1844</v>
      </c>
      <c r="L370" s="192">
        <f t="shared" si="11"/>
        <v>0</v>
      </c>
    </row>
    <row r="371" spans="1:12" ht="27" customHeight="1">
      <c r="A371" s="558">
        <f>unitario!D365</f>
        <v>0</v>
      </c>
      <c r="B371" s="206">
        <f>unitario!A365</f>
        <v>0</v>
      </c>
      <c r="C371" s="205">
        <f>unitario!B365</f>
        <v>0</v>
      </c>
      <c r="D371" s="207">
        <f>unitario!E365</f>
        <v>0</v>
      </c>
      <c r="E371" s="207">
        <f>(unitario!$Y365+unitario!$Z365)*D371</f>
        <v>0</v>
      </c>
      <c r="F371" s="208">
        <f>(unitario!$S365+unitario!$T365+unitario!$U365+unitario!$V365+unitario!$W365+unitario!$X365)*D371</f>
        <v>0</v>
      </c>
      <c r="G371" s="207">
        <f>(unitario!Y365*unitario!$Y$658+unitario!Z365*unitario!$Z$658)*'STANDARD FCA'!D371</f>
        <v>0</v>
      </c>
      <c r="H371" s="207">
        <f>(unitario!S365*unitario!$S$658+unitario!T365*unitario!$T$658+unitario!U365*unitario!$U$658+unitario!V365*unitario!$V$658+unitario!W365*unitario!$W$658+unitario!X365*unitario!$X$658)*'STANDARD FCA'!D371</f>
        <v>0</v>
      </c>
      <c r="I371" s="208">
        <f>(unitario!G365+unitario!H365*unitario!$H$658+unitario!I365*unitario!$I$658+unitario!J365*unitario!$J$658+unitario!K365*unitario!$K$658+unitario!L365*unitario!$L$658+unitario!M365*unitario!$M$658+unitario!N365*unitario!$N$658+unitario!O365*unitario!$O$658+unitario!P365*unitario!$P$658+unitario!Q365*unitario!$Q$658+unitario!R365*unitario!$R$658)*'STANDARD FCA'!D371</f>
        <v>0</v>
      </c>
      <c r="J371" s="145">
        <f t="shared" si="10"/>
        <v>0</v>
      </c>
      <c r="K371" s="192">
        <f>unitario!AA365</f>
        <v>0</v>
      </c>
      <c r="L371" s="192">
        <f t="shared" si="11"/>
        <v>0</v>
      </c>
    </row>
    <row r="372" spans="1:12" ht="27.75" customHeight="1">
      <c r="A372" s="558" t="str">
        <f>unitario!D366</f>
        <v>You see slide 50</v>
      </c>
      <c r="B372" s="206" t="str">
        <f>unitario!A366</f>
        <v>Trasportatore 10PC 2</v>
      </c>
      <c r="C372" s="205" t="str">
        <f>unitario!B366</f>
        <v>Smontaggio ferrinox</v>
      </c>
      <c r="D372" s="207">
        <f>unitario!E366</f>
        <v>16</v>
      </c>
      <c r="E372" s="207">
        <f>(unitario!$Y366+unitario!$Z366)*D372</f>
        <v>0</v>
      </c>
      <c r="F372" s="208">
        <f>(unitario!$S366+unitario!$T366+unitario!$U366+unitario!$V366+unitario!$W366+unitario!$X366)*D372</f>
        <v>0</v>
      </c>
      <c r="G372" s="207">
        <f>(unitario!Y366*unitario!$Y$658+unitario!Z366*unitario!$Z$658)*'STANDARD FCA'!D372</f>
        <v>0</v>
      </c>
      <c r="H372" s="207">
        <f>(unitario!S366*unitario!$S$658+unitario!T366*unitario!$T$658+unitario!U366*unitario!$U$658+unitario!V366*unitario!$V$658+unitario!W366*unitario!$W$658+unitario!X366*unitario!$X$658)*'STANDARD FCA'!D372</f>
        <v>0</v>
      </c>
      <c r="I372" s="208">
        <f>(unitario!G366+unitario!H366*unitario!$H$658+unitario!I366*unitario!$I$658+unitario!J366*unitario!$J$658+unitario!K366*unitario!$K$658+unitario!L366*unitario!$L$658+unitario!M366*unitario!$M$658+unitario!N366*unitario!$N$658+unitario!O366*unitario!$O$658+unitario!P366*unitario!$P$658+unitario!Q366*unitario!$Q$658+unitario!R366*unitario!$R$658)*'STANDARD FCA'!D372</f>
        <v>0</v>
      </c>
      <c r="J372" s="145">
        <f t="shared" si="10"/>
        <v>0</v>
      </c>
      <c r="K372" s="192">
        <f>unitario!AA366</f>
        <v>0</v>
      </c>
      <c r="L372" s="192">
        <f t="shared" si="11"/>
        <v>0</v>
      </c>
    </row>
    <row r="373" spans="1:12" ht="30.75" customHeight="1">
      <c r="A373" s="558" t="str">
        <f>unitario!D367</f>
        <v>You see slide 50</v>
      </c>
      <c r="B373" s="206">
        <f>unitario!A367</f>
        <v>0</v>
      </c>
      <c r="C373" s="245" t="str">
        <f>unitario!B367</f>
        <v>Nuovo pallet promiscuo</v>
      </c>
      <c r="D373" s="207">
        <f>unitario!E367</f>
        <v>16</v>
      </c>
      <c r="E373" s="207">
        <f>(unitario!$Y367+unitario!$Z367)*D373</f>
        <v>0</v>
      </c>
      <c r="F373" s="208">
        <f>(unitario!$S367+unitario!$T367+unitario!$U367+unitario!$V367+unitario!$W367+unitario!$X367)*D373</f>
        <v>160</v>
      </c>
      <c r="G373" s="207">
        <f>(unitario!Y367*unitario!$Y$658+unitario!Z367*unitario!$Z$658)*'STANDARD FCA'!D373</f>
        <v>0</v>
      </c>
      <c r="H373" s="207">
        <f>(unitario!S367*unitario!$S$658+unitario!T367*unitario!$T$658+unitario!U367*unitario!$U$658+unitario!V367*unitario!$V$658+unitario!W367*unitario!$W$658+unitario!X367*unitario!$X$658)*'STANDARD FCA'!D373</f>
        <v>4800</v>
      </c>
      <c r="I373" s="208">
        <f>(unitario!G367+unitario!H367*unitario!$H$658+unitario!I367*unitario!$I$658+unitario!J367*unitario!$J$658+unitario!K367*unitario!$K$658+unitario!L367*unitario!$L$658+unitario!M367*unitario!$M$658+unitario!N367*unitario!$N$658+unitario!O367*unitario!$O$658+unitario!P367*unitario!$P$658+unitario!Q367*unitario!$Q$658+unitario!R367*unitario!$R$658)*'STANDARD FCA'!D373</f>
        <v>16456</v>
      </c>
      <c r="J373" s="145">
        <f t="shared" si="10"/>
        <v>21256</v>
      </c>
      <c r="K373" s="192">
        <f>unitario!AA367</f>
        <v>21256</v>
      </c>
      <c r="L373" s="192">
        <f t="shared" si="11"/>
        <v>0</v>
      </c>
    </row>
    <row r="374" spans="1:12" ht="27" customHeight="1">
      <c r="A374" s="558" t="str">
        <f>unitario!D368</f>
        <v>You see slide 50</v>
      </c>
      <c r="B374" s="206">
        <f>unitario!A368</f>
        <v>0</v>
      </c>
      <c r="C374" s="205" t="str">
        <f>unitario!B368</f>
        <v>Calibro</v>
      </c>
      <c r="D374" s="207">
        <f>unitario!E368</f>
        <v>1</v>
      </c>
      <c r="E374" s="207">
        <f>(unitario!$Y368+unitario!$Z368)*D374</f>
        <v>0</v>
      </c>
      <c r="F374" s="208">
        <f>(unitario!$S368+unitario!$T368+unitario!$U368+unitario!$V368+unitario!$W368+unitario!$X368)*D374</f>
        <v>10</v>
      </c>
      <c r="G374" s="207">
        <f>(unitario!Y368*unitario!$Y$658+unitario!Z368*unitario!$Z$658)*'STANDARD FCA'!D374</f>
        <v>0</v>
      </c>
      <c r="H374" s="207">
        <f>(unitario!S368*unitario!$S$658+unitario!T368*unitario!$T$658+unitario!U368*unitario!$U$658+unitario!V368*unitario!$V$658+unitario!W368*unitario!$W$658+unitario!X368*unitario!$X$658)*'STANDARD FCA'!D374</f>
        <v>300</v>
      </c>
      <c r="I374" s="208">
        <f>(unitario!G368+unitario!H368*unitario!$H$658+unitario!I368*unitario!$I$658+unitario!J368*unitario!$J$658+unitario!K368*unitario!$K$658+unitario!L368*unitario!$L$658+unitario!M368*unitario!$M$658+unitario!N368*unitario!$N$658+unitario!O368*unitario!$O$658+unitario!P368*unitario!$P$658+unitario!Q368*unitario!$Q$658+unitario!R368*unitario!$R$658)*'STANDARD FCA'!D374</f>
        <v>1362.5</v>
      </c>
      <c r="J374" s="145">
        <f t="shared" si="10"/>
        <v>1662.5</v>
      </c>
      <c r="K374" s="192">
        <f>unitario!AA368</f>
        <v>1662.5</v>
      </c>
      <c r="L374" s="192">
        <f t="shared" si="11"/>
        <v>0</v>
      </c>
    </row>
    <row r="375" spans="1:12" ht="27" customHeight="1">
      <c r="A375" s="558" t="str">
        <f>unitario!D369</f>
        <v>You see slide 50</v>
      </c>
      <c r="B375" s="206">
        <f>unitario!A369</f>
        <v>0</v>
      </c>
      <c r="C375" s="205" t="str">
        <f>unitario!B369</f>
        <v>Fotocellule PE</v>
      </c>
      <c r="D375" s="207">
        <f>unitario!E369</f>
        <v>4</v>
      </c>
      <c r="E375" s="207">
        <f>(unitario!$Y369+unitario!$Z369)*D375</f>
        <v>0</v>
      </c>
      <c r="F375" s="208">
        <f>(unitario!$S369+unitario!$T369+unitario!$U369+unitario!$V369+unitario!$W369+unitario!$X369)*D375</f>
        <v>16</v>
      </c>
      <c r="G375" s="207">
        <f>(unitario!Y369*unitario!$Y$658+unitario!Z369*unitario!$Z$658)*'STANDARD FCA'!D375</f>
        <v>0</v>
      </c>
      <c r="H375" s="207">
        <f>(unitario!S369*unitario!$S$658+unitario!T369*unitario!$T$658+unitario!U369*unitario!$U$658+unitario!V369*unitario!$V$658+unitario!W369*unitario!$W$658+unitario!X369*unitario!$X$658)*'STANDARD FCA'!D375</f>
        <v>480</v>
      </c>
      <c r="I375" s="208">
        <f>(unitario!G369+unitario!H369*unitario!$H$658+unitario!I369*unitario!$I$658+unitario!J369*unitario!$J$658+unitario!K369*unitario!$K$658+unitario!L369*unitario!$L$658+unitario!M369*unitario!$M$658+unitario!N369*unitario!$N$658+unitario!O369*unitario!$O$658+unitario!P369*unitario!$P$658+unitario!Q369*unitario!$Q$658+unitario!R369*unitario!$R$658)*'STANDARD FCA'!D375</f>
        <v>1364</v>
      </c>
      <c r="J375" s="145">
        <f t="shared" si="10"/>
        <v>1844</v>
      </c>
      <c r="K375" s="192">
        <f>unitario!AA369</f>
        <v>1844</v>
      </c>
      <c r="L375" s="192">
        <f t="shared" si="11"/>
        <v>0</v>
      </c>
    </row>
    <row r="376" spans="1:12" ht="27" customHeight="1">
      <c r="A376" s="558">
        <f>unitario!D370</f>
        <v>0</v>
      </c>
      <c r="B376" s="206">
        <f>unitario!A370</f>
        <v>0</v>
      </c>
      <c r="C376" s="205">
        <f>unitario!B370</f>
        <v>0</v>
      </c>
      <c r="D376" s="207">
        <f>unitario!E370</f>
        <v>0</v>
      </c>
      <c r="E376" s="207">
        <f>(unitario!$Y370+unitario!$Z370)*D376</f>
        <v>0</v>
      </c>
      <c r="F376" s="208">
        <f>(unitario!$S370+unitario!$T370+unitario!$U370+unitario!$V370+unitario!$W370+unitario!$X370)*D376</f>
        <v>0</v>
      </c>
      <c r="G376" s="207">
        <f>(unitario!Y370*unitario!$Y$658+unitario!Z370*unitario!$Z$658)*'STANDARD FCA'!D376</f>
        <v>0</v>
      </c>
      <c r="H376" s="207">
        <f>(unitario!S370*unitario!$S$658+unitario!T370*unitario!$T$658+unitario!U370*unitario!$U$658+unitario!V370*unitario!$V$658+unitario!W370*unitario!$W$658+unitario!X370*unitario!$X$658)*'STANDARD FCA'!D376</f>
        <v>0</v>
      </c>
      <c r="I376" s="208">
        <f>(unitario!G370+unitario!H370*unitario!$H$658+unitario!I370*unitario!$I$658+unitario!J370*unitario!$J$658+unitario!K370*unitario!$K$658+unitario!L370*unitario!$L$658+unitario!M370*unitario!$M$658+unitario!N370*unitario!$N$658+unitario!O370*unitario!$O$658+unitario!P370*unitario!$P$658+unitario!Q370*unitario!$Q$658+unitario!R370*unitario!$R$658)*'STANDARD FCA'!D376</f>
        <v>0</v>
      </c>
      <c r="J376" s="145">
        <f t="shared" si="10"/>
        <v>0</v>
      </c>
      <c r="K376" s="192">
        <f>unitario!AA370</f>
        <v>0</v>
      </c>
      <c r="L376" s="192">
        <f t="shared" si="11"/>
        <v>0</v>
      </c>
    </row>
    <row r="377" spans="1:12" ht="27" customHeight="1">
      <c r="A377" s="558" t="str">
        <f>unitario!D371</f>
        <v>You see slide 51</v>
      </c>
      <c r="B377" s="206">
        <f>unitario!A371</f>
        <v>0</v>
      </c>
      <c r="C377" s="205" t="str">
        <f>unitario!B371</f>
        <v>Trasportatore di scarico</v>
      </c>
      <c r="D377" s="207">
        <f>unitario!E371</f>
        <v>0</v>
      </c>
      <c r="E377" s="207">
        <f>(unitario!$Y371+unitario!$Z371)*D377</f>
        <v>0</v>
      </c>
      <c r="F377" s="208">
        <f>(unitario!$S371+unitario!$T371+unitario!$U371+unitario!$V371+unitario!$W371+unitario!$X371)*D377</f>
        <v>0</v>
      </c>
      <c r="G377" s="207">
        <f>(unitario!Y371*unitario!$Y$658+unitario!Z371*unitario!$Z$658)*'STANDARD FCA'!D377</f>
        <v>0</v>
      </c>
      <c r="H377" s="207">
        <f>(unitario!S371*unitario!$S$658+unitario!T371*unitario!$T$658+unitario!U371*unitario!$U$658+unitario!V371*unitario!$V$658+unitario!W371*unitario!$W$658+unitario!X371*unitario!$X$658)*'STANDARD FCA'!D377</f>
        <v>0</v>
      </c>
      <c r="I377" s="208">
        <f>(unitario!G371+unitario!H371*unitario!$H$658+unitario!I371*unitario!$I$658+unitario!J371*unitario!$J$658+unitario!K371*unitario!$K$658+unitario!L371*unitario!$L$658+unitario!M371*unitario!$M$658+unitario!N371*unitario!$N$658+unitario!O371*unitario!$O$658+unitario!P371*unitario!$P$658+unitario!Q371*unitario!$Q$658+unitario!R371*unitario!$R$658)*'STANDARD FCA'!D377</f>
        <v>0</v>
      </c>
      <c r="J377" s="145">
        <f t="shared" si="10"/>
        <v>0</v>
      </c>
      <c r="K377" s="192">
        <f>unitario!AA371</f>
        <v>0</v>
      </c>
      <c r="L377" s="192">
        <f t="shared" si="11"/>
        <v>0</v>
      </c>
    </row>
    <row r="378" spans="1:12" ht="27" customHeight="1">
      <c r="A378" s="558">
        <f>unitario!D372</f>
        <v>0</v>
      </c>
      <c r="B378" s="206">
        <f>unitario!A372</f>
        <v>0</v>
      </c>
      <c r="C378" s="205">
        <f>unitario!B372</f>
        <v>0</v>
      </c>
      <c r="D378" s="207">
        <f>unitario!E372</f>
        <v>0</v>
      </c>
      <c r="E378" s="207">
        <f>(unitario!$Y372+unitario!$Z372)*D378</f>
        <v>0</v>
      </c>
      <c r="F378" s="208">
        <f>(unitario!$S372+unitario!$T372+unitario!$U372+unitario!$V372+unitario!$W372+unitario!$X372)*D378</f>
        <v>0</v>
      </c>
      <c r="G378" s="207">
        <f>(unitario!Y372*unitario!$Y$658+unitario!Z372*unitario!$Z$658)*'STANDARD FCA'!D378</f>
        <v>0</v>
      </c>
      <c r="H378" s="207">
        <f>(unitario!S372*unitario!$S$658+unitario!T372*unitario!$T$658+unitario!U372*unitario!$U$658+unitario!V372*unitario!$V$658+unitario!W372*unitario!$W$658+unitario!X372*unitario!$X$658)*'STANDARD FCA'!D378</f>
        <v>0</v>
      </c>
      <c r="I378" s="208">
        <f>(unitario!G372+unitario!H372*unitario!$H$658+unitario!I372*unitario!$I$658+unitario!J372*unitario!$J$658+unitario!K372*unitario!$K$658+unitario!L372*unitario!$L$658+unitario!M372*unitario!$M$658+unitario!N372*unitario!$N$658+unitario!O372*unitario!$O$658+unitario!P372*unitario!$P$658+unitario!Q372*unitario!$Q$658+unitario!R372*unitario!$R$658)*'STANDARD FCA'!D378</f>
        <v>0</v>
      </c>
      <c r="J378" s="145">
        <f t="shared" si="10"/>
        <v>0</v>
      </c>
      <c r="K378" s="192">
        <f>unitario!AA372</f>
        <v>0</v>
      </c>
      <c r="L378" s="192">
        <f t="shared" si="11"/>
        <v>0</v>
      </c>
    </row>
    <row r="379" spans="1:12" ht="27.75" customHeight="1">
      <c r="A379" s="558" t="str">
        <f>unitario!D373</f>
        <v>You see slide 51</v>
      </c>
      <c r="B379" s="206">
        <f>unitario!A373</f>
        <v>0</v>
      </c>
      <c r="C379" s="205" t="str">
        <f>unitario!B373</f>
        <v>Nessun intervento</v>
      </c>
      <c r="D379" s="207">
        <f>unitario!E373</f>
        <v>2</v>
      </c>
      <c r="E379" s="207">
        <f>(unitario!$Y373+unitario!$Z373)*D379</f>
        <v>0</v>
      </c>
      <c r="F379" s="208">
        <f>(unitario!$S373+unitario!$T373+unitario!$U373+unitario!$V373+unitario!$W373+unitario!$X373)*D379</f>
        <v>0</v>
      </c>
      <c r="G379" s="207">
        <f>(unitario!Y373*unitario!$Y$658+unitario!Z373*unitario!$Z$658)*'STANDARD FCA'!D379</f>
        <v>0</v>
      </c>
      <c r="H379" s="207">
        <f>(unitario!S373*unitario!$S$658+unitario!T373*unitario!$T$658+unitario!U373*unitario!$U$658+unitario!V373*unitario!$V$658+unitario!W373*unitario!$W$658+unitario!X373*unitario!$X$658)*'STANDARD FCA'!D379</f>
        <v>0</v>
      </c>
      <c r="I379" s="208">
        <f>(unitario!G373+unitario!H373*unitario!$H$658+unitario!I373*unitario!$I$658+unitario!J373*unitario!$J$658+unitario!K373*unitario!$K$658+unitario!L373*unitario!$L$658+unitario!M373*unitario!$M$658+unitario!N373*unitario!$N$658+unitario!O373*unitario!$O$658+unitario!P373*unitario!$P$658+unitario!Q373*unitario!$Q$658+unitario!R373*unitario!$R$658)*'STANDARD FCA'!D379</f>
        <v>0</v>
      </c>
      <c r="J379" s="145">
        <f t="shared" si="10"/>
        <v>0</v>
      </c>
      <c r="K379" s="192">
        <f>unitario!AA373</f>
        <v>0</v>
      </c>
      <c r="L379" s="192">
        <f t="shared" si="11"/>
        <v>0</v>
      </c>
    </row>
    <row r="380" spans="1:12" ht="30.75" customHeight="1">
      <c r="A380" s="558">
        <f>unitario!D374</f>
        <v>0</v>
      </c>
      <c r="B380" s="206">
        <f>unitario!A374</f>
        <v>0</v>
      </c>
      <c r="C380" s="205">
        <f>unitario!B374</f>
        <v>0</v>
      </c>
      <c r="D380" s="207">
        <f>unitario!E374</f>
        <v>0</v>
      </c>
      <c r="E380" s="207">
        <f>(unitario!$Y374+unitario!$Z374)*D380</f>
        <v>0</v>
      </c>
      <c r="F380" s="208">
        <f>(unitario!$S374+unitario!$T374+unitario!$U374+unitario!$V374+unitario!$W374+unitario!$X374)*D380</f>
        <v>0</v>
      </c>
      <c r="G380" s="207">
        <f>(unitario!Y374*unitario!$Y$658+unitario!Z374*unitario!$Z$658)*'STANDARD FCA'!D380</f>
        <v>0</v>
      </c>
      <c r="H380" s="207">
        <f>(unitario!S374*unitario!$S$658+unitario!T374*unitario!$T$658+unitario!U374*unitario!$U$658+unitario!V374*unitario!$V$658+unitario!W374*unitario!$W$658+unitario!X374*unitario!$X$658)*'STANDARD FCA'!D380</f>
        <v>0</v>
      </c>
      <c r="I380" s="208">
        <f>(unitario!G374+unitario!H374*unitario!$H$658+unitario!I374*unitario!$I$658+unitario!J374*unitario!$J$658+unitario!K374*unitario!$K$658+unitario!L374*unitario!$L$658+unitario!M374*unitario!$M$658+unitario!N374*unitario!$N$658+unitario!O374*unitario!$O$658+unitario!P374*unitario!$P$658+unitario!Q374*unitario!$Q$658+unitario!R374*unitario!$R$658)*'STANDARD FCA'!D380</f>
        <v>0</v>
      </c>
      <c r="J380" s="145">
        <f t="shared" si="10"/>
        <v>0</v>
      </c>
      <c r="K380" s="192">
        <f>unitario!AA374</f>
        <v>0</v>
      </c>
      <c r="L380" s="192">
        <f t="shared" si="11"/>
        <v>0</v>
      </c>
    </row>
    <row r="381" spans="1:12" ht="27" customHeight="1">
      <c r="A381" s="558">
        <f>unitario!D375</f>
        <v>0</v>
      </c>
      <c r="B381" s="206">
        <f>unitario!A375</f>
        <v>0</v>
      </c>
      <c r="C381" s="205" t="str">
        <f>unitario!B375</f>
        <v>Logistica</v>
      </c>
      <c r="D381" s="207">
        <f>unitario!E375</f>
        <v>0</v>
      </c>
      <c r="E381" s="207">
        <f>(unitario!$Y375+unitario!$Z375)*D381</f>
        <v>0</v>
      </c>
      <c r="F381" s="208">
        <f>(unitario!$S375+unitario!$T375+unitario!$U375+unitario!$V375+unitario!$W375+unitario!$X375)*D381</f>
        <v>0</v>
      </c>
      <c r="G381" s="207">
        <f>(unitario!Y375*unitario!$Y$658+unitario!Z375*unitario!$Z$658)*'STANDARD FCA'!D381</f>
        <v>0</v>
      </c>
      <c r="H381" s="207">
        <f>(unitario!S375*unitario!$S$658+unitario!T375*unitario!$T$658+unitario!U375*unitario!$U$658+unitario!V375*unitario!$V$658+unitario!W375*unitario!$W$658+unitario!X375*unitario!$X$658)*'STANDARD FCA'!D381</f>
        <v>0</v>
      </c>
      <c r="I381" s="208">
        <f>(unitario!G375+unitario!H375*unitario!$H$658+unitario!I375*unitario!$I$658+unitario!J375*unitario!$J$658+unitario!K375*unitario!$K$658+unitario!L375*unitario!$L$658+unitario!M375*unitario!$M$658+unitario!N375*unitario!$N$658+unitario!O375*unitario!$O$658+unitario!P375*unitario!$P$658+unitario!Q375*unitario!$Q$658+unitario!R375*unitario!$R$658)*'STANDARD FCA'!D381</f>
        <v>0</v>
      </c>
      <c r="J381" s="145">
        <f t="shared" si="10"/>
        <v>0</v>
      </c>
      <c r="K381" s="192">
        <f>unitario!AA375</f>
        <v>0</v>
      </c>
      <c r="L381" s="192">
        <f t="shared" si="11"/>
        <v>0</v>
      </c>
    </row>
    <row r="382" spans="1:12" ht="27" customHeight="1">
      <c r="A382" s="558">
        <f>unitario!D376</f>
        <v>0</v>
      </c>
      <c r="B382" s="206">
        <f>unitario!A376</f>
        <v>0</v>
      </c>
      <c r="C382" s="205" t="str">
        <f>unitario!B376</f>
        <v>Carrello con ruote per rivestimento posteriore modello 846 (1500x1000 )</v>
      </c>
      <c r="D382" s="207">
        <f>unitario!E376</f>
        <v>1</v>
      </c>
      <c r="E382" s="207">
        <f>(unitario!$Y376+unitario!$Z376)*D382</f>
        <v>0</v>
      </c>
      <c r="F382" s="208">
        <f>(unitario!$S376+unitario!$T376+unitario!$U376+unitario!$V376+unitario!$W376+unitario!$X376)*D382</f>
        <v>5</v>
      </c>
      <c r="G382" s="207">
        <f>(unitario!Y376*unitario!$Y$658+unitario!Z376*unitario!$Z$658)*'STANDARD FCA'!D382</f>
        <v>0</v>
      </c>
      <c r="H382" s="207">
        <f>(unitario!S376*unitario!$S$658+unitario!T376*unitario!$T$658+unitario!U376*unitario!$U$658+unitario!V376*unitario!$V$658+unitario!W376*unitario!$W$658+unitario!X376*unitario!$X$658)*'STANDARD FCA'!D382</f>
        <v>150</v>
      </c>
      <c r="I382" s="208">
        <f>(unitario!G376+unitario!H376*unitario!$H$658+unitario!I376*unitario!$I$658+unitario!J376*unitario!$J$658+unitario!K376*unitario!$K$658+unitario!L376*unitario!$L$658+unitario!M376*unitario!$M$658+unitario!N376*unitario!$N$658+unitario!O376*unitario!$O$658+unitario!P376*unitario!$P$658+unitario!Q376*unitario!$Q$658+unitario!R376*unitario!$R$658)*'STANDARD FCA'!D382</f>
        <v>1675</v>
      </c>
      <c r="J382" s="145">
        <f t="shared" si="10"/>
        <v>1825</v>
      </c>
      <c r="K382" s="192">
        <f>unitario!AA376</f>
        <v>1825</v>
      </c>
      <c r="L382" s="192">
        <f t="shared" si="11"/>
        <v>0</v>
      </c>
    </row>
    <row r="383" spans="1:12" ht="27" customHeight="1">
      <c r="A383" s="558">
        <f>unitario!D377</f>
        <v>0</v>
      </c>
      <c r="B383" s="206">
        <f>unitario!A377</f>
        <v>0</v>
      </c>
      <c r="C383" s="205" t="str">
        <f>unitario!B377</f>
        <v>Carrello con ruote per rivestimento posteriore modello 846 CNG (1500x1000 )</v>
      </c>
      <c r="D383" s="207">
        <f>unitario!E377</f>
        <v>1</v>
      </c>
      <c r="E383" s="207">
        <f>(unitario!$Y377+unitario!$Z377)*D383</f>
        <v>0</v>
      </c>
      <c r="F383" s="208">
        <f>(unitario!$S377+unitario!$T377+unitario!$U377+unitario!$V377+unitario!$W377+unitario!$X377)*D383</f>
        <v>5</v>
      </c>
      <c r="G383" s="207">
        <f>(unitario!Y377*unitario!$Y$658+unitario!Z377*unitario!$Z$658)*'STANDARD FCA'!D383</f>
        <v>0</v>
      </c>
      <c r="H383" s="207">
        <f>(unitario!S377*unitario!$S$658+unitario!T377*unitario!$T$658+unitario!U377*unitario!$U$658+unitario!V377*unitario!$V$658+unitario!W377*unitario!$W$658+unitario!X377*unitario!$X$658)*'STANDARD FCA'!D383</f>
        <v>150</v>
      </c>
      <c r="I383" s="208">
        <f>(unitario!G377+unitario!H377*unitario!$H$658+unitario!I377*unitario!$I$658+unitario!J377*unitario!$J$658+unitario!K377*unitario!$K$658+unitario!L377*unitario!$L$658+unitario!M377*unitario!$M$658+unitario!N377*unitario!$N$658+unitario!O377*unitario!$O$658+unitario!P377*unitario!$P$658+unitario!Q377*unitario!$Q$658+unitario!R377*unitario!$R$658)*'STANDARD FCA'!D383</f>
        <v>1675</v>
      </c>
      <c r="J383" s="145">
        <f t="shared" si="10"/>
        <v>1825</v>
      </c>
      <c r="K383" s="192">
        <f>unitario!AA377</f>
        <v>1825</v>
      </c>
      <c r="L383" s="192">
        <f t="shared" si="11"/>
        <v>0</v>
      </c>
    </row>
    <row r="384" spans="1:12" ht="27" customHeight="1">
      <c r="A384" s="558">
        <f>unitario!D378</f>
        <v>0</v>
      </c>
      <c r="B384" s="206">
        <f>unitario!A378</f>
        <v>0</v>
      </c>
      <c r="C384" s="205">
        <f>unitario!B378</f>
        <v>0</v>
      </c>
      <c r="D384" s="207">
        <f>unitario!E378</f>
        <v>0</v>
      </c>
      <c r="E384" s="207">
        <f>(unitario!$Y378+unitario!$Z378)*D384</f>
        <v>0</v>
      </c>
      <c r="F384" s="208">
        <f>(unitario!$S378+unitario!$T378+unitario!$U378+unitario!$V378+unitario!$W378+unitario!$X378)*D384</f>
        <v>0</v>
      </c>
      <c r="G384" s="207">
        <f>(unitario!Y378*unitario!$Y$658+unitario!Z378*unitario!$Z$658)*'STANDARD FCA'!D384</f>
        <v>0</v>
      </c>
      <c r="H384" s="207">
        <f>(unitario!S378*unitario!$S$658+unitario!T378*unitario!$T$658+unitario!U378*unitario!$U$658+unitario!V378*unitario!$V$658+unitario!W378*unitario!$W$658+unitario!X378*unitario!$X$658)*'STANDARD FCA'!D384</f>
        <v>0</v>
      </c>
      <c r="I384" s="208">
        <f>(unitario!G378+unitario!H378*unitario!$H$658+unitario!I378*unitario!$I$658+unitario!J378*unitario!$J$658+unitario!K378*unitario!$K$658+unitario!L378*unitario!$L$658+unitario!M378*unitario!$M$658+unitario!N378*unitario!$N$658+unitario!O378*unitario!$O$658+unitario!P378*unitario!$P$658+unitario!Q378*unitario!$Q$658+unitario!R378*unitario!$R$658)*'STANDARD FCA'!D384</f>
        <v>0</v>
      </c>
      <c r="J384" s="145">
        <f t="shared" si="10"/>
        <v>0</v>
      </c>
      <c r="K384" s="192">
        <f>unitario!AA378</f>
        <v>0</v>
      </c>
      <c r="L384" s="192">
        <f t="shared" si="11"/>
        <v>0</v>
      </c>
    </row>
    <row r="385" spans="1:12" ht="27" customHeight="1">
      <c r="A385" s="558">
        <f>unitario!D379</f>
        <v>0</v>
      </c>
      <c r="B385" s="206">
        <f>unitario!A379</f>
        <v>0</v>
      </c>
      <c r="C385" s="205" t="str">
        <f>unitario!B379</f>
        <v>Generale</v>
      </c>
      <c r="D385" s="207">
        <f>unitario!E379</f>
        <v>0</v>
      </c>
      <c r="E385" s="207">
        <f>(unitario!$Y379+unitario!$Z379)*D385</f>
        <v>0</v>
      </c>
      <c r="F385" s="208">
        <f>(unitario!$S379+unitario!$T379+unitario!$U379+unitario!$V379+unitario!$W379+unitario!$X379)*D385</f>
        <v>0</v>
      </c>
      <c r="G385" s="207">
        <f>(unitario!Y379*unitario!$Y$658+unitario!Z379*unitario!$Z$658)*'STANDARD FCA'!D385</f>
        <v>0</v>
      </c>
      <c r="H385" s="207">
        <f>(unitario!S379*unitario!$S$658+unitario!T379*unitario!$T$658+unitario!U379*unitario!$U$658+unitario!V379*unitario!$V$658+unitario!W379*unitario!$W$658+unitario!X379*unitario!$X$658)*'STANDARD FCA'!D385</f>
        <v>0</v>
      </c>
      <c r="I385" s="208">
        <f>(unitario!G379+unitario!H379*unitario!$H$658+unitario!I379*unitario!$I$658+unitario!J379*unitario!$J$658+unitario!K379*unitario!$K$658+unitario!L379*unitario!$L$658+unitario!M379*unitario!$M$658+unitario!N379*unitario!$N$658+unitario!O379*unitario!$O$658+unitario!P379*unitario!$P$658+unitario!Q379*unitario!$Q$658+unitario!R379*unitario!$R$658)*'STANDARD FCA'!D385</f>
        <v>0</v>
      </c>
      <c r="J385" s="145">
        <f t="shared" si="10"/>
        <v>0</v>
      </c>
      <c r="K385" s="192">
        <f>unitario!AA379</f>
        <v>0</v>
      </c>
      <c r="L385" s="192">
        <f t="shared" si="11"/>
        <v>0</v>
      </c>
    </row>
    <row r="386" spans="1:12" ht="27.75" customHeight="1">
      <c r="A386" s="558">
        <f>unitario!D380</f>
        <v>0</v>
      </c>
      <c r="B386" s="206">
        <f>unitario!A380</f>
        <v>0</v>
      </c>
      <c r="C386" s="205" t="str">
        <f>unitario!B380</f>
        <v>Scannerizzazione 3d della linea esistente</v>
      </c>
      <c r="D386" s="207">
        <f>unitario!E380</f>
        <v>1</v>
      </c>
      <c r="E386" s="207">
        <f>(unitario!$Y380+unitario!$Z380)*D386</f>
        <v>0</v>
      </c>
      <c r="F386" s="208">
        <f>(unitario!$S380+unitario!$T380+unitario!$U380+unitario!$V380+unitario!$W380+unitario!$X380)*D386</f>
        <v>0</v>
      </c>
      <c r="G386" s="207">
        <f>(unitario!Y380*unitario!$Y$658+unitario!Z380*unitario!$Z$658)*'STANDARD FCA'!D386</f>
        <v>0</v>
      </c>
      <c r="H386" s="207">
        <f>(unitario!S380*unitario!$S$658+unitario!T380*unitario!$T$658+unitario!U380*unitario!$U$658+unitario!V380*unitario!$V$658+unitario!W380*unitario!$W$658+unitario!X380*unitario!$X$658)*'STANDARD FCA'!D386</f>
        <v>0</v>
      </c>
      <c r="I386" s="208">
        <f>(unitario!G380+unitario!H380*unitario!$H$658+unitario!I380*unitario!$I$658+unitario!J380*unitario!$J$658+unitario!K380*unitario!$K$658+unitario!L380*unitario!$L$658+unitario!M380*unitario!$M$658+unitario!N380*unitario!$N$658+unitario!O380*unitario!$O$658+unitario!P380*unitario!$P$658+unitario!Q380*unitario!$Q$658+unitario!R380*unitario!$R$658)*'STANDARD FCA'!D386</f>
        <v>3000</v>
      </c>
      <c r="J386" s="145">
        <f t="shared" si="10"/>
        <v>3000</v>
      </c>
      <c r="K386" s="192">
        <f>unitario!AA380</f>
        <v>3000</v>
      </c>
      <c r="L386" s="192">
        <f t="shared" si="11"/>
        <v>0</v>
      </c>
    </row>
    <row r="387" spans="1:12" ht="30.75" customHeight="1">
      <c r="A387" s="558">
        <f>unitario!D381</f>
        <v>0</v>
      </c>
      <c r="B387" s="206">
        <f>unitario!A381</f>
        <v>0</v>
      </c>
      <c r="C387" s="205">
        <f>unitario!B381</f>
        <v>0</v>
      </c>
      <c r="D387" s="207">
        <f>unitario!E381</f>
        <v>0</v>
      </c>
      <c r="E387" s="207">
        <f>(unitario!$Y381+unitario!$Z381)*D387</f>
        <v>0</v>
      </c>
      <c r="F387" s="208">
        <f>(unitario!$S381+unitario!$T381+unitario!$U381+unitario!$V381+unitario!$W381+unitario!$X381)*D387</f>
        <v>0</v>
      </c>
      <c r="G387" s="207">
        <f>(unitario!Y381*unitario!$Y$658+unitario!Z381*unitario!$Z$658)*'STANDARD FCA'!D387</f>
        <v>0</v>
      </c>
      <c r="H387" s="207">
        <f>(unitario!S381*unitario!$S$658+unitario!T381*unitario!$T$658+unitario!U381*unitario!$U$658+unitario!V381*unitario!$V$658+unitario!W381*unitario!$W$658+unitario!X381*unitario!$X$658)*'STANDARD FCA'!D387</f>
        <v>0</v>
      </c>
      <c r="I387" s="208">
        <f>(unitario!G381+unitario!H381*unitario!$H$658+unitario!I381*unitario!$I$658+unitario!J381*unitario!$J$658+unitario!K381*unitario!$K$658+unitario!L381*unitario!$L$658+unitario!M381*unitario!$M$658+unitario!N381*unitario!$N$658+unitario!O381*unitario!$O$658+unitario!P381*unitario!$P$658+unitario!Q381*unitario!$Q$658+unitario!R381*unitario!$R$658)*'STANDARD FCA'!D387</f>
        <v>0</v>
      </c>
      <c r="J387" s="145">
        <f t="shared" si="10"/>
        <v>0</v>
      </c>
      <c r="K387" s="192">
        <f>unitario!AA381</f>
        <v>0</v>
      </c>
      <c r="L387" s="192">
        <f t="shared" si="11"/>
        <v>0</v>
      </c>
    </row>
    <row r="388" spans="1:12" ht="27" customHeight="1">
      <c r="A388" s="558">
        <f>unitario!D382</f>
        <v>0</v>
      </c>
      <c r="B388" s="206">
        <f>unitario!A382</f>
        <v>0</v>
      </c>
      <c r="C388" s="205" t="str">
        <f>unitario!B382</f>
        <v>Nuova coppia bracci pinza 10R1</v>
      </c>
      <c r="D388" s="207">
        <f>unitario!E382</f>
        <v>1</v>
      </c>
      <c r="E388" s="207">
        <f>(unitario!$Y382+unitario!$Z382)*D388</f>
        <v>0</v>
      </c>
      <c r="F388" s="208">
        <f>(unitario!$S382+unitario!$T382+unitario!$U382+unitario!$V382+unitario!$W382+unitario!$X382)*D388</f>
        <v>10</v>
      </c>
      <c r="G388" s="207">
        <f>(unitario!Y382*unitario!$Y$658+unitario!Z382*unitario!$Z$658)*'STANDARD FCA'!D388</f>
        <v>0</v>
      </c>
      <c r="H388" s="207">
        <f>(unitario!S382*unitario!$S$658+unitario!T382*unitario!$T$658+unitario!U382*unitario!$U$658+unitario!V382*unitario!$V$658+unitario!W382*unitario!$W$658+unitario!X382*unitario!$X$658)*'STANDARD FCA'!D388</f>
        <v>300</v>
      </c>
      <c r="I388" s="208">
        <f>(unitario!G382+unitario!H382*unitario!$H$658+unitario!I382*unitario!$I$658+unitario!J382*unitario!$J$658+unitario!K382*unitario!$K$658+unitario!L382*unitario!$L$658+unitario!M382*unitario!$M$658+unitario!N382*unitario!$N$658+unitario!O382*unitario!$O$658+unitario!P382*unitario!$P$658+unitario!Q382*unitario!$Q$658+unitario!R382*unitario!$R$658)*'STANDARD FCA'!D388</f>
        <v>2500</v>
      </c>
      <c r="J388" s="145">
        <f t="shared" si="10"/>
        <v>2800</v>
      </c>
      <c r="K388" s="192">
        <f>unitario!AA382</f>
        <v>2800</v>
      </c>
      <c r="L388" s="192">
        <f t="shared" si="11"/>
        <v>0</v>
      </c>
    </row>
    <row r="389" spans="1:12" ht="27" customHeight="1">
      <c r="A389" s="558">
        <f>unitario!D383</f>
        <v>0</v>
      </c>
      <c r="B389" s="206">
        <f>unitario!A383</f>
        <v>0</v>
      </c>
      <c r="C389" s="205" t="str">
        <f>unitario!B383</f>
        <v>Ricambi coppia bracci pinza 10R1</v>
      </c>
      <c r="D389" s="207">
        <f>unitario!E383</f>
        <v>1</v>
      </c>
      <c r="E389" s="207">
        <f>(unitario!$Y383+unitario!$Z383)*D389</f>
        <v>0</v>
      </c>
      <c r="F389" s="208">
        <f>(unitario!$S383+unitario!$T383+unitario!$U383+unitario!$V383+unitario!$W383+unitario!$X383)*D389</f>
        <v>0</v>
      </c>
      <c r="G389" s="207">
        <f>(unitario!Y383*unitario!$Y$658+unitario!Z383*unitario!$Z$658)*'STANDARD FCA'!D389</f>
        <v>0</v>
      </c>
      <c r="H389" s="207">
        <f>(unitario!S383*unitario!$S$658+unitario!T383*unitario!$T$658+unitario!U383*unitario!$U$658+unitario!V383*unitario!$V$658+unitario!W383*unitario!$W$658+unitario!X383*unitario!$X$658)*'STANDARD FCA'!D389</f>
        <v>0</v>
      </c>
      <c r="I389" s="208">
        <f>(unitario!G383+unitario!H383*unitario!$H$658+unitario!I383*unitario!$I$658+unitario!J383*unitario!$J$658+unitario!K383*unitario!$K$658+unitario!L383*unitario!$L$658+unitario!M383*unitario!$M$658+unitario!N383*unitario!$N$658+unitario!O383*unitario!$O$658+unitario!P383*unitario!$P$658+unitario!Q383*unitario!$Q$658+unitario!R383*unitario!$R$658)*'STANDARD FCA'!D389</f>
        <v>2500</v>
      </c>
      <c r="J389" s="145">
        <f t="shared" si="10"/>
        <v>2500</v>
      </c>
      <c r="K389" s="192">
        <f>unitario!AA383</f>
        <v>2500</v>
      </c>
      <c r="L389" s="192">
        <f t="shared" si="11"/>
        <v>0</v>
      </c>
    </row>
    <row r="390" spans="1:12" ht="27" customHeight="1">
      <c r="A390" s="558">
        <f>unitario!D384</f>
        <v>0</v>
      </c>
      <c r="B390" s="206">
        <f>unitario!A384</f>
        <v>0</v>
      </c>
      <c r="C390" s="205">
        <f>unitario!B384</f>
        <v>0</v>
      </c>
      <c r="D390" s="207">
        <f>unitario!E384</f>
        <v>0</v>
      </c>
      <c r="E390" s="207">
        <f>(unitario!$Y384+unitario!$Z384)*D390</f>
        <v>0</v>
      </c>
      <c r="F390" s="208">
        <f>(unitario!$S384+unitario!$T384+unitario!$U384+unitario!$V384+unitario!$W384+unitario!$X384)*D390</f>
        <v>0</v>
      </c>
      <c r="G390" s="207">
        <f>(unitario!Y384*unitario!$Y$658+unitario!Z384*unitario!$Z$658)*'STANDARD FCA'!D390</f>
        <v>0</v>
      </c>
      <c r="H390" s="207">
        <f>(unitario!S384*unitario!$S$658+unitario!T384*unitario!$T$658+unitario!U384*unitario!$U$658+unitario!V384*unitario!$V$658+unitario!W384*unitario!$W$658+unitario!X384*unitario!$X$658)*'STANDARD FCA'!D390</f>
        <v>0</v>
      </c>
      <c r="I390" s="208">
        <f>(unitario!G384+unitario!H384*unitario!$H$658+unitario!I384*unitario!$I$658+unitario!J384*unitario!$J$658+unitario!K384*unitario!$K$658+unitario!L384*unitario!$L$658+unitario!M384*unitario!$M$658+unitario!N384*unitario!$N$658+unitario!O384*unitario!$O$658+unitario!P384*unitario!$P$658+unitario!Q384*unitario!$Q$658+unitario!R384*unitario!$R$658)*'STANDARD FCA'!D390</f>
        <v>0</v>
      </c>
      <c r="J390" s="145">
        <f t="shared" si="10"/>
        <v>0</v>
      </c>
      <c r="K390" s="192">
        <f>unitario!AA384</f>
        <v>0</v>
      </c>
      <c r="L390" s="192">
        <f t="shared" si="11"/>
        <v>0</v>
      </c>
    </row>
    <row r="391" spans="1:12" ht="27" customHeight="1">
      <c r="A391" s="558">
        <f>unitario!D385</f>
        <v>0</v>
      </c>
      <c r="B391" s="206">
        <f>unitario!A385</f>
        <v>0</v>
      </c>
      <c r="C391" s="205" t="str">
        <f>unitario!B385</f>
        <v>Nuova coppia bracci pinza 10R2</v>
      </c>
      <c r="D391" s="207">
        <f>unitario!E385</f>
        <v>1</v>
      </c>
      <c r="E391" s="207">
        <f>(unitario!$Y385+unitario!$Z385)*D391</f>
        <v>0</v>
      </c>
      <c r="F391" s="208">
        <f>(unitario!$S385+unitario!$T385+unitario!$U385+unitario!$V385+unitario!$W385+unitario!$X385)*D391</f>
        <v>10</v>
      </c>
      <c r="G391" s="207">
        <f>(unitario!Y385*unitario!$Y$658+unitario!Z385*unitario!$Z$658)*'STANDARD FCA'!D391</f>
        <v>0</v>
      </c>
      <c r="H391" s="207">
        <f>(unitario!S385*unitario!$S$658+unitario!T385*unitario!$T$658+unitario!U385*unitario!$U$658+unitario!V385*unitario!$V$658+unitario!W385*unitario!$W$658+unitario!X385*unitario!$X$658)*'STANDARD FCA'!D391</f>
        <v>300</v>
      </c>
      <c r="I391" s="208">
        <f>(unitario!G385+unitario!H385*unitario!$H$658+unitario!I385*unitario!$I$658+unitario!J385*unitario!$J$658+unitario!K385*unitario!$K$658+unitario!L385*unitario!$L$658+unitario!M385*unitario!$M$658+unitario!N385*unitario!$N$658+unitario!O385*unitario!$O$658+unitario!P385*unitario!$P$658+unitario!Q385*unitario!$Q$658+unitario!R385*unitario!$R$658)*'STANDARD FCA'!D391</f>
        <v>2500</v>
      </c>
      <c r="J391" s="145">
        <f t="shared" si="10"/>
        <v>2800</v>
      </c>
      <c r="K391" s="192">
        <f>unitario!AA385</f>
        <v>2800</v>
      </c>
      <c r="L391" s="192">
        <f t="shared" si="11"/>
        <v>0</v>
      </c>
    </row>
    <row r="392" spans="1:12" ht="27" customHeight="1">
      <c r="A392" s="558">
        <f>unitario!D386</f>
        <v>0</v>
      </c>
      <c r="B392" s="206">
        <f>unitario!A386</f>
        <v>0</v>
      </c>
      <c r="C392" s="205" t="str">
        <f>unitario!B386</f>
        <v>Ricambi coppia bracci pinza 10R2</v>
      </c>
      <c r="D392" s="207">
        <f>unitario!E386</f>
        <v>1</v>
      </c>
      <c r="E392" s="207">
        <f>(unitario!$Y386+unitario!$Z386)*D392</f>
        <v>0</v>
      </c>
      <c r="F392" s="208">
        <f>(unitario!$S386+unitario!$T386+unitario!$U386+unitario!$V386+unitario!$W386+unitario!$X386)*D392</f>
        <v>0</v>
      </c>
      <c r="G392" s="207">
        <f>(unitario!Y386*unitario!$Y$658+unitario!Z386*unitario!$Z$658)*'STANDARD FCA'!D392</f>
        <v>0</v>
      </c>
      <c r="H392" s="207">
        <f>(unitario!S386*unitario!$S$658+unitario!T386*unitario!$T$658+unitario!U386*unitario!$U$658+unitario!V386*unitario!$V$658+unitario!W386*unitario!$W$658+unitario!X386*unitario!$X$658)*'STANDARD FCA'!D392</f>
        <v>0</v>
      </c>
      <c r="I392" s="208">
        <f>(unitario!G386+unitario!H386*unitario!$H$658+unitario!I386*unitario!$I$658+unitario!J386*unitario!$J$658+unitario!K386*unitario!$K$658+unitario!L386*unitario!$L$658+unitario!M386*unitario!$M$658+unitario!N386*unitario!$N$658+unitario!O386*unitario!$O$658+unitario!P386*unitario!$P$658+unitario!Q386*unitario!$Q$658+unitario!R386*unitario!$R$658)*'STANDARD FCA'!D392</f>
        <v>2500</v>
      </c>
      <c r="J392" s="145">
        <f t="shared" si="10"/>
        <v>2500</v>
      </c>
      <c r="K392" s="192">
        <f>unitario!AA386</f>
        <v>2500</v>
      </c>
      <c r="L392" s="192">
        <f t="shared" si="11"/>
        <v>0</v>
      </c>
    </row>
    <row r="393" spans="1:12" ht="27.75" customHeight="1">
      <c r="A393" s="558">
        <f>unitario!D387</f>
        <v>0</v>
      </c>
      <c r="B393" s="206">
        <f>unitario!A387</f>
        <v>0</v>
      </c>
      <c r="C393" s="205">
        <f>unitario!B387</f>
        <v>0</v>
      </c>
      <c r="D393" s="207">
        <f>unitario!E387</f>
        <v>0</v>
      </c>
      <c r="E393" s="207">
        <f>(unitario!$Y387+unitario!$Z387)*D393</f>
        <v>0</v>
      </c>
      <c r="F393" s="208">
        <f>(unitario!$S387+unitario!$T387+unitario!$U387+unitario!$V387+unitario!$W387+unitario!$X387)*D393</f>
        <v>0</v>
      </c>
      <c r="G393" s="207">
        <f>(unitario!Y387*unitario!$Y$658+unitario!Z387*unitario!$Z$658)*'STANDARD FCA'!D393</f>
        <v>0</v>
      </c>
      <c r="H393" s="207">
        <f>(unitario!S387*unitario!$S$658+unitario!T387*unitario!$T$658+unitario!U387*unitario!$U$658+unitario!V387*unitario!$V$658+unitario!W387*unitario!$W$658+unitario!X387*unitario!$X$658)*'STANDARD FCA'!D393</f>
        <v>0</v>
      </c>
      <c r="I393" s="208">
        <f>(unitario!G387+unitario!H387*unitario!$H$658+unitario!I387*unitario!$I$658+unitario!J387*unitario!$J$658+unitario!K387*unitario!$K$658+unitario!L387*unitario!$L$658+unitario!M387*unitario!$M$658+unitario!N387*unitario!$N$658+unitario!O387*unitario!$O$658+unitario!P387*unitario!$P$658+unitario!Q387*unitario!$Q$658+unitario!R387*unitario!$R$658)*'STANDARD FCA'!D393</f>
        <v>0</v>
      </c>
      <c r="J393" s="145">
        <f t="shared" si="10"/>
        <v>0</v>
      </c>
      <c r="K393" s="192">
        <f>unitario!AA387</f>
        <v>0</v>
      </c>
      <c r="L393" s="192">
        <f t="shared" si="11"/>
        <v>0</v>
      </c>
    </row>
    <row r="394" spans="1:12" ht="30.75" customHeight="1">
      <c r="A394" s="558">
        <f>unitario!D388</f>
        <v>0</v>
      </c>
      <c r="B394" s="206">
        <f>unitario!A388</f>
        <v>0</v>
      </c>
      <c r="C394" s="205" t="str">
        <f>unitario!B388</f>
        <v>Nuova coppia bracci pinza 10R3</v>
      </c>
      <c r="D394" s="207">
        <f>unitario!E388</f>
        <v>1</v>
      </c>
      <c r="E394" s="207">
        <f>(unitario!$Y388+unitario!$Z388)*D394</f>
        <v>0</v>
      </c>
      <c r="F394" s="208">
        <f>(unitario!$S388+unitario!$T388+unitario!$U388+unitario!$V388+unitario!$W388+unitario!$X388)*D394</f>
        <v>10</v>
      </c>
      <c r="G394" s="207">
        <f>(unitario!Y388*unitario!$Y$658+unitario!Z388*unitario!$Z$658)*'STANDARD FCA'!D394</f>
        <v>0</v>
      </c>
      <c r="H394" s="207">
        <f>(unitario!S388*unitario!$S$658+unitario!T388*unitario!$T$658+unitario!U388*unitario!$U$658+unitario!V388*unitario!$V$658+unitario!W388*unitario!$W$658+unitario!X388*unitario!$X$658)*'STANDARD FCA'!D394</f>
        <v>300</v>
      </c>
      <c r="I394" s="208">
        <f>(unitario!G388+unitario!H388*unitario!$H$658+unitario!I388*unitario!$I$658+unitario!J388*unitario!$J$658+unitario!K388*unitario!$K$658+unitario!L388*unitario!$L$658+unitario!M388*unitario!$M$658+unitario!N388*unitario!$N$658+unitario!O388*unitario!$O$658+unitario!P388*unitario!$P$658+unitario!Q388*unitario!$Q$658+unitario!R388*unitario!$R$658)*'STANDARD FCA'!D394</f>
        <v>2500</v>
      </c>
      <c r="J394" s="145">
        <f t="shared" si="10"/>
        <v>2800</v>
      </c>
      <c r="K394" s="192">
        <f>unitario!AA388</f>
        <v>2800</v>
      </c>
      <c r="L394" s="192">
        <f t="shared" si="11"/>
        <v>0</v>
      </c>
    </row>
    <row r="395" spans="1:12" ht="27" customHeight="1">
      <c r="A395" s="558">
        <f>unitario!D389</f>
        <v>0</v>
      </c>
      <c r="B395" s="206">
        <f>unitario!A389</f>
        <v>0</v>
      </c>
      <c r="C395" s="205" t="str">
        <f>unitario!B389</f>
        <v>Ricambi coppia bracci pinza 10R3</v>
      </c>
      <c r="D395" s="207">
        <f>unitario!E389</f>
        <v>1</v>
      </c>
      <c r="E395" s="207">
        <f>(unitario!$Y389+unitario!$Z389)*D395</f>
        <v>0</v>
      </c>
      <c r="F395" s="208">
        <f>(unitario!$S389+unitario!$T389+unitario!$U389+unitario!$V389+unitario!$W389+unitario!$X389)*D395</f>
        <v>0</v>
      </c>
      <c r="G395" s="207">
        <f>(unitario!Y389*unitario!$Y$658+unitario!Z389*unitario!$Z$658)*'STANDARD FCA'!D395</f>
        <v>0</v>
      </c>
      <c r="H395" s="207">
        <f>(unitario!S389*unitario!$S$658+unitario!T389*unitario!$T$658+unitario!U389*unitario!$U$658+unitario!V389*unitario!$V$658+unitario!W389*unitario!$W$658+unitario!X389*unitario!$X$658)*'STANDARD FCA'!D395</f>
        <v>0</v>
      </c>
      <c r="I395" s="208">
        <f>(unitario!G389+unitario!H389*unitario!$H$658+unitario!I389*unitario!$I$658+unitario!J389*unitario!$J$658+unitario!K389*unitario!$K$658+unitario!L389*unitario!$L$658+unitario!M389*unitario!$M$658+unitario!N389*unitario!$N$658+unitario!O389*unitario!$O$658+unitario!P389*unitario!$P$658+unitario!Q389*unitario!$Q$658+unitario!R389*unitario!$R$658)*'STANDARD FCA'!D395</f>
        <v>2500</v>
      </c>
      <c r="J395" s="145">
        <f t="shared" si="10"/>
        <v>2500</v>
      </c>
      <c r="K395" s="192">
        <f>unitario!AA389</f>
        <v>2500</v>
      </c>
      <c r="L395" s="192">
        <f t="shared" si="11"/>
        <v>0</v>
      </c>
    </row>
    <row r="396" spans="1:12" ht="27" customHeight="1">
      <c r="A396" s="558">
        <f>unitario!D390</f>
        <v>0</v>
      </c>
      <c r="B396" s="206">
        <f>unitario!A390</f>
        <v>0</v>
      </c>
      <c r="C396" s="245">
        <f>unitario!B390</f>
        <v>0</v>
      </c>
      <c r="D396" s="207">
        <f>unitario!E390</f>
        <v>0</v>
      </c>
      <c r="E396" s="207">
        <f>(unitario!$Y390+unitario!$Z390)*D396</f>
        <v>0</v>
      </c>
      <c r="F396" s="208">
        <f>(unitario!$S390+unitario!$T390+unitario!$U390+unitario!$V390+unitario!$W390+unitario!$X390)*D396</f>
        <v>0</v>
      </c>
      <c r="G396" s="207">
        <f>(unitario!Y390*unitario!$Y$658+unitario!Z390*unitario!$Z$658)*'STANDARD FCA'!D396</f>
        <v>0</v>
      </c>
      <c r="H396" s="207">
        <f>(unitario!S390*unitario!$S$658+unitario!T390*unitario!$T$658+unitario!U390*unitario!$U$658+unitario!V390*unitario!$V$658+unitario!W390*unitario!$W$658+unitario!X390*unitario!$X$658)*'STANDARD FCA'!D396</f>
        <v>0</v>
      </c>
      <c r="I396" s="208">
        <f>(unitario!G390+unitario!H390*unitario!$H$658+unitario!I390*unitario!$I$658+unitario!J390*unitario!$J$658+unitario!K390*unitario!$K$658+unitario!L390*unitario!$L$658+unitario!M390*unitario!$M$658+unitario!N390*unitario!$N$658+unitario!O390*unitario!$O$658+unitario!P390*unitario!$P$658+unitario!Q390*unitario!$Q$658+unitario!R390*unitario!$R$658)*'STANDARD FCA'!D396</f>
        <v>0</v>
      </c>
      <c r="J396" s="145">
        <f t="shared" si="10"/>
        <v>0</v>
      </c>
      <c r="K396" s="192">
        <f>unitario!AA390</f>
        <v>0</v>
      </c>
      <c r="L396" s="192">
        <f t="shared" si="11"/>
        <v>0</v>
      </c>
    </row>
    <row r="397" spans="1:12" ht="27" customHeight="1">
      <c r="A397" s="558">
        <f>unitario!D391</f>
        <v>0</v>
      </c>
      <c r="B397" s="206">
        <f>unitario!A391</f>
        <v>0</v>
      </c>
      <c r="C397" s="205" t="str">
        <f>unitario!B391</f>
        <v>Nuova coppia bracci pinza 10R4</v>
      </c>
      <c r="D397" s="207">
        <f>unitario!E391</f>
        <v>1</v>
      </c>
      <c r="E397" s="207">
        <f>(unitario!$Y391+unitario!$Z391)*D397</f>
        <v>0</v>
      </c>
      <c r="F397" s="208">
        <f>(unitario!$S391+unitario!$T391+unitario!$U391+unitario!$V391+unitario!$W391+unitario!$X391)*D397</f>
        <v>10</v>
      </c>
      <c r="G397" s="207">
        <f>(unitario!Y391*unitario!$Y$658+unitario!Z391*unitario!$Z$658)*'STANDARD FCA'!D397</f>
        <v>0</v>
      </c>
      <c r="H397" s="207">
        <f>(unitario!S391*unitario!$S$658+unitario!T391*unitario!$T$658+unitario!U391*unitario!$U$658+unitario!V391*unitario!$V$658+unitario!W391*unitario!$W$658+unitario!X391*unitario!$X$658)*'STANDARD FCA'!D397</f>
        <v>300</v>
      </c>
      <c r="I397" s="208">
        <f>(unitario!G391+unitario!H391*unitario!$H$658+unitario!I391*unitario!$I$658+unitario!J391*unitario!$J$658+unitario!K391*unitario!$K$658+unitario!L391*unitario!$L$658+unitario!M391*unitario!$M$658+unitario!N391*unitario!$N$658+unitario!O391*unitario!$O$658+unitario!P391*unitario!$P$658+unitario!Q391*unitario!$Q$658+unitario!R391*unitario!$R$658)*'STANDARD FCA'!D397</f>
        <v>2500</v>
      </c>
      <c r="J397" s="145">
        <f t="shared" si="10"/>
        <v>2800</v>
      </c>
      <c r="K397" s="192">
        <f>unitario!AA391</f>
        <v>2800</v>
      </c>
      <c r="L397" s="192">
        <f t="shared" si="11"/>
        <v>0</v>
      </c>
    </row>
    <row r="398" spans="1:12" ht="27" customHeight="1">
      <c r="A398" s="558">
        <f>unitario!D392</f>
        <v>0</v>
      </c>
      <c r="B398" s="206">
        <f>unitario!A392</f>
        <v>0</v>
      </c>
      <c r="C398" s="205" t="str">
        <f>unitario!B392</f>
        <v>Ricambi coppia bracci pinza 10R4</v>
      </c>
      <c r="D398" s="207">
        <f>unitario!E392</f>
        <v>1</v>
      </c>
      <c r="E398" s="207">
        <f>(unitario!$Y392+unitario!$Z392)*D398</f>
        <v>0</v>
      </c>
      <c r="F398" s="208">
        <f>(unitario!$S392+unitario!$T392+unitario!$U392+unitario!$V392+unitario!$W392+unitario!$X392)*D398</f>
        <v>0</v>
      </c>
      <c r="G398" s="207">
        <f>(unitario!Y392*unitario!$Y$658+unitario!Z392*unitario!$Z$658)*'STANDARD FCA'!D398</f>
        <v>0</v>
      </c>
      <c r="H398" s="207">
        <f>(unitario!S392*unitario!$S$658+unitario!T392*unitario!$T$658+unitario!U392*unitario!$U$658+unitario!V392*unitario!$V$658+unitario!W392*unitario!$W$658+unitario!X392*unitario!$X$658)*'STANDARD FCA'!D398</f>
        <v>0</v>
      </c>
      <c r="I398" s="208">
        <f>(unitario!G392+unitario!H392*unitario!$H$658+unitario!I392*unitario!$I$658+unitario!J392*unitario!$J$658+unitario!K392*unitario!$K$658+unitario!L392*unitario!$L$658+unitario!M392*unitario!$M$658+unitario!N392*unitario!$N$658+unitario!O392*unitario!$O$658+unitario!P392*unitario!$P$658+unitario!Q392*unitario!$Q$658+unitario!R392*unitario!$R$658)*'STANDARD FCA'!D398</f>
        <v>2500</v>
      </c>
      <c r="J398" s="145">
        <f t="shared" si="10"/>
        <v>2500</v>
      </c>
      <c r="K398" s="192">
        <f>unitario!AA392</f>
        <v>2500</v>
      </c>
      <c r="L398" s="192">
        <f t="shared" si="11"/>
        <v>0</v>
      </c>
    </row>
    <row r="399" spans="1:12" ht="27" customHeight="1">
      <c r="A399" s="558">
        <f>unitario!D393</f>
        <v>0</v>
      </c>
      <c r="B399" s="206">
        <f>unitario!A393</f>
        <v>0</v>
      </c>
      <c r="C399" s="557" t="str">
        <f>unitario!B393</f>
        <v>Esclusioni</v>
      </c>
      <c r="D399" s="207">
        <f>unitario!E393</f>
        <v>0</v>
      </c>
      <c r="E399" s="207">
        <f>(unitario!$Y393+unitario!$Z393)*D399</f>
        <v>0</v>
      </c>
      <c r="F399" s="208">
        <f>(unitario!$S393+unitario!$T393+unitario!$U393+unitario!$V393+unitario!$W393+unitario!$X393)*D399</f>
        <v>0</v>
      </c>
      <c r="G399" s="207">
        <f>(unitario!Y393*unitario!$Y$658+unitario!Z393*unitario!$Z$658)*'STANDARD FCA'!D399</f>
        <v>0</v>
      </c>
      <c r="H399" s="207">
        <f>(unitario!S393*unitario!$S$658+unitario!T393*unitario!$T$658+unitario!U393*unitario!$U$658+unitario!V393*unitario!$V$658+unitario!W393*unitario!$W$658+unitario!X393*unitario!$X$658)*'STANDARD FCA'!D399</f>
        <v>0</v>
      </c>
      <c r="I399" s="208">
        <f>(unitario!G393+unitario!H393*unitario!$H$658+unitario!I393*unitario!$I$658+unitario!J393*unitario!$J$658+unitario!K393*unitario!$K$658+unitario!L393*unitario!$L$658+unitario!M393*unitario!$M$658+unitario!N393*unitario!$N$658+unitario!O393*unitario!$O$658+unitario!P393*unitario!$P$658+unitario!Q393*unitario!$Q$658+unitario!R393*unitario!$R$658)*'STANDARD FCA'!D399</f>
        <v>0</v>
      </c>
      <c r="J399" s="145">
        <f t="shared" si="10"/>
        <v>0</v>
      </c>
      <c r="K399" s="192">
        <f>unitario!AA393</f>
        <v>0</v>
      </c>
      <c r="L399" s="192">
        <f t="shared" si="11"/>
        <v>0</v>
      </c>
    </row>
    <row r="400" spans="1:12" ht="27.75" customHeight="1">
      <c r="A400" s="558">
        <f>unitario!D394</f>
        <v>0</v>
      </c>
      <c r="B400" s="206">
        <f>unitario!A394</f>
        <v>0</v>
      </c>
      <c r="C400" s="205" t="str">
        <f>unitario!B394</f>
        <v>Retaquage</v>
      </c>
      <c r="D400" s="207">
        <f>unitario!E394</f>
        <v>0</v>
      </c>
      <c r="E400" s="207">
        <f>(unitario!$Y394+unitario!$Z394)*D400</f>
        <v>0</v>
      </c>
      <c r="F400" s="208">
        <f>(unitario!$S394+unitario!$T394+unitario!$U394+unitario!$V394+unitario!$W394+unitario!$X394)*D400</f>
        <v>0</v>
      </c>
      <c r="G400" s="207">
        <f>(unitario!Y394*unitario!$Y$658+unitario!Z394*unitario!$Z$658)*'STANDARD FCA'!D400</f>
        <v>0</v>
      </c>
      <c r="H400" s="207">
        <f>(unitario!S394*unitario!$S$658+unitario!T394*unitario!$T$658+unitario!U394*unitario!$U$658+unitario!V394*unitario!$V$658+unitario!W394*unitario!$W$658+unitario!X394*unitario!$X$658)*'STANDARD FCA'!D400</f>
        <v>0</v>
      </c>
      <c r="I400" s="208">
        <f>(unitario!G394+unitario!H394*unitario!$H$658+unitario!I394*unitario!$I$658+unitario!J394*unitario!$J$658+unitario!K394*unitario!$K$658+unitario!L394*unitario!$L$658+unitario!M394*unitario!$M$658+unitario!N394*unitario!$N$658+unitario!O394*unitario!$O$658+unitario!P394*unitario!$P$658+unitario!Q394*unitario!$Q$658+unitario!R394*unitario!$R$658)*'STANDARD FCA'!D400</f>
        <v>0</v>
      </c>
      <c r="J400" s="145">
        <f t="shared" si="10"/>
        <v>0</v>
      </c>
      <c r="K400" s="192">
        <f>unitario!AA394</f>
        <v>0</v>
      </c>
      <c r="L400" s="192">
        <f t="shared" si="11"/>
        <v>0</v>
      </c>
    </row>
    <row r="401" spans="2:12" ht="30.75" customHeight="1">
      <c r="B401" s="206">
        <f>unitario!A395</f>
        <v>0</v>
      </c>
      <c r="C401" s="245">
        <f>unitario!C395</f>
        <v>0</v>
      </c>
      <c r="D401" s="207">
        <f>unitario!E395</f>
        <v>0</v>
      </c>
      <c r="E401" s="207">
        <f>(unitario!$Y395+unitario!$Z395)*D401</f>
        <v>0</v>
      </c>
      <c r="F401" s="208">
        <f>(unitario!$S395+unitario!$T395+unitario!$U395+unitario!$V395+unitario!$W395+unitario!$X395)*D401</f>
        <v>0</v>
      </c>
      <c r="G401" s="207">
        <f>(unitario!Y395*unitario!$Y$658+unitario!Z395*unitario!$Z$658)*'STANDARD FCA'!D401</f>
        <v>0</v>
      </c>
      <c r="H401" s="207">
        <f>(unitario!S395*unitario!$S$658+unitario!T395*unitario!$T$658+unitario!U395*unitario!$U$658+unitario!V395*unitario!$V$658+unitario!W395*unitario!$W$658+unitario!X395*unitario!$X$658)*'STANDARD FCA'!D401</f>
        <v>0</v>
      </c>
      <c r="I401" s="208">
        <f>(unitario!G395+unitario!H395*unitario!$H$658+unitario!I395*unitario!$I$658+unitario!J395*unitario!$J$658+unitario!K395*unitario!$K$658+unitario!L395*unitario!$L$658+unitario!M395*unitario!$M$658+unitario!N395*unitario!$N$658+unitario!O395*unitario!$O$658+unitario!P395*unitario!$P$658+unitario!Q395*unitario!$Q$658+unitario!R395*unitario!$R$658)*'STANDARD FCA'!D401</f>
        <v>0</v>
      </c>
      <c r="J401" s="145">
        <f t="shared" si="10"/>
        <v>0</v>
      </c>
      <c r="K401" s="192">
        <f>unitario!AA395</f>
        <v>0</v>
      </c>
      <c r="L401" s="192">
        <f t="shared" si="11"/>
        <v>0</v>
      </c>
    </row>
    <row r="402" spans="2:12" ht="27" customHeight="1">
      <c r="B402" s="206">
        <f>unitario!A396</f>
        <v>0</v>
      </c>
      <c r="C402" s="205">
        <f>unitario!C396</f>
        <v>0</v>
      </c>
      <c r="D402" s="207">
        <f>unitario!E396</f>
        <v>0</v>
      </c>
      <c r="E402" s="207">
        <f>(unitario!$Y396+unitario!$Z396)*D402</f>
        <v>0</v>
      </c>
      <c r="F402" s="208">
        <f>(unitario!$S396+unitario!$T396+unitario!$U396+unitario!$V396+unitario!$W396+unitario!$X396)*D402</f>
        <v>0</v>
      </c>
      <c r="G402" s="207">
        <f>(unitario!Y396*unitario!$Y$658+unitario!Z396*unitario!$Z$658)*'STANDARD FCA'!D402</f>
        <v>0</v>
      </c>
      <c r="H402" s="207">
        <f>(unitario!S396*unitario!$S$658+unitario!T396*unitario!$T$658+unitario!U396*unitario!$U$658+unitario!V396*unitario!$V$658+unitario!W396*unitario!$W$658+unitario!X396*unitario!$X$658)*'STANDARD FCA'!D402</f>
        <v>0</v>
      </c>
      <c r="I402" s="208">
        <f>(unitario!G396+unitario!H396*unitario!$H$658+unitario!I396*unitario!$I$658+unitario!J396*unitario!$J$658+unitario!K396*unitario!$K$658+unitario!L396*unitario!$L$658+unitario!M396*unitario!$M$658+unitario!N396*unitario!$N$658+unitario!O396*unitario!$O$658+unitario!P396*unitario!$P$658+unitario!Q396*unitario!$Q$658+unitario!R396*unitario!$R$658)*'STANDARD FCA'!D402</f>
        <v>0</v>
      </c>
      <c r="J402" s="145">
        <f t="shared" si="10"/>
        <v>0</v>
      </c>
      <c r="K402" s="192">
        <f>unitario!AA396</f>
        <v>0</v>
      </c>
      <c r="L402" s="192">
        <f t="shared" si="11"/>
        <v>0</v>
      </c>
    </row>
    <row r="403" spans="2:12" ht="27" customHeight="1">
      <c r="B403" s="206">
        <f>unitario!A397</f>
        <v>0</v>
      </c>
      <c r="C403" s="205">
        <f>unitario!C397</f>
        <v>0</v>
      </c>
      <c r="D403" s="207">
        <f>unitario!E397</f>
        <v>0</v>
      </c>
      <c r="E403" s="207">
        <f>(unitario!$Y397+unitario!$Z397)*D403</f>
        <v>0</v>
      </c>
      <c r="F403" s="208">
        <f>(unitario!$S397+unitario!$T397+unitario!$U397+unitario!$V397+unitario!$W397+unitario!$X397)*D403</f>
        <v>0</v>
      </c>
      <c r="G403" s="207">
        <f>(unitario!Y397*unitario!$Y$658+unitario!Z397*unitario!$Z$658)*'STANDARD FCA'!D403</f>
        <v>0</v>
      </c>
      <c r="H403" s="207">
        <f>(unitario!S397*unitario!$S$658+unitario!T397*unitario!$T$658+unitario!U397*unitario!$U$658+unitario!V397*unitario!$V$658+unitario!W397*unitario!$W$658+unitario!X397*unitario!$X$658)*'STANDARD FCA'!D403</f>
        <v>0</v>
      </c>
      <c r="I403" s="208">
        <f>(unitario!G397+unitario!H397*unitario!$H$658+unitario!I397*unitario!$I$658+unitario!J397*unitario!$J$658+unitario!K397*unitario!$K$658+unitario!L397*unitario!$L$658+unitario!M397*unitario!$M$658+unitario!N397*unitario!$N$658+unitario!O397*unitario!$O$658+unitario!P397*unitario!$P$658+unitario!Q397*unitario!$Q$658+unitario!R397*unitario!$R$658)*'STANDARD FCA'!D403</f>
        <v>0</v>
      </c>
      <c r="J403" s="145">
        <f t="shared" si="6"/>
        <v>0</v>
      </c>
      <c r="K403" s="192">
        <f>unitario!AA397</f>
        <v>0</v>
      </c>
      <c r="L403" s="192">
        <f t="shared" si="7"/>
        <v>0</v>
      </c>
    </row>
    <row r="404" spans="2:12" ht="27" customHeight="1">
      <c r="B404" s="206">
        <f>unitario!A398</f>
        <v>0</v>
      </c>
      <c r="C404" s="205">
        <f>unitario!C398</f>
        <v>0</v>
      </c>
      <c r="D404" s="207">
        <f>unitario!E398</f>
        <v>0</v>
      </c>
      <c r="E404" s="207">
        <f>(unitario!$Y398+unitario!$Z398)*D404</f>
        <v>0</v>
      </c>
      <c r="F404" s="208">
        <f>(unitario!$S398+unitario!$T398+unitario!$U398+unitario!$V398+unitario!$W398+unitario!$X398)*D404</f>
        <v>0</v>
      </c>
      <c r="G404" s="207">
        <f>(unitario!Y398*unitario!$Y$658+unitario!Z398*unitario!$Z$658)*'STANDARD FCA'!D404</f>
        <v>0</v>
      </c>
      <c r="H404" s="207">
        <f>(unitario!S398*unitario!$S$658+unitario!T398*unitario!$T$658+unitario!U398*unitario!$U$658+unitario!V398*unitario!$V$658+unitario!W398*unitario!$W$658+unitario!X398*unitario!$X$658)*'STANDARD FCA'!D404</f>
        <v>0</v>
      </c>
      <c r="I404" s="208">
        <f>(unitario!G398+unitario!H398*unitario!$H$658+unitario!I398*unitario!$I$658+unitario!J398*unitario!$J$658+unitario!K398*unitario!$K$658+unitario!L398*unitario!$L$658+unitario!M398*unitario!$M$658+unitario!N398*unitario!$N$658+unitario!O398*unitario!$O$658+unitario!P398*unitario!$P$658+unitario!Q398*unitario!$Q$658+unitario!R398*unitario!$R$658)*'STANDARD FCA'!D404</f>
        <v>0</v>
      </c>
      <c r="J404" s="145">
        <f t="shared" si="6"/>
        <v>0</v>
      </c>
      <c r="K404" s="192">
        <f>unitario!AA398</f>
        <v>0</v>
      </c>
      <c r="L404" s="192">
        <f t="shared" si="7"/>
        <v>0</v>
      </c>
    </row>
    <row r="405" spans="2:12" ht="27" customHeight="1">
      <c r="B405" s="206">
        <f>unitario!A399</f>
        <v>0</v>
      </c>
      <c r="C405" s="205">
        <f>unitario!C399</f>
        <v>0</v>
      </c>
      <c r="D405" s="207">
        <f>unitario!E399</f>
        <v>0</v>
      </c>
      <c r="E405" s="207">
        <f>(unitario!$Y399+unitario!$Z399)*D405</f>
        <v>0</v>
      </c>
      <c r="F405" s="208">
        <f>(unitario!$S399+unitario!$T399+unitario!$U399+unitario!$V399+unitario!$W399+unitario!$X399)*D405</f>
        <v>0</v>
      </c>
      <c r="G405" s="207">
        <f>(unitario!Y399*unitario!$Y$658+unitario!Z399*unitario!$Z$658)*'STANDARD FCA'!D405</f>
        <v>0</v>
      </c>
      <c r="H405" s="207">
        <f>(unitario!S399*unitario!$S$658+unitario!T399*unitario!$T$658+unitario!U399*unitario!$U$658+unitario!V399*unitario!$V$658+unitario!W399*unitario!$W$658+unitario!X399*unitario!$X$658)*'STANDARD FCA'!D405</f>
        <v>0</v>
      </c>
      <c r="I405" s="208">
        <f>(unitario!G399+unitario!H399*unitario!$H$658+unitario!I399*unitario!$I$658+unitario!J399*unitario!$J$658+unitario!K399*unitario!$K$658+unitario!L399*unitario!$L$658+unitario!M399*unitario!$M$658+unitario!N399*unitario!$N$658+unitario!O399*unitario!$O$658+unitario!P399*unitario!$P$658+unitario!Q399*unitario!$Q$658+unitario!R399*unitario!$R$658)*'STANDARD FCA'!D405</f>
        <v>0</v>
      </c>
      <c r="J405" s="145">
        <f t="shared" si="6"/>
        <v>0</v>
      </c>
      <c r="K405" s="192">
        <f>unitario!AA399</f>
        <v>0</v>
      </c>
      <c r="L405" s="192">
        <f t="shared" si="7"/>
        <v>0</v>
      </c>
    </row>
    <row r="406" spans="2:12" ht="27" customHeight="1">
      <c r="B406" s="206">
        <f>unitario!A400</f>
        <v>0</v>
      </c>
      <c r="C406" s="205">
        <f>unitario!C400</f>
        <v>0</v>
      </c>
      <c r="D406" s="207">
        <f>unitario!E400</f>
        <v>0</v>
      </c>
      <c r="E406" s="207">
        <f>(unitario!$Y400+unitario!$Z400)*D406</f>
        <v>0</v>
      </c>
      <c r="F406" s="208">
        <f>(unitario!$S400+unitario!$T400+unitario!$U400+unitario!$V400+unitario!$W400+unitario!$X400)*D406</f>
        <v>0</v>
      </c>
      <c r="G406" s="207">
        <f>(unitario!Y400*unitario!$Y$658+unitario!Z400*unitario!$Z$658)*'STANDARD FCA'!D406</f>
        <v>0</v>
      </c>
      <c r="H406" s="207">
        <f>(unitario!S400*unitario!$S$658+unitario!T400*unitario!$T$658+unitario!U400*unitario!$U$658+unitario!V400*unitario!$V$658+unitario!W400*unitario!$W$658+unitario!X400*unitario!$X$658)*'STANDARD FCA'!D406</f>
        <v>0</v>
      </c>
      <c r="I406" s="208">
        <f>(unitario!G400+unitario!H400*unitario!$H$658+unitario!I400*unitario!$I$658+unitario!J400*unitario!$J$658+unitario!K400*unitario!$K$658+unitario!L400*unitario!$L$658+unitario!M400*unitario!$M$658+unitario!N400*unitario!$N$658+unitario!O400*unitario!$O$658+unitario!P400*unitario!$P$658+unitario!Q400*unitario!$Q$658+unitario!R400*unitario!$R$658)*'STANDARD FCA'!D406</f>
        <v>0</v>
      </c>
      <c r="J406" s="145">
        <f t="shared" si="6"/>
        <v>0</v>
      </c>
      <c r="K406" s="192">
        <f>unitario!AA400</f>
        <v>0</v>
      </c>
      <c r="L406" s="192">
        <f t="shared" si="7"/>
        <v>0</v>
      </c>
    </row>
    <row r="407" spans="2:12" ht="27.75" customHeight="1">
      <c r="B407" s="206">
        <f>unitario!A401</f>
        <v>0</v>
      </c>
      <c r="C407" s="205">
        <f>unitario!C401</f>
        <v>0</v>
      </c>
      <c r="D407" s="207">
        <f>unitario!E401</f>
        <v>0</v>
      </c>
      <c r="E407" s="207">
        <f>(unitario!$Y401+unitario!$Z401)*D407</f>
        <v>0</v>
      </c>
      <c r="F407" s="208">
        <f>(unitario!$S401+unitario!$T401+unitario!$U401+unitario!$V401+unitario!$W401+unitario!$X401)*D407</f>
        <v>0</v>
      </c>
      <c r="G407" s="207">
        <f>(unitario!Y401*unitario!$Y$658+unitario!Z401*unitario!$Z$658)*'STANDARD FCA'!D407</f>
        <v>0</v>
      </c>
      <c r="H407" s="207">
        <f>(unitario!S401*unitario!$S$658+unitario!T401*unitario!$T$658+unitario!U401*unitario!$U$658+unitario!V401*unitario!$V$658+unitario!W401*unitario!$W$658+unitario!X401*unitario!$X$658)*'STANDARD FCA'!D407</f>
        <v>0</v>
      </c>
      <c r="I407" s="208">
        <f>(unitario!G401+unitario!H401*unitario!$H$658+unitario!I401*unitario!$I$658+unitario!J401*unitario!$J$658+unitario!K401*unitario!$K$658+unitario!L401*unitario!$L$658+unitario!M401*unitario!$M$658+unitario!N401*unitario!$N$658+unitario!O401*unitario!$O$658+unitario!P401*unitario!$P$658+unitario!Q401*unitario!$Q$658+unitario!R401*unitario!$R$658)*'STANDARD FCA'!D407</f>
        <v>0</v>
      </c>
      <c r="J407" s="145">
        <f t="shared" si="6"/>
        <v>0</v>
      </c>
      <c r="K407" s="192">
        <f>unitario!AA401</f>
        <v>0</v>
      </c>
      <c r="L407" s="192">
        <f t="shared" si="7"/>
        <v>0</v>
      </c>
    </row>
    <row r="408" spans="2:12" ht="30.75" customHeight="1">
      <c r="B408" s="206">
        <f>unitario!A402</f>
        <v>0</v>
      </c>
      <c r="C408" s="205">
        <f>unitario!C402</f>
        <v>0</v>
      </c>
      <c r="D408" s="207">
        <f>unitario!E402</f>
        <v>0</v>
      </c>
      <c r="E408" s="207">
        <f>(unitario!$Y402+unitario!$Z402)*D408</f>
        <v>0</v>
      </c>
      <c r="F408" s="208">
        <f>(unitario!$S402+unitario!$T402+unitario!$U402+unitario!$V402+unitario!$W402+unitario!$X402)*D408</f>
        <v>0</v>
      </c>
      <c r="G408" s="207">
        <f>(unitario!Y402*unitario!$Y$658+unitario!Z402*unitario!$Z$658)*'STANDARD FCA'!D408</f>
        <v>0</v>
      </c>
      <c r="H408" s="207">
        <f>(unitario!S402*unitario!$S$658+unitario!T402*unitario!$T$658+unitario!U402*unitario!$U$658+unitario!V402*unitario!$V$658+unitario!W402*unitario!$W$658+unitario!X402*unitario!$X$658)*'STANDARD FCA'!D408</f>
        <v>0</v>
      </c>
      <c r="I408" s="208">
        <f>(unitario!G402+unitario!H402*unitario!$H$658+unitario!I402*unitario!$I$658+unitario!J402*unitario!$J$658+unitario!K402*unitario!$K$658+unitario!L402*unitario!$L$658+unitario!M402*unitario!$M$658+unitario!N402*unitario!$N$658+unitario!O402*unitario!$O$658+unitario!P402*unitario!$P$658+unitario!Q402*unitario!$Q$658+unitario!R402*unitario!$R$658)*'STANDARD FCA'!D408</f>
        <v>0</v>
      </c>
      <c r="J408" s="145">
        <f t="shared" si="6"/>
        <v>0</v>
      </c>
      <c r="K408" s="192">
        <f>unitario!AA402</f>
        <v>0</v>
      </c>
      <c r="L408" s="192">
        <f t="shared" si="7"/>
        <v>0</v>
      </c>
    </row>
    <row r="409" spans="2:12" ht="27" customHeight="1">
      <c r="B409" s="206">
        <f>unitario!A403</f>
        <v>0</v>
      </c>
      <c r="C409" s="205">
        <f>unitario!C403</f>
        <v>0</v>
      </c>
      <c r="D409" s="207">
        <f>unitario!E403</f>
        <v>0</v>
      </c>
      <c r="E409" s="207">
        <f>(unitario!$Y403+unitario!$Z403)*D409</f>
        <v>0</v>
      </c>
      <c r="F409" s="208">
        <f>(unitario!$S403+unitario!$T403+unitario!$U403+unitario!$V403+unitario!$W403+unitario!$X403)*D409</f>
        <v>0</v>
      </c>
      <c r="G409" s="207">
        <f>(unitario!Y403*unitario!$Y$658+unitario!Z403*unitario!$Z$658)*'STANDARD FCA'!D409</f>
        <v>0</v>
      </c>
      <c r="H409" s="207">
        <f>(unitario!S403*unitario!$S$658+unitario!T403*unitario!$T$658+unitario!U403*unitario!$U$658+unitario!V403*unitario!$V$658+unitario!W403*unitario!$W$658+unitario!X403*unitario!$X$658)*'STANDARD FCA'!D409</f>
        <v>0</v>
      </c>
      <c r="I409" s="208">
        <f>(unitario!G403+unitario!H403*unitario!$H$658+unitario!I403*unitario!$I$658+unitario!J403*unitario!$J$658+unitario!K403*unitario!$K$658+unitario!L403*unitario!$L$658+unitario!M403*unitario!$M$658+unitario!N403*unitario!$N$658+unitario!O403*unitario!$O$658+unitario!P403*unitario!$P$658+unitario!Q403*unitario!$Q$658+unitario!R403*unitario!$R$658)*'STANDARD FCA'!D409</f>
        <v>0</v>
      </c>
      <c r="J409" s="145">
        <f t="shared" si="6"/>
        <v>0</v>
      </c>
      <c r="K409" s="192">
        <f>unitario!AA403</f>
        <v>0</v>
      </c>
      <c r="L409" s="192">
        <f t="shared" si="7"/>
        <v>0</v>
      </c>
    </row>
    <row r="410" spans="2:12" ht="27" customHeight="1">
      <c r="B410" s="206">
        <f>unitario!A404</f>
        <v>0</v>
      </c>
      <c r="C410" s="246">
        <f>unitario!C404</f>
        <v>0</v>
      </c>
      <c r="D410" s="207">
        <f>unitario!E404</f>
        <v>0</v>
      </c>
      <c r="E410" s="207">
        <f>(unitario!$Y404+unitario!$Z404)*D410</f>
        <v>0</v>
      </c>
      <c r="F410" s="208">
        <f>(unitario!$S404+unitario!$T404+unitario!$U404+unitario!$V404+unitario!$W404+unitario!$X404)*D410</f>
        <v>0</v>
      </c>
      <c r="G410" s="207">
        <f>(unitario!Y404*unitario!$Y$658+unitario!Z404*unitario!$Z$658)*'STANDARD FCA'!D410</f>
        <v>0</v>
      </c>
      <c r="H410" s="207">
        <f>(unitario!S404*unitario!$S$658+unitario!T404*unitario!$T$658+unitario!U404*unitario!$U$658+unitario!V404*unitario!$V$658+unitario!W404*unitario!$W$658+unitario!X404*unitario!$X$658)*'STANDARD FCA'!D410</f>
        <v>0</v>
      </c>
      <c r="I410" s="208">
        <f>(unitario!G404+unitario!H404*unitario!$H$658+unitario!I404*unitario!$I$658+unitario!J404*unitario!$J$658+unitario!K404*unitario!$K$658+unitario!L404*unitario!$L$658+unitario!M404*unitario!$M$658+unitario!N404*unitario!$N$658+unitario!O404*unitario!$O$658+unitario!P404*unitario!$P$658+unitario!Q404*unitario!$Q$658+unitario!R404*unitario!$R$658)*'STANDARD FCA'!D410</f>
        <v>0</v>
      </c>
      <c r="J410" s="145">
        <f t="shared" si="6"/>
        <v>0</v>
      </c>
      <c r="K410" s="192">
        <f>unitario!AA404</f>
        <v>0</v>
      </c>
      <c r="L410" s="192">
        <f t="shared" si="7"/>
        <v>0</v>
      </c>
    </row>
    <row r="411" spans="2:12" ht="27" customHeight="1">
      <c r="B411" s="206">
        <f>unitario!A405</f>
        <v>0</v>
      </c>
      <c r="C411" s="205">
        <f>unitario!B405</f>
        <v>0</v>
      </c>
      <c r="D411" s="207">
        <f>unitario!E405</f>
        <v>0</v>
      </c>
      <c r="E411" s="207">
        <f>(unitario!$Y405+unitario!$Z405)*D411</f>
        <v>0</v>
      </c>
      <c r="F411" s="208">
        <f>(unitario!$S405+unitario!$T405+unitario!$U405+unitario!$V405+unitario!$W405+unitario!$X405)*D411</f>
        <v>0</v>
      </c>
      <c r="G411" s="207">
        <f>(unitario!Y405*unitario!$Y$658+unitario!Z405*unitario!$Z$658)*'STANDARD FCA'!D411</f>
        <v>0</v>
      </c>
      <c r="H411" s="207">
        <f>(unitario!S405*unitario!$S$658+unitario!T405*unitario!$T$658+unitario!U405*unitario!$U$658+unitario!V405*unitario!$V$658+unitario!W405*unitario!$W$658+unitario!X405*unitario!$X$658)*'STANDARD FCA'!D411</f>
        <v>0</v>
      </c>
      <c r="I411" s="208">
        <f>(unitario!G405+unitario!H405*unitario!$H$658+unitario!I405*unitario!$I$658+unitario!J405*unitario!$J$658+unitario!K405*unitario!$K$658+unitario!L405*unitario!$L$658+unitario!M405*unitario!$M$658+unitario!N405*unitario!$N$658+unitario!O405*unitario!$O$658+unitario!P405*unitario!$P$658+unitario!Q405*unitario!$Q$658+unitario!R405*unitario!$R$658)*'STANDARD FCA'!D411</f>
        <v>0</v>
      </c>
      <c r="J411" s="145">
        <f t="shared" si="6"/>
        <v>0</v>
      </c>
      <c r="K411" s="192">
        <f>unitario!AA405</f>
        <v>0</v>
      </c>
      <c r="L411" s="192">
        <f t="shared" si="7"/>
        <v>0</v>
      </c>
    </row>
    <row r="412" spans="2:12" ht="27" customHeight="1">
      <c r="B412" s="206">
        <f>unitario!A406</f>
        <v>0</v>
      </c>
      <c r="C412" s="205">
        <f>unitario!B406</f>
        <v>0</v>
      </c>
      <c r="D412" s="207">
        <f>unitario!E406</f>
        <v>0</v>
      </c>
      <c r="E412" s="207">
        <f>(unitario!$Y406+unitario!$Z406)*D412</f>
        <v>0</v>
      </c>
      <c r="F412" s="208">
        <f>(unitario!$S406+unitario!$T406+unitario!$U406+unitario!$V406+unitario!$W406+unitario!$X406)*D412</f>
        <v>0</v>
      </c>
      <c r="G412" s="207">
        <f>(unitario!Y406*unitario!$Y$658+unitario!Z406*unitario!$Z$658)*'STANDARD FCA'!D412</f>
        <v>0</v>
      </c>
      <c r="H412" s="207">
        <f>(unitario!S406*unitario!$S$658+unitario!T406*unitario!$T$658+unitario!U406*unitario!$U$658+unitario!V406*unitario!$V$658+unitario!W406*unitario!$W$658+unitario!X406*unitario!$X$658)*'STANDARD FCA'!D412</f>
        <v>0</v>
      </c>
      <c r="I412" s="208">
        <f>(unitario!G406+unitario!H406*unitario!$H$658+unitario!I406*unitario!$I$658+unitario!J406*unitario!$J$658+unitario!K406*unitario!$K$658+unitario!L406*unitario!$L$658+unitario!M406*unitario!$M$658+unitario!N406*unitario!$N$658+unitario!O406*unitario!$O$658+unitario!P406*unitario!$P$658+unitario!Q406*unitario!$Q$658+unitario!R406*unitario!$R$658)*'STANDARD FCA'!D412</f>
        <v>0</v>
      </c>
      <c r="J412" s="145">
        <f t="shared" si="6"/>
        <v>0</v>
      </c>
      <c r="K412" s="192">
        <f>unitario!AA406</f>
        <v>0</v>
      </c>
      <c r="L412" s="192">
        <f t="shared" si="7"/>
        <v>0</v>
      </c>
    </row>
    <row r="413" spans="2:12" ht="27" customHeight="1">
      <c r="B413" s="206">
        <f>unitario!A407</f>
        <v>0</v>
      </c>
      <c r="C413" s="205">
        <f>unitario!B407</f>
        <v>0</v>
      </c>
      <c r="D413" s="207">
        <f>unitario!E407</f>
        <v>0</v>
      </c>
      <c r="E413" s="207">
        <f>(unitario!$Y407+unitario!$Z407)*D413</f>
        <v>0</v>
      </c>
      <c r="F413" s="208">
        <f>(unitario!$S407+unitario!$T407+unitario!$U407+unitario!$V407+unitario!$W407+unitario!$X407)*D413</f>
        <v>0</v>
      </c>
      <c r="G413" s="207">
        <f>(unitario!Y407*unitario!$Y$658+unitario!Z407*unitario!$Z$658)*'STANDARD FCA'!D413</f>
        <v>0</v>
      </c>
      <c r="H413" s="207">
        <f>(unitario!S407*unitario!$S$658+unitario!T407*unitario!$T$658+unitario!U407*unitario!$U$658+unitario!V407*unitario!$V$658+unitario!W407*unitario!$W$658+unitario!X407*unitario!$X$658)*'STANDARD FCA'!D413</f>
        <v>0</v>
      </c>
      <c r="I413" s="208">
        <f>(unitario!G407+unitario!H407*unitario!$H$658+unitario!I407*unitario!$I$658+unitario!J407*unitario!$J$658+unitario!K407*unitario!$K$658+unitario!L407*unitario!$L$658+unitario!M407*unitario!$M$658+unitario!N407*unitario!$N$658+unitario!O407*unitario!$O$658+unitario!P407*unitario!$P$658+unitario!Q407*unitario!$Q$658+unitario!R407*unitario!$R$658)*'STANDARD FCA'!D413</f>
        <v>0</v>
      </c>
      <c r="J413" s="145">
        <f t="shared" si="6"/>
        <v>0</v>
      </c>
      <c r="K413" s="192">
        <f>unitario!AA407</f>
        <v>0</v>
      </c>
      <c r="L413" s="192">
        <f t="shared" si="7"/>
        <v>0</v>
      </c>
    </row>
    <row r="414" spans="2:12" ht="27.75" customHeight="1">
      <c r="B414" s="206">
        <f>unitario!A408</f>
        <v>0</v>
      </c>
      <c r="C414" s="205">
        <f>unitario!B408</f>
        <v>0</v>
      </c>
      <c r="D414" s="207">
        <f>unitario!E408</f>
        <v>0</v>
      </c>
      <c r="E414" s="207">
        <f>(unitario!$Y408+unitario!$Z408)*D414</f>
        <v>0</v>
      </c>
      <c r="F414" s="208">
        <f>(unitario!$S408+unitario!$T408+unitario!$U408+unitario!$V408+unitario!$W408+unitario!$X408)*D414</f>
        <v>0</v>
      </c>
      <c r="G414" s="207">
        <f>(unitario!Y408*unitario!$Y$658+unitario!Z408*unitario!$Z$658)*'STANDARD FCA'!D414</f>
        <v>0</v>
      </c>
      <c r="H414" s="207">
        <f>(unitario!S408*unitario!$S$658+unitario!T408*unitario!$T$658+unitario!U408*unitario!$U$658+unitario!V408*unitario!$V$658+unitario!W408*unitario!$W$658+unitario!X408*unitario!$X$658)*'STANDARD FCA'!D414</f>
        <v>0</v>
      </c>
      <c r="I414" s="208">
        <f>(unitario!G408+unitario!H408*unitario!$H$658+unitario!I408*unitario!$I$658+unitario!J408*unitario!$J$658+unitario!K408*unitario!$K$658+unitario!L408*unitario!$L$658+unitario!M408*unitario!$M$658+unitario!N408*unitario!$N$658+unitario!O408*unitario!$O$658+unitario!P408*unitario!$P$658+unitario!Q408*unitario!$Q$658+unitario!R408*unitario!$R$658)*'STANDARD FCA'!D414</f>
        <v>0</v>
      </c>
      <c r="J414" s="145">
        <f t="shared" si="6"/>
        <v>0</v>
      </c>
      <c r="K414" s="192">
        <f>unitario!AA408</f>
        <v>0</v>
      </c>
      <c r="L414" s="192">
        <f t="shared" si="7"/>
        <v>0</v>
      </c>
    </row>
    <row r="415" spans="2:12" ht="30.75" customHeight="1">
      <c r="B415" s="206">
        <f>unitario!A409</f>
        <v>0</v>
      </c>
      <c r="C415" s="205">
        <f>unitario!B409</f>
        <v>0</v>
      </c>
      <c r="D415" s="207">
        <f>unitario!E409</f>
        <v>0</v>
      </c>
      <c r="E415" s="207">
        <f>(unitario!$Y409+unitario!$Z409)*D415</f>
        <v>0</v>
      </c>
      <c r="F415" s="208">
        <f>(unitario!$S409+unitario!$T409+unitario!$U409+unitario!$V409+unitario!$W409+unitario!$X409)*D415</f>
        <v>0</v>
      </c>
      <c r="G415" s="207">
        <f>(unitario!Y409*unitario!$Y$658+unitario!Z409*unitario!$Z$658)*'STANDARD FCA'!D415</f>
        <v>0</v>
      </c>
      <c r="H415" s="207">
        <f>(unitario!S409*unitario!$S$658+unitario!T409*unitario!$T$658+unitario!U409*unitario!$U$658+unitario!V409*unitario!$V$658+unitario!W409*unitario!$W$658+unitario!X409*unitario!$X$658)*'STANDARD FCA'!D415</f>
        <v>0</v>
      </c>
      <c r="I415" s="208">
        <f>(unitario!G409+unitario!H409*unitario!$H$658+unitario!I409*unitario!$I$658+unitario!J409*unitario!$J$658+unitario!K409*unitario!$K$658+unitario!L409*unitario!$L$658+unitario!M409*unitario!$M$658+unitario!N409*unitario!$N$658+unitario!O409*unitario!$O$658+unitario!P409*unitario!$P$658+unitario!Q409*unitario!$Q$658+unitario!R409*unitario!$R$658)*'STANDARD FCA'!D415</f>
        <v>0</v>
      </c>
      <c r="J415" s="145">
        <f t="shared" si="6"/>
        <v>0</v>
      </c>
      <c r="K415" s="192">
        <f>unitario!AA409</f>
        <v>0</v>
      </c>
      <c r="L415" s="192">
        <f t="shared" si="7"/>
        <v>0</v>
      </c>
    </row>
    <row r="416" spans="2:12" ht="27" customHeight="1">
      <c r="B416" s="206">
        <f>unitario!A410</f>
        <v>0</v>
      </c>
      <c r="C416" s="205">
        <f>unitario!B410</f>
        <v>0</v>
      </c>
      <c r="D416" s="207">
        <f>unitario!E410</f>
        <v>0</v>
      </c>
      <c r="E416" s="207">
        <f>(unitario!$Y410+unitario!$Z410)*D416</f>
        <v>0</v>
      </c>
      <c r="F416" s="208">
        <f>(unitario!$S410+unitario!$T410+unitario!$U410+unitario!$V410+unitario!$W410+unitario!$X410)*D416</f>
        <v>0</v>
      </c>
      <c r="G416" s="207">
        <f>(unitario!Y410*unitario!$Y$658+unitario!Z410*unitario!$Z$658)*'STANDARD FCA'!D416</f>
        <v>0</v>
      </c>
      <c r="H416" s="207">
        <f>(unitario!S410*unitario!$S$658+unitario!T410*unitario!$T$658+unitario!U410*unitario!$U$658+unitario!V410*unitario!$V$658+unitario!W410*unitario!$W$658+unitario!X410*unitario!$X$658)*'STANDARD FCA'!D416</f>
        <v>0</v>
      </c>
      <c r="I416" s="208">
        <f>(unitario!G410+unitario!H410*unitario!$H$658+unitario!I410*unitario!$I$658+unitario!J410*unitario!$J$658+unitario!K410*unitario!$K$658+unitario!L410*unitario!$L$658+unitario!M410*unitario!$M$658+unitario!N410*unitario!$N$658+unitario!O410*unitario!$O$658+unitario!P410*unitario!$P$658+unitario!Q410*unitario!$Q$658+unitario!R410*unitario!$R$658)*'STANDARD FCA'!D416</f>
        <v>0</v>
      </c>
      <c r="J416" s="145">
        <f t="shared" si="6"/>
        <v>0</v>
      </c>
      <c r="K416" s="192">
        <f>unitario!AA410</f>
        <v>0</v>
      </c>
      <c r="L416" s="192">
        <f t="shared" si="7"/>
        <v>0</v>
      </c>
    </row>
    <row r="417" spans="2:12" ht="27" customHeight="1">
      <c r="B417" s="206">
        <f>unitario!A411</f>
        <v>0</v>
      </c>
      <c r="C417" s="205">
        <f>unitario!B411</f>
        <v>0</v>
      </c>
      <c r="D417" s="207">
        <f>unitario!E411</f>
        <v>0</v>
      </c>
      <c r="E417" s="207">
        <f>(unitario!$Y411+unitario!$Z411)*D417</f>
        <v>0</v>
      </c>
      <c r="F417" s="208">
        <f>(unitario!$S411+unitario!$T411+unitario!$U411+unitario!$V411+unitario!$W411+unitario!$X411)*D417</f>
        <v>0</v>
      </c>
      <c r="G417" s="207">
        <f>(unitario!Y411*unitario!$Y$658+unitario!Z411*unitario!$Z$658)*'STANDARD FCA'!D417</f>
        <v>0</v>
      </c>
      <c r="H417" s="207">
        <f>(unitario!S411*unitario!$S$658+unitario!T411*unitario!$T$658+unitario!U411*unitario!$U$658+unitario!V411*unitario!$V$658+unitario!W411*unitario!$W$658+unitario!X411*unitario!$X$658)*'STANDARD FCA'!D417</f>
        <v>0</v>
      </c>
      <c r="I417" s="208">
        <f>(unitario!G411+unitario!H411*unitario!$H$658+unitario!I411*unitario!$I$658+unitario!J411*unitario!$J$658+unitario!K411*unitario!$K$658+unitario!L411*unitario!$L$658+unitario!M411*unitario!$M$658+unitario!N411*unitario!$N$658+unitario!O411*unitario!$O$658+unitario!P411*unitario!$P$658+unitario!Q411*unitario!$Q$658+unitario!R411*unitario!$R$658)*'STANDARD FCA'!D417</f>
        <v>0</v>
      </c>
      <c r="J417" s="145">
        <f t="shared" si="6"/>
        <v>0</v>
      </c>
      <c r="K417" s="192">
        <f>unitario!AA411</f>
        <v>0</v>
      </c>
      <c r="L417" s="192">
        <f t="shared" si="7"/>
        <v>0</v>
      </c>
    </row>
    <row r="418" spans="2:12" ht="27" customHeight="1">
      <c r="B418" s="206">
        <f>unitario!A412</f>
        <v>0</v>
      </c>
      <c r="C418" s="205">
        <f>unitario!B412</f>
        <v>0</v>
      </c>
      <c r="D418" s="207">
        <f>unitario!E412</f>
        <v>0</v>
      </c>
      <c r="E418" s="207">
        <f>(unitario!$Y412+unitario!$Z412)*D418</f>
        <v>0</v>
      </c>
      <c r="F418" s="208">
        <f>(unitario!$S412+unitario!$T412+unitario!$U412+unitario!$V412+unitario!$W412+unitario!$X412)*D418</f>
        <v>0</v>
      </c>
      <c r="G418" s="207">
        <f>(unitario!Y412*unitario!$Y$658+unitario!Z412*unitario!$Z$658)*'STANDARD FCA'!D418</f>
        <v>0</v>
      </c>
      <c r="H418" s="207">
        <f>(unitario!S412*unitario!$S$658+unitario!T412*unitario!$T$658+unitario!U412*unitario!$U$658+unitario!V412*unitario!$V$658+unitario!W412*unitario!$W$658+unitario!X412*unitario!$X$658)*'STANDARD FCA'!D418</f>
        <v>0</v>
      </c>
      <c r="I418" s="208">
        <f>(unitario!G412+unitario!H412*unitario!$H$658+unitario!I412*unitario!$I$658+unitario!J412*unitario!$J$658+unitario!K412*unitario!$K$658+unitario!L412*unitario!$L$658+unitario!M412*unitario!$M$658+unitario!N412*unitario!$N$658+unitario!O412*unitario!$O$658+unitario!P412*unitario!$P$658+unitario!Q412*unitario!$Q$658+unitario!R412*unitario!$R$658)*'STANDARD FCA'!D418</f>
        <v>0</v>
      </c>
      <c r="J418" s="145">
        <f t="shared" si="6"/>
        <v>0</v>
      </c>
      <c r="K418" s="192">
        <f>unitario!AA412</f>
        <v>0</v>
      </c>
      <c r="L418" s="192">
        <f t="shared" si="7"/>
        <v>0</v>
      </c>
    </row>
    <row r="419" spans="2:12" ht="27" customHeight="1">
      <c r="B419" s="206">
        <f>unitario!A413</f>
        <v>0</v>
      </c>
      <c r="C419" s="205">
        <f>unitario!B413</f>
        <v>0</v>
      </c>
      <c r="D419" s="207">
        <f>unitario!E413</f>
        <v>0</v>
      </c>
      <c r="E419" s="207">
        <f>(unitario!$Y413+unitario!$Z413)*D419</f>
        <v>0</v>
      </c>
      <c r="F419" s="208">
        <f>(unitario!$S413+unitario!$T413+unitario!$U413+unitario!$V413+unitario!$W413+unitario!$X413)*D419</f>
        <v>0</v>
      </c>
      <c r="G419" s="207">
        <f>(unitario!Y413*unitario!$Y$658+unitario!Z413*unitario!$Z$658)*'STANDARD FCA'!D419</f>
        <v>0</v>
      </c>
      <c r="H419" s="207">
        <f>(unitario!S413*unitario!$S$658+unitario!T413*unitario!$T$658+unitario!U413*unitario!$U$658+unitario!V413*unitario!$V$658+unitario!W413*unitario!$W$658+unitario!X413*unitario!$X$658)*'STANDARD FCA'!D419</f>
        <v>0</v>
      </c>
      <c r="I419" s="208">
        <f>(unitario!G413+unitario!H413*unitario!$H$658+unitario!I413*unitario!$I$658+unitario!J413*unitario!$J$658+unitario!K413*unitario!$K$658+unitario!L413*unitario!$L$658+unitario!M413*unitario!$M$658+unitario!N413*unitario!$N$658+unitario!O413*unitario!$O$658+unitario!P413*unitario!$P$658+unitario!Q413*unitario!$Q$658+unitario!R413*unitario!$R$658)*'STANDARD FCA'!D419</f>
        <v>0</v>
      </c>
      <c r="J419" s="145">
        <f t="shared" ref="J419:J482" si="12">G419+H419+I419</f>
        <v>0</v>
      </c>
      <c r="K419" s="192">
        <f>unitario!AA413</f>
        <v>0</v>
      </c>
      <c r="L419" s="192">
        <f t="shared" ref="L419:L482" si="13">J419-K419</f>
        <v>0</v>
      </c>
    </row>
    <row r="420" spans="2:12" ht="27" customHeight="1">
      <c r="B420" s="206">
        <f>unitario!A414</f>
        <v>0</v>
      </c>
      <c r="C420" s="205">
        <f>unitario!B414</f>
        <v>0</v>
      </c>
      <c r="D420" s="207">
        <f>unitario!E414</f>
        <v>0</v>
      </c>
      <c r="E420" s="207">
        <f>(unitario!$Y414+unitario!$Z414)*D420</f>
        <v>0</v>
      </c>
      <c r="F420" s="208">
        <f>(unitario!$S414+unitario!$T414+unitario!$U414+unitario!$V414+unitario!$W414+unitario!$X414)*D420</f>
        <v>0</v>
      </c>
      <c r="G420" s="207">
        <f>(unitario!Y414*unitario!$Y$658+unitario!Z414*unitario!$Z$658)*'STANDARD FCA'!D420</f>
        <v>0</v>
      </c>
      <c r="H420" s="207">
        <f>(unitario!S414*unitario!$S$658+unitario!T414*unitario!$T$658+unitario!U414*unitario!$U$658+unitario!V414*unitario!$V$658+unitario!W414*unitario!$W$658+unitario!X414*unitario!$X$658)*'STANDARD FCA'!D420</f>
        <v>0</v>
      </c>
      <c r="I420" s="208">
        <f>(unitario!G414+unitario!H414*unitario!$H$658+unitario!I414*unitario!$I$658+unitario!J414*unitario!$J$658+unitario!K414*unitario!$K$658+unitario!L414*unitario!$L$658+unitario!M414*unitario!$M$658+unitario!N414*unitario!$N$658+unitario!O414*unitario!$O$658+unitario!P414*unitario!$P$658+unitario!Q414*unitario!$Q$658+unitario!R414*unitario!$R$658)*'STANDARD FCA'!D420</f>
        <v>0</v>
      </c>
      <c r="J420" s="145">
        <f t="shared" si="12"/>
        <v>0</v>
      </c>
      <c r="K420" s="192">
        <f>unitario!AA414</f>
        <v>0</v>
      </c>
      <c r="L420" s="192">
        <f t="shared" si="13"/>
        <v>0</v>
      </c>
    </row>
    <row r="421" spans="2:12" ht="27.75" customHeight="1">
      <c r="B421" s="206">
        <f>unitario!A415</f>
        <v>0</v>
      </c>
      <c r="C421" s="205">
        <f>unitario!B415</f>
        <v>0</v>
      </c>
      <c r="D421" s="207">
        <f>unitario!E415</f>
        <v>0</v>
      </c>
      <c r="E421" s="207">
        <f>(unitario!$Y415+unitario!$Z415)*D421</f>
        <v>0</v>
      </c>
      <c r="F421" s="208">
        <f>(unitario!$S415+unitario!$T415+unitario!$U415+unitario!$V415+unitario!$W415+unitario!$X415)*D421</f>
        <v>0</v>
      </c>
      <c r="G421" s="207">
        <f>(unitario!Y415*unitario!$Y$658+unitario!Z415*unitario!$Z$658)*'STANDARD FCA'!D421</f>
        <v>0</v>
      </c>
      <c r="H421" s="207">
        <f>(unitario!S415*unitario!$S$658+unitario!T415*unitario!$T$658+unitario!U415*unitario!$U$658+unitario!V415*unitario!$V$658+unitario!W415*unitario!$W$658+unitario!X415*unitario!$X$658)*'STANDARD FCA'!D421</f>
        <v>0</v>
      </c>
      <c r="I421" s="208">
        <f>(unitario!G415+unitario!H415*unitario!$H$658+unitario!I415*unitario!$I$658+unitario!J415*unitario!$J$658+unitario!K415*unitario!$K$658+unitario!L415*unitario!$L$658+unitario!M415*unitario!$M$658+unitario!N415*unitario!$N$658+unitario!O415*unitario!$O$658+unitario!P415*unitario!$P$658+unitario!Q415*unitario!$Q$658+unitario!R415*unitario!$R$658)*'STANDARD FCA'!D421</f>
        <v>0</v>
      </c>
      <c r="J421" s="145">
        <f t="shared" si="12"/>
        <v>0</v>
      </c>
      <c r="K421" s="192">
        <f>unitario!AA415</f>
        <v>0</v>
      </c>
      <c r="L421" s="192">
        <f t="shared" si="13"/>
        <v>0</v>
      </c>
    </row>
    <row r="422" spans="2:12" ht="30.75" customHeight="1">
      <c r="B422" s="206">
        <f>unitario!A416</f>
        <v>0</v>
      </c>
      <c r="C422" s="205">
        <f>unitario!B416</f>
        <v>0</v>
      </c>
      <c r="D422" s="207">
        <f>unitario!E416</f>
        <v>0</v>
      </c>
      <c r="E422" s="207">
        <f>(unitario!$Y416+unitario!$Z416)*D422</f>
        <v>0</v>
      </c>
      <c r="F422" s="208">
        <f>(unitario!$S416+unitario!$T416+unitario!$U416+unitario!$V416+unitario!$W416+unitario!$X416)*D422</f>
        <v>0</v>
      </c>
      <c r="G422" s="207">
        <f>(unitario!Y416*unitario!$Y$658+unitario!Z416*unitario!$Z$658)*'STANDARD FCA'!D422</f>
        <v>0</v>
      </c>
      <c r="H422" s="207">
        <f>(unitario!S416*unitario!$S$658+unitario!T416*unitario!$T$658+unitario!U416*unitario!$U$658+unitario!V416*unitario!$V$658+unitario!W416*unitario!$W$658+unitario!X416*unitario!$X$658)*'STANDARD FCA'!D422</f>
        <v>0</v>
      </c>
      <c r="I422" s="208">
        <f>(unitario!G416+unitario!H416*unitario!$H$658+unitario!I416*unitario!$I$658+unitario!J416*unitario!$J$658+unitario!K416*unitario!$K$658+unitario!L416*unitario!$L$658+unitario!M416*unitario!$M$658+unitario!N416*unitario!$N$658+unitario!O416*unitario!$O$658+unitario!P416*unitario!$P$658+unitario!Q416*unitario!$Q$658+unitario!R416*unitario!$R$658)*'STANDARD FCA'!D422</f>
        <v>0</v>
      </c>
      <c r="J422" s="145">
        <f t="shared" si="12"/>
        <v>0</v>
      </c>
      <c r="K422" s="192">
        <f>unitario!AA416</f>
        <v>0</v>
      </c>
      <c r="L422" s="192">
        <f t="shared" si="13"/>
        <v>0</v>
      </c>
    </row>
    <row r="423" spans="2:12" ht="27" customHeight="1">
      <c r="B423" s="206">
        <f>unitario!A417</f>
        <v>0</v>
      </c>
      <c r="C423" s="205">
        <f>unitario!B417</f>
        <v>0</v>
      </c>
      <c r="D423" s="207">
        <f>unitario!E417</f>
        <v>0</v>
      </c>
      <c r="E423" s="207">
        <f>(unitario!$Y417+unitario!$Z417)*D423</f>
        <v>0</v>
      </c>
      <c r="F423" s="208">
        <f>(unitario!$S417+unitario!$T417+unitario!$U417+unitario!$V417+unitario!$W417+unitario!$X417)*D423</f>
        <v>0</v>
      </c>
      <c r="G423" s="207">
        <f>(unitario!Y417*unitario!$Y$658+unitario!Z417*unitario!$Z$658)*'STANDARD FCA'!D423</f>
        <v>0</v>
      </c>
      <c r="H423" s="207">
        <f>(unitario!S417*unitario!$S$658+unitario!T417*unitario!$T$658+unitario!U417*unitario!$U$658+unitario!V417*unitario!$V$658+unitario!W417*unitario!$W$658+unitario!X417*unitario!$X$658)*'STANDARD FCA'!D423</f>
        <v>0</v>
      </c>
      <c r="I423" s="208">
        <f>(unitario!G417+unitario!H417*unitario!$H$658+unitario!I417*unitario!$I$658+unitario!J417*unitario!$J$658+unitario!K417*unitario!$K$658+unitario!L417*unitario!$L$658+unitario!M417*unitario!$M$658+unitario!N417*unitario!$N$658+unitario!O417*unitario!$O$658+unitario!P417*unitario!$P$658+unitario!Q417*unitario!$Q$658+unitario!R417*unitario!$R$658)*'STANDARD FCA'!D423</f>
        <v>0</v>
      </c>
      <c r="J423" s="145">
        <f t="shared" si="12"/>
        <v>0</v>
      </c>
      <c r="K423" s="192">
        <f>unitario!AA417</f>
        <v>0</v>
      </c>
      <c r="L423" s="192">
        <f t="shared" si="13"/>
        <v>0</v>
      </c>
    </row>
    <row r="424" spans="2:12" ht="27" customHeight="1">
      <c r="B424" s="206">
        <f>unitario!A418</f>
        <v>0</v>
      </c>
      <c r="C424" s="205">
        <f>unitario!B418</f>
        <v>0</v>
      </c>
      <c r="D424" s="207">
        <f>unitario!E418</f>
        <v>0</v>
      </c>
      <c r="E424" s="207">
        <f>(unitario!$Y418+unitario!$Z418)*D424</f>
        <v>0</v>
      </c>
      <c r="F424" s="208">
        <f>(unitario!$S418+unitario!$T418+unitario!$U418+unitario!$V418+unitario!$W418+unitario!$X418)*D424</f>
        <v>0</v>
      </c>
      <c r="G424" s="207">
        <f>(unitario!Y418*unitario!$Y$658+unitario!Z418*unitario!$Z$658)*'STANDARD FCA'!D424</f>
        <v>0</v>
      </c>
      <c r="H424" s="207">
        <f>(unitario!S418*unitario!$S$658+unitario!T418*unitario!$T$658+unitario!U418*unitario!$U$658+unitario!V418*unitario!$V$658+unitario!W418*unitario!$W$658+unitario!X418*unitario!$X$658)*'STANDARD FCA'!D424</f>
        <v>0</v>
      </c>
      <c r="I424" s="208">
        <f>(unitario!G418+unitario!H418*unitario!$H$658+unitario!I418*unitario!$I$658+unitario!J418*unitario!$J$658+unitario!K418*unitario!$K$658+unitario!L418*unitario!$L$658+unitario!M418*unitario!$M$658+unitario!N418*unitario!$N$658+unitario!O418*unitario!$O$658+unitario!P418*unitario!$P$658+unitario!Q418*unitario!$Q$658+unitario!R418*unitario!$R$658)*'STANDARD FCA'!D424</f>
        <v>0</v>
      </c>
      <c r="J424" s="145">
        <f t="shared" si="12"/>
        <v>0</v>
      </c>
      <c r="K424" s="192">
        <f>unitario!AA418</f>
        <v>0</v>
      </c>
      <c r="L424" s="192">
        <f t="shared" si="13"/>
        <v>0</v>
      </c>
    </row>
    <row r="425" spans="2:12" ht="27" customHeight="1">
      <c r="B425" s="206">
        <f>unitario!A419</f>
        <v>0</v>
      </c>
      <c r="C425" s="205">
        <f>unitario!B419</f>
        <v>0</v>
      </c>
      <c r="D425" s="207">
        <f>unitario!E419</f>
        <v>0</v>
      </c>
      <c r="E425" s="207">
        <f>(unitario!$Y419+unitario!$Z419)*D425</f>
        <v>0</v>
      </c>
      <c r="F425" s="208">
        <f>(unitario!$S419+unitario!$T419+unitario!$U419+unitario!$V419+unitario!$W419+unitario!$X419)*D425</f>
        <v>0</v>
      </c>
      <c r="G425" s="207">
        <f>(unitario!Y419*unitario!$Y$658+unitario!Z419*unitario!$Z$658)*'STANDARD FCA'!D425</f>
        <v>0</v>
      </c>
      <c r="H425" s="207">
        <f>(unitario!S419*unitario!$S$658+unitario!T419*unitario!$T$658+unitario!U419*unitario!$U$658+unitario!V419*unitario!$V$658+unitario!W419*unitario!$W$658+unitario!X419*unitario!$X$658)*'STANDARD FCA'!D425</f>
        <v>0</v>
      </c>
      <c r="I425" s="208">
        <f>(unitario!G419+unitario!H419*unitario!$H$658+unitario!I419*unitario!$I$658+unitario!J419*unitario!$J$658+unitario!K419*unitario!$K$658+unitario!L419*unitario!$L$658+unitario!M419*unitario!$M$658+unitario!N419*unitario!$N$658+unitario!O419*unitario!$O$658+unitario!P419*unitario!$P$658+unitario!Q419*unitario!$Q$658+unitario!R419*unitario!$R$658)*'STANDARD FCA'!D425</f>
        <v>0</v>
      </c>
      <c r="J425" s="145">
        <f t="shared" si="12"/>
        <v>0</v>
      </c>
      <c r="K425" s="192">
        <f>unitario!AA419</f>
        <v>0</v>
      </c>
      <c r="L425" s="192">
        <f t="shared" si="13"/>
        <v>0</v>
      </c>
    </row>
    <row r="426" spans="2:12" ht="27" customHeight="1">
      <c r="B426" s="206">
        <f>unitario!A420</f>
        <v>0</v>
      </c>
      <c r="C426" s="205">
        <f>unitario!B420</f>
        <v>0</v>
      </c>
      <c r="D426" s="207">
        <f>unitario!E420</f>
        <v>0</v>
      </c>
      <c r="E426" s="207">
        <f>(unitario!$Y420+unitario!$Z420)*D426</f>
        <v>0</v>
      </c>
      <c r="F426" s="208">
        <f>(unitario!$S420+unitario!$T420+unitario!$U420+unitario!$V420+unitario!$W420+unitario!$X420)*D426</f>
        <v>0</v>
      </c>
      <c r="G426" s="207">
        <f>(unitario!Y420*unitario!$Y$658+unitario!Z420*unitario!$Z$658)*'STANDARD FCA'!D426</f>
        <v>0</v>
      </c>
      <c r="H426" s="207">
        <f>(unitario!S420*unitario!$S$658+unitario!T420*unitario!$T$658+unitario!U420*unitario!$U$658+unitario!V420*unitario!$V$658+unitario!W420*unitario!$W$658+unitario!X420*unitario!$X$658)*'STANDARD FCA'!D426</f>
        <v>0</v>
      </c>
      <c r="I426" s="208">
        <f>(unitario!G420+unitario!H420*unitario!$H$658+unitario!I420*unitario!$I$658+unitario!J420*unitario!$J$658+unitario!K420*unitario!$K$658+unitario!L420*unitario!$L$658+unitario!M420*unitario!$M$658+unitario!N420*unitario!$N$658+unitario!O420*unitario!$O$658+unitario!P420*unitario!$P$658+unitario!Q420*unitario!$Q$658+unitario!R420*unitario!$R$658)*'STANDARD FCA'!D426</f>
        <v>0</v>
      </c>
      <c r="J426" s="145">
        <f t="shared" si="12"/>
        <v>0</v>
      </c>
      <c r="K426" s="192">
        <f>unitario!AA420</f>
        <v>0</v>
      </c>
      <c r="L426" s="192">
        <f t="shared" si="13"/>
        <v>0</v>
      </c>
    </row>
    <row r="427" spans="2:12" ht="27" customHeight="1">
      <c r="B427" s="206">
        <f>unitario!A421</f>
        <v>0</v>
      </c>
      <c r="C427" s="205">
        <f>unitario!B421</f>
        <v>0</v>
      </c>
      <c r="D427" s="207">
        <f>unitario!E421</f>
        <v>0</v>
      </c>
      <c r="E427" s="207">
        <f>(unitario!$Y421+unitario!$Z421)*D427</f>
        <v>0</v>
      </c>
      <c r="F427" s="208">
        <f>(unitario!$S421+unitario!$T421+unitario!$U421+unitario!$V421+unitario!$W421+unitario!$X421)*D427</f>
        <v>0</v>
      </c>
      <c r="G427" s="207">
        <f>(unitario!Y421*unitario!$Y$658+unitario!Z421*unitario!$Z$658)*'STANDARD FCA'!D427</f>
        <v>0</v>
      </c>
      <c r="H427" s="207">
        <f>(unitario!S421*unitario!$S$658+unitario!T421*unitario!$T$658+unitario!U421*unitario!$U$658+unitario!V421*unitario!$V$658+unitario!W421*unitario!$W$658+unitario!X421*unitario!$X$658)*'STANDARD FCA'!D427</f>
        <v>0</v>
      </c>
      <c r="I427" s="208">
        <f>(unitario!G421+unitario!H421*unitario!$H$658+unitario!I421*unitario!$I$658+unitario!J421*unitario!$J$658+unitario!K421*unitario!$K$658+unitario!L421*unitario!$L$658+unitario!M421*unitario!$M$658+unitario!N421*unitario!$N$658+unitario!O421*unitario!$O$658+unitario!P421*unitario!$P$658+unitario!Q421*unitario!$Q$658+unitario!R421*unitario!$R$658)*'STANDARD FCA'!D427</f>
        <v>0</v>
      </c>
      <c r="J427" s="145">
        <f t="shared" si="12"/>
        <v>0</v>
      </c>
      <c r="K427" s="192">
        <f>unitario!AA421</f>
        <v>0</v>
      </c>
      <c r="L427" s="192">
        <f t="shared" si="13"/>
        <v>0</v>
      </c>
    </row>
    <row r="428" spans="2:12" ht="27.75" customHeight="1">
      <c r="B428" s="206">
        <f>unitario!A422</f>
        <v>0</v>
      </c>
      <c r="C428" s="246">
        <f>unitario!B422</f>
        <v>0</v>
      </c>
      <c r="D428" s="207">
        <f>unitario!E422</f>
        <v>0</v>
      </c>
      <c r="E428" s="207">
        <f>(unitario!$Y422+unitario!$Z422)*D428</f>
        <v>0</v>
      </c>
      <c r="F428" s="208">
        <f>(unitario!$S422+unitario!$T422+unitario!$U422+unitario!$V422+unitario!$W422+unitario!$X422)*D428</f>
        <v>0</v>
      </c>
      <c r="G428" s="207">
        <f>(unitario!Y422*unitario!$Y$658+unitario!Z422*unitario!$Z$658)*'STANDARD FCA'!D428</f>
        <v>0</v>
      </c>
      <c r="H428" s="207">
        <f>(unitario!S422*unitario!$S$658+unitario!T422*unitario!$T$658+unitario!U422*unitario!$U$658+unitario!V422*unitario!$V$658+unitario!W422*unitario!$W$658+unitario!X422*unitario!$X$658)*'STANDARD FCA'!D428</f>
        <v>0</v>
      </c>
      <c r="I428" s="208">
        <f>(unitario!G422+unitario!H422*unitario!$H$658+unitario!I422*unitario!$I$658+unitario!J422*unitario!$J$658+unitario!K422*unitario!$K$658+unitario!L422*unitario!$L$658+unitario!M422*unitario!$M$658+unitario!N422*unitario!$N$658+unitario!O422*unitario!$O$658+unitario!P422*unitario!$P$658+unitario!Q422*unitario!$Q$658+unitario!R422*unitario!$R$658)*'STANDARD FCA'!D428</f>
        <v>0</v>
      </c>
      <c r="J428" s="145">
        <f t="shared" si="12"/>
        <v>0</v>
      </c>
      <c r="K428" s="192">
        <f>unitario!AA422</f>
        <v>0</v>
      </c>
      <c r="L428" s="192">
        <f t="shared" si="13"/>
        <v>0</v>
      </c>
    </row>
    <row r="429" spans="2:12" ht="30.75" customHeight="1">
      <c r="B429" s="206">
        <f>unitario!A423</f>
        <v>0</v>
      </c>
      <c r="C429" s="205">
        <f>unitario!B423</f>
        <v>0</v>
      </c>
      <c r="D429" s="207">
        <f>unitario!E423</f>
        <v>0</v>
      </c>
      <c r="E429" s="207">
        <f>(unitario!$Y423+unitario!$Z423)*D429</f>
        <v>0</v>
      </c>
      <c r="F429" s="208">
        <f>(unitario!$S423+unitario!$T423+unitario!$U423+unitario!$V423+unitario!$W423+unitario!$X423)*D429</f>
        <v>0</v>
      </c>
      <c r="G429" s="207">
        <f>(unitario!Y423*unitario!$Y$658+unitario!Z423*unitario!$Z$658)*'STANDARD FCA'!D429</f>
        <v>0</v>
      </c>
      <c r="H429" s="207">
        <f>(unitario!S423*unitario!$S$658+unitario!T423*unitario!$T$658+unitario!U423*unitario!$U$658+unitario!V423*unitario!$V$658+unitario!W423*unitario!$W$658+unitario!X423*unitario!$X$658)*'STANDARD FCA'!D429</f>
        <v>0</v>
      </c>
      <c r="I429" s="208">
        <f>(unitario!G423+unitario!H423*unitario!$H$658+unitario!I423*unitario!$I$658+unitario!J423*unitario!$J$658+unitario!K423*unitario!$K$658+unitario!L423*unitario!$L$658+unitario!M423*unitario!$M$658+unitario!N423*unitario!$N$658+unitario!O423*unitario!$O$658+unitario!P423*unitario!$P$658+unitario!Q423*unitario!$Q$658+unitario!R423*unitario!$R$658)*'STANDARD FCA'!D429</f>
        <v>0</v>
      </c>
      <c r="J429" s="145">
        <f t="shared" si="12"/>
        <v>0</v>
      </c>
      <c r="K429" s="192">
        <f>unitario!AA423</f>
        <v>0</v>
      </c>
      <c r="L429" s="192">
        <f t="shared" si="13"/>
        <v>0</v>
      </c>
    </row>
    <row r="430" spans="2:12" ht="27" customHeight="1">
      <c r="B430" s="206">
        <f>unitario!A424</f>
        <v>0</v>
      </c>
      <c r="C430" s="205">
        <f>unitario!B424</f>
        <v>0</v>
      </c>
      <c r="D430" s="207">
        <f>unitario!E424</f>
        <v>0</v>
      </c>
      <c r="E430" s="207">
        <f>(unitario!$Y424+unitario!$Z424)*D430</f>
        <v>0</v>
      </c>
      <c r="F430" s="208">
        <f>(unitario!$S424+unitario!$T424+unitario!$U424+unitario!$V424+unitario!$W424+unitario!$X424)*D430</f>
        <v>0</v>
      </c>
      <c r="G430" s="207">
        <f>(unitario!Y424*unitario!$Y$658+unitario!Z424*unitario!$Z$658)*'STANDARD FCA'!D430</f>
        <v>0</v>
      </c>
      <c r="H430" s="207">
        <f>(unitario!S424*unitario!$S$658+unitario!T424*unitario!$T$658+unitario!U424*unitario!$U$658+unitario!V424*unitario!$V$658+unitario!W424*unitario!$W$658+unitario!X424*unitario!$X$658)*'STANDARD FCA'!D430</f>
        <v>0</v>
      </c>
      <c r="I430" s="208">
        <f>(unitario!G424+unitario!H424*unitario!$H$658+unitario!I424*unitario!$I$658+unitario!J424*unitario!$J$658+unitario!K424*unitario!$K$658+unitario!L424*unitario!$L$658+unitario!M424*unitario!$M$658+unitario!N424*unitario!$N$658+unitario!O424*unitario!$O$658+unitario!P424*unitario!$P$658+unitario!Q424*unitario!$Q$658+unitario!R424*unitario!$R$658)*'STANDARD FCA'!D430</f>
        <v>0</v>
      </c>
      <c r="J430" s="145">
        <f t="shared" si="12"/>
        <v>0</v>
      </c>
      <c r="K430" s="192">
        <f>unitario!AA424</f>
        <v>0</v>
      </c>
      <c r="L430" s="192">
        <f t="shared" si="13"/>
        <v>0</v>
      </c>
    </row>
    <row r="431" spans="2:12" ht="27" customHeight="1">
      <c r="B431" s="206">
        <f>unitario!A425</f>
        <v>0</v>
      </c>
      <c r="C431" s="205">
        <f>unitario!B425</f>
        <v>0</v>
      </c>
      <c r="D431" s="207">
        <f>unitario!E425</f>
        <v>0</v>
      </c>
      <c r="E431" s="207">
        <f>(unitario!$Y425+unitario!$Z425)*D431</f>
        <v>0</v>
      </c>
      <c r="F431" s="208">
        <f>(unitario!$S425+unitario!$T425+unitario!$U425+unitario!$V425+unitario!$W425+unitario!$X425)*D431</f>
        <v>0</v>
      </c>
      <c r="G431" s="207">
        <f>(unitario!Y425*unitario!$Y$658+unitario!Z425*unitario!$Z$658)*'STANDARD FCA'!D431</f>
        <v>0</v>
      </c>
      <c r="H431" s="207">
        <f>(unitario!S425*unitario!$S$658+unitario!T425*unitario!$T$658+unitario!U425*unitario!$U$658+unitario!V425*unitario!$V$658+unitario!W425*unitario!$W$658+unitario!X425*unitario!$X$658)*'STANDARD FCA'!D431</f>
        <v>0</v>
      </c>
      <c r="I431" s="208">
        <f>(unitario!G425+unitario!H425*unitario!$H$658+unitario!I425*unitario!$I$658+unitario!J425*unitario!$J$658+unitario!K425*unitario!$K$658+unitario!L425*unitario!$L$658+unitario!M425*unitario!$M$658+unitario!N425*unitario!$N$658+unitario!O425*unitario!$O$658+unitario!P425*unitario!$P$658+unitario!Q425*unitario!$Q$658+unitario!R425*unitario!$R$658)*'STANDARD FCA'!D431</f>
        <v>0</v>
      </c>
      <c r="J431" s="145">
        <f t="shared" si="12"/>
        <v>0</v>
      </c>
      <c r="K431" s="192">
        <f>unitario!AA425</f>
        <v>0</v>
      </c>
      <c r="L431" s="192">
        <f t="shared" si="13"/>
        <v>0</v>
      </c>
    </row>
    <row r="432" spans="2:12" ht="27" customHeight="1">
      <c r="B432" s="206">
        <f>unitario!A426</f>
        <v>0</v>
      </c>
      <c r="C432" s="205">
        <f>unitario!B426</f>
        <v>0</v>
      </c>
      <c r="D432" s="207">
        <f>unitario!E426</f>
        <v>0</v>
      </c>
      <c r="E432" s="207">
        <f>(unitario!$Y426+unitario!$Z426)*D432</f>
        <v>0</v>
      </c>
      <c r="F432" s="208">
        <f>(unitario!$S426+unitario!$T426+unitario!$U426+unitario!$V426+unitario!$W426+unitario!$X426)*D432</f>
        <v>0</v>
      </c>
      <c r="G432" s="207">
        <f>(unitario!Y426*unitario!$Y$658+unitario!Z426*unitario!$Z$658)*'STANDARD FCA'!D432</f>
        <v>0</v>
      </c>
      <c r="H432" s="207">
        <f>(unitario!S426*unitario!$S$658+unitario!T426*unitario!$T$658+unitario!U426*unitario!$U$658+unitario!V426*unitario!$V$658+unitario!W426*unitario!$W$658+unitario!X426*unitario!$X$658)*'STANDARD FCA'!D432</f>
        <v>0</v>
      </c>
      <c r="I432" s="208">
        <f>(unitario!G426+unitario!H426*unitario!$H$658+unitario!I426*unitario!$I$658+unitario!J426*unitario!$J$658+unitario!K426*unitario!$K$658+unitario!L426*unitario!$L$658+unitario!M426*unitario!$M$658+unitario!N426*unitario!$N$658+unitario!O426*unitario!$O$658+unitario!P426*unitario!$P$658+unitario!Q426*unitario!$Q$658+unitario!R426*unitario!$R$658)*'STANDARD FCA'!D432</f>
        <v>0</v>
      </c>
      <c r="J432" s="145">
        <f t="shared" si="12"/>
        <v>0</v>
      </c>
      <c r="K432" s="192">
        <f>unitario!AA426</f>
        <v>0</v>
      </c>
      <c r="L432" s="192">
        <f t="shared" si="13"/>
        <v>0</v>
      </c>
    </row>
    <row r="433" spans="2:12" ht="27" customHeight="1">
      <c r="B433" s="206">
        <f>unitario!A427</f>
        <v>0</v>
      </c>
      <c r="C433" s="205">
        <f>unitario!B427</f>
        <v>0</v>
      </c>
      <c r="D433" s="207">
        <f>unitario!E427</f>
        <v>0</v>
      </c>
      <c r="E433" s="207">
        <f>(unitario!$Y427+unitario!$Z427)*D433</f>
        <v>0</v>
      </c>
      <c r="F433" s="208">
        <f>(unitario!$S427+unitario!$T427+unitario!$U427+unitario!$V427+unitario!$W427+unitario!$X427)*D433</f>
        <v>0</v>
      </c>
      <c r="G433" s="207">
        <f>(unitario!Y427*unitario!$Y$658+unitario!Z427*unitario!$Z$658)*'STANDARD FCA'!D433</f>
        <v>0</v>
      </c>
      <c r="H433" s="207">
        <f>(unitario!S427*unitario!$S$658+unitario!T427*unitario!$T$658+unitario!U427*unitario!$U$658+unitario!V427*unitario!$V$658+unitario!W427*unitario!$W$658+unitario!X427*unitario!$X$658)*'STANDARD FCA'!D433</f>
        <v>0</v>
      </c>
      <c r="I433" s="208">
        <f>(unitario!G427+unitario!H427*unitario!$H$658+unitario!I427*unitario!$I$658+unitario!J427*unitario!$J$658+unitario!K427*unitario!$K$658+unitario!L427*unitario!$L$658+unitario!M427*unitario!$M$658+unitario!N427*unitario!$N$658+unitario!O427*unitario!$O$658+unitario!P427*unitario!$P$658+unitario!Q427*unitario!$Q$658+unitario!R427*unitario!$R$658)*'STANDARD FCA'!D433</f>
        <v>0</v>
      </c>
      <c r="J433" s="145">
        <f t="shared" si="12"/>
        <v>0</v>
      </c>
      <c r="K433" s="192">
        <f>unitario!AA427</f>
        <v>0</v>
      </c>
      <c r="L433" s="192">
        <f t="shared" si="13"/>
        <v>0</v>
      </c>
    </row>
    <row r="434" spans="2:12" ht="27" customHeight="1">
      <c r="B434" s="206">
        <f>unitario!A428</f>
        <v>0</v>
      </c>
      <c r="C434" s="205">
        <f>unitario!B428</f>
        <v>0</v>
      </c>
      <c r="D434" s="207">
        <f>unitario!E428</f>
        <v>0</v>
      </c>
      <c r="E434" s="207">
        <f>(unitario!$Y428+unitario!$Z428)*D434</f>
        <v>0</v>
      </c>
      <c r="F434" s="208">
        <f>(unitario!$S428+unitario!$T428+unitario!$U428+unitario!$V428+unitario!$W428+unitario!$X428)*D434</f>
        <v>0</v>
      </c>
      <c r="G434" s="207">
        <f>(unitario!Y428*unitario!$Y$658+unitario!Z428*unitario!$Z$658)*'STANDARD FCA'!D434</f>
        <v>0</v>
      </c>
      <c r="H434" s="207">
        <f>(unitario!S428*unitario!$S$658+unitario!T428*unitario!$T$658+unitario!U428*unitario!$U$658+unitario!V428*unitario!$V$658+unitario!W428*unitario!$W$658+unitario!X428*unitario!$X$658)*'STANDARD FCA'!D434</f>
        <v>0</v>
      </c>
      <c r="I434" s="208">
        <f>(unitario!G428+unitario!H428*unitario!$H$658+unitario!I428*unitario!$I$658+unitario!J428*unitario!$J$658+unitario!K428*unitario!$K$658+unitario!L428*unitario!$L$658+unitario!M428*unitario!$M$658+unitario!N428*unitario!$N$658+unitario!O428*unitario!$O$658+unitario!P428*unitario!$P$658+unitario!Q428*unitario!$Q$658+unitario!R428*unitario!$R$658)*'STANDARD FCA'!D434</f>
        <v>0</v>
      </c>
      <c r="J434" s="145">
        <f t="shared" si="12"/>
        <v>0</v>
      </c>
      <c r="K434" s="192">
        <f>unitario!AA428</f>
        <v>0</v>
      </c>
      <c r="L434" s="192">
        <f t="shared" si="13"/>
        <v>0</v>
      </c>
    </row>
    <row r="435" spans="2:12" ht="27.75" customHeight="1">
      <c r="B435" s="206">
        <f>unitario!A429</f>
        <v>0</v>
      </c>
      <c r="C435" s="205">
        <f>unitario!B429</f>
        <v>0</v>
      </c>
      <c r="D435" s="207">
        <f>unitario!E429</f>
        <v>0</v>
      </c>
      <c r="E435" s="207">
        <f>(unitario!$Y429+unitario!$Z429)*D435</f>
        <v>0</v>
      </c>
      <c r="F435" s="208">
        <f>(unitario!$S429+unitario!$T429+unitario!$U429+unitario!$V429+unitario!$W429+unitario!$X429)*D435</f>
        <v>0</v>
      </c>
      <c r="G435" s="207">
        <f>(unitario!Y429*unitario!$Y$658+unitario!Z429*unitario!$Z$658)*'STANDARD FCA'!D435</f>
        <v>0</v>
      </c>
      <c r="H435" s="207">
        <f>(unitario!S429*unitario!$S$658+unitario!T429*unitario!$T$658+unitario!U429*unitario!$U$658+unitario!V429*unitario!$V$658+unitario!W429*unitario!$W$658+unitario!X429*unitario!$X$658)*'STANDARD FCA'!D435</f>
        <v>0</v>
      </c>
      <c r="I435" s="208">
        <f>(unitario!G429+unitario!H429*unitario!$H$658+unitario!I429*unitario!$I$658+unitario!J429*unitario!$J$658+unitario!K429*unitario!$K$658+unitario!L429*unitario!$L$658+unitario!M429*unitario!$M$658+unitario!N429*unitario!$N$658+unitario!O429*unitario!$O$658+unitario!P429*unitario!$P$658+unitario!Q429*unitario!$Q$658+unitario!R429*unitario!$R$658)*'STANDARD FCA'!D435</f>
        <v>0</v>
      </c>
      <c r="J435" s="145">
        <f t="shared" si="12"/>
        <v>0</v>
      </c>
      <c r="K435" s="192">
        <f>unitario!AA429</f>
        <v>0</v>
      </c>
      <c r="L435" s="192">
        <f t="shared" si="13"/>
        <v>0</v>
      </c>
    </row>
    <row r="436" spans="2:12" ht="30.75" customHeight="1">
      <c r="B436" s="206">
        <f>unitario!A430</f>
        <v>0</v>
      </c>
      <c r="C436" s="205">
        <f>unitario!B430</f>
        <v>0</v>
      </c>
      <c r="D436" s="207">
        <f>unitario!E430</f>
        <v>0</v>
      </c>
      <c r="E436" s="207">
        <f>(unitario!$Y430+unitario!$Z430)*D436</f>
        <v>0</v>
      </c>
      <c r="F436" s="208">
        <f>(unitario!$S430+unitario!$T430+unitario!$U430+unitario!$V430+unitario!$W430+unitario!$X430)*D436</f>
        <v>0</v>
      </c>
      <c r="G436" s="207">
        <f>(unitario!Y430*unitario!$Y$658+unitario!Z430*unitario!$Z$658)*'STANDARD FCA'!D436</f>
        <v>0</v>
      </c>
      <c r="H436" s="207">
        <f>(unitario!S430*unitario!$S$658+unitario!T430*unitario!$T$658+unitario!U430*unitario!$U$658+unitario!V430*unitario!$V$658+unitario!W430*unitario!$W$658+unitario!X430*unitario!$X$658)*'STANDARD FCA'!D436</f>
        <v>0</v>
      </c>
      <c r="I436" s="208">
        <f>(unitario!G430+unitario!H430*unitario!$H$658+unitario!I430*unitario!$I$658+unitario!J430*unitario!$J$658+unitario!K430*unitario!$K$658+unitario!L430*unitario!$L$658+unitario!M430*unitario!$M$658+unitario!N430*unitario!$N$658+unitario!O430*unitario!$O$658+unitario!P430*unitario!$P$658+unitario!Q430*unitario!$Q$658+unitario!R430*unitario!$R$658)*'STANDARD FCA'!D436</f>
        <v>0</v>
      </c>
      <c r="J436" s="145">
        <f t="shared" si="12"/>
        <v>0</v>
      </c>
      <c r="K436" s="192">
        <f>unitario!AA430</f>
        <v>0</v>
      </c>
      <c r="L436" s="192">
        <f t="shared" si="13"/>
        <v>0</v>
      </c>
    </row>
    <row r="437" spans="2:12" ht="27" customHeight="1">
      <c r="B437" s="206">
        <f>unitario!A431</f>
        <v>0</v>
      </c>
      <c r="C437" s="246">
        <f>unitario!B431</f>
        <v>0</v>
      </c>
      <c r="D437" s="207">
        <f>unitario!E431</f>
        <v>0</v>
      </c>
      <c r="E437" s="207">
        <f>(unitario!$Y431+unitario!$Z431)*D437</f>
        <v>0</v>
      </c>
      <c r="F437" s="208">
        <f>(unitario!$S431+unitario!$T431+unitario!$U431+unitario!$V431+unitario!$W431+unitario!$X431)*D437</f>
        <v>0</v>
      </c>
      <c r="G437" s="207">
        <f>(unitario!Y431*unitario!$Y$658+unitario!Z431*unitario!$Z$658)*'STANDARD FCA'!D437</f>
        <v>0</v>
      </c>
      <c r="H437" s="207">
        <f>(unitario!S431*unitario!$S$658+unitario!T431*unitario!$T$658+unitario!U431*unitario!$U$658+unitario!V431*unitario!$V$658+unitario!W431*unitario!$W$658+unitario!X431*unitario!$X$658)*'STANDARD FCA'!D437</f>
        <v>0</v>
      </c>
      <c r="I437" s="208">
        <f>(unitario!G431+unitario!H431*unitario!$H$658+unitario!I431*unitario!$I$658+unitario!J431*unitario!$J$658+unitario!K431*unitario!$K$658+unitario!L431*unitario!$L$658+unitario!M431*unitario!$M$658+unitario!N431*unitario!$N$658+unitario!O431*unitario!$O$658+unitario!P431*unitario!$P$658+unitario!Q431*unitario!$Q$658+unitario!R431*unitario!$R$658)*'STANDARD FCA'!D437</f>
        <v>0</v>
      </c>
      <c r="J437" s="145">
        <f t="shared" si="12"/>
        <v>0</v>
      </c>
      <c r="K437" s="192">
        <f>unitario!AA431</f>
        <v>0</v>
      </c>
      <c r="L437" s="192">
        <f t="shared" si="13"/>
        <v>0</v>
      </c>
    </row>
    <row r="438" spans="2:12" ht="27" customHeight="1">
      <c r="B438" s="206">
        <f>unitario!A432</f>
        <v>0</v>
      </c>
      <c r="C438" s="205">
        <f>unitario!B432</f>
        <v>0</v>
      </c>
      <c r="D438" s="207">
        <f>unitario!E432</f>
        <v>0</v>
      </c>
      <c r="E438" s="207">
        <f>(unitario!$Y432+unitario!$Z432)*D438</f>
        <v>0</v>
      </c>
      <c r="F438" s="208">
        <f>(unitario!$S432+unitario!$T432+unitario!$U432+unitario!$V432+unitario!$W432+unitario!$X432)*D438</f>
        <v>0</v>
      </c>
      <c r="G438" s="207">
        <f>(unitario!Y432*unitario!$Y$658+unitario!Z432*unitario!$Z$658)*'STANDARD FCA'!D438</f>
        <v>0</v>
      </c>
      <c r="H438" s="207">
        <f>(unitario!S432*unitario!$S$658+unitario!T432*unitario!$T$658+unitario!U432*unitario!$U$658+unitario!V432*unitario!$V$658+unitario!W432*unitario!$W$658+unitario!X432*unitario!$X$658)*'STANDARD FCA'!D438</f>
        <v>0</v>
      </c>
      <c r="I438" s="208">
        <f>(unitario!G432+unitario!H432*unitario!$H$658+unitario!I432*unitario!$I$658+unitario!J432*unitario!$J$658+unitario!K432*unitario!$K$658+unitario!L432*unitario!$L$658+unitario!M432*unitario!$M$658+unitario!N432*unitario!$N$658+unitario!O432*unitario!$O$658+unitario!P432*unitario!$P$658+unitario!Q432*unitario!$Q$658+unitario!R432*unitario!$R$658)*'STANDARD FCA'!D438</f>
        <v>0</v>
      </c>
      <c r="J438" s="145">
        <f t="shared" si="12"/>
        <v>0</v>
      </c>
      <c r="K438" s="192">
        <f>unitario!AA432</f>
        <v>0</v>
      </c>
      <c r="L438" s="192">
        <f t="shared" si="13"/>
        <v>0</v>
      </c>
    </row>
    <row r="439" spans="2:12" ht="27" customHeight="1">
      <c r="B439" s="206">
        <f>unitario!A433</f>
        <v>0</v>
      </c>
      <c r="C439" s="205">
        <f>unitario!B433</f>
        <v>0</v>
      </c>
      <c r="D439" s="207">
        <f>unitario!E433</f>
        <v>0</v>
      </c>
      <c r="E439" s="207">
        <f>(unitario!$Y433+unitario!$Z433)*D439</f>
        <v>0</v>
      </c>
      <c r="F439" s="208">
        <f>(unitario!$S433+unitario!$T433+unitario!$U433+unitario!$V433+unitario!$W433+unitario!$X433)*D439</f>
        <v>0</v>
      </c>
      <c r="G439" s="207">
        <f>(unitario!Y433*unitario!$Y$658+unitario!Z433*unitario!$Z$658)*'STANDARD FCA'!D439</f>
        <v>0</v>
      </c>
      <c r="H439" s="207">
        <f>(unitario!S433*unitario!$S$658+unitario!T433*unitario!$T$658+unitario!U433*unitario!$U$658+unitario!V433*unitario!$V$658+unitario!W433*unitario!$W$658+unitario!X433*unitario!$X$658)*'STANDARD FCA'!D439</f>
        <v>0</v>
      </c>
      <c r="I439" s="208">
        <f>(unitario!G433+unitario!H433*unitario!$H$658+unitario!I433*unitario!$I$658+unitario!J433*unitario!$J$658+unitario!K433*unitario!$K$658+unitario!L433*unitario!$L$658+unitario!M433*unitario!$M$658+unitario!N433*unitario!$N$658+unitario!O433*unitario!$O$658+unitario!P433*unitario!$P$658+unitario!Q433*unitario!$Q$658+unitario!R433*unitario!$R$658)*'STANDARD FCA'!D439</f>
        <v>0</v>
      </c>
      <c r="J439" s="145">
        <f t="shared" si="12"/>
        <v>0</v>
      </c>
      <c r="K439" s="192">
        <f>unitario!AA433</f>
        <v>0</v>
      </c>
      <c r="L439" s="192">
        <f t="shared" si="13"/>
        <v>0</v>
      </c>
    </row>
    <row r="440" spans="2:12" ht="27" customHeight="1">
      <c r="B440" s="206">
        <f>unitario!A434</f>
        <v>0</v>
      </c>
      <c r="C440" s="205">
        <f>unitario!B434</f>
        <v>0</v>
      </c>
      <c r="D440" s="207">
        <f>unitario!E434</f>
        <v>0</v>
      </c>
      <c r="E440" s="207">
        <f>(unitario!$Y434+unitario!$Z434)*D440</f>
        <v>0</v>
      </c>
      <c r="F440" s="208">
        <f>(unitario!$S434+unitario!$T434+unitario!$U434+unitario!$V434+unitario!$W434+unitario!$X434)*D440</f>
        <v>0</v>
      </c>
      <c r="G440" s="207">
        <f>(unitario!Y434*unitario!$Y$658+unitario!Z434*unitario!$Z$658)*'STANDARD FCA'!D440</f>
        <v>0</v>
      </c>
      <c r="H440" s="207">
        <f>(unitario!S434*unitario!$S$658+unitario!T434*unitario!$T$658+unitario!U434*unitario!$U$658+unitario!V434*unitario!$V$658+unitario!W434*unitario!$W$658+unitario!X434*unitario!$X$658)*'STANDARD FCA'!D440</f>
        <v>0</v>
      </c>
      <c r="I440" s="208">
        <f>(unitario!G434+unitario!H434*unitario!$H$658+unitario!I434*unitario!$I$658+unitario!J434*unitario!$J$658+unitario!K434*unitario!$K$658+unitario!L434*unitario!$L$658+unitario!M434*unitario!$M$658+unitario!N434*unitario!$N$658+unitario!O434*unitario!$O$658+unitario!P434*unitario!$P$658+unitario!Q434*unitario!$Q$658+unitario!R434*unitario!$R$658)*'STANDARD FCA'!D440</f>
        <v>0</v>
      </c>
      <c r="J440" s="145">
        <f t="shared" si="12"/>
        <v>0</v>
      </c>
      <c r="K440" s="192">
        <f>unitario!AA434</f>
        <v>0</v>
      </c>
      <c r="L440" s="192">
        <f t="shared" si="13"/>
        <v>0</v>
      </c>
    </row>
    <row r="441" spans="2:12" ht="27" customHeight="1">
      <c r="B441" s="206">
        <f>unitario!A435</f>
        <v>0</v>
      </c>
      <c r="C441" s="205">
        <f>unitario!B435</f>
        <v>0</v>
      </c>
      <c r="D441" s="207">
        <f>unitario!E435</f>
        <v>0</v>
      </c>
      <c r="E441" s="207">
        <f>(unitario!$Y435+unitario!$Z435)*D441</f>
        <v>0</v>
      </c>
      <c r="F441" s="208">
        <f>(unitario!$S435+unitario!$T435+unitario!$U435+unitario!$V435+unitario!$W435+unitario!$X435)*D441</f>
        <v>0</v>
      </c>
      <c r="G441" s="207">
        <f>(unitario!Y435*unitario!$Y$658+unitario!Z435*unitario!$Z$658)*'STANDARD FCA'!D441</f>
        <v>0</v>
      </c>
      <c r="H441" s="207">
        <f>(unitario!S435*unitario!$S$658+unitario!T435*unitario!$T$658+unitario!U435*unitario!$U$658+unitario!V435*unitario!$V$658+unitario!W435*unitario!$W$658+unitario!X435*unitario!$X$658)*'STANDARD FCA'!D441</f>
        <v>0</v>
      </c>
      <c r="I441" s="208">
        <f>(unitario!G435+unitario!H435*unitario!$H$658+unitario!I435*unitario!$I$658+unitario!J435*unitario!$J$658+unitario!K435*unitario!$K$658+unitario!L435*unitario!$L$658+unitario!M435*unitario!$M$658+unitario!N435*unitario!$N$658+unitario!O435*unitario!$O$658+unitario!P435*unitario!$P$658+unitario!Q435*unitario!$Q$658+unitario!R435*unitario!$R$658)*'STANDARD FCA'!D441</f>
        <v>0</v>
      </c>
      <c r="J441" s="145">
        <f t="shared" si="12"/>
        <v>0</v>
      </c>
      <c r="K441" s="192">
        <f>unitario!AA435</f>
        <v>0</v>
      </c>
      <c r="L441" s="192">
        <f t="shared" si="13"/>
        <v>0</v>
      </c>
    </row>
    <row r="442" spans="2:12" ht="27.75" customHeight="1">
      <c r="B442" s="206">
        <f>unitario!A436</f>
        <v>0</v>
      </c>
      <c r="C442" s="205">
        <f>unitario!B436</f>
        <v>0</v>
      </c>
      <c r="D442" s="207">
        <f>unitario!E436</f>
        <v>0</v>
      </c>
      <c r="E442" s="207">
        <f>(unitario!$Y436+unitario!$Z436)*D442</f>
        <v>0</v>
      </c>
      <c r="F442" s="208">
        <f>(unitario!$S436+unitario!$T436+unitario!$U436+unitario!$V436+unitario!$W436+unitario!$X436)*D442</f>
        <v>0</v>
      </c>
      <c r="G442" s="207">
        <f>(unitario!Y436*unitario!$Y$658+unitario!Z436*unitario!$Z$658)*'STANDARD FCA'!D442</f>
        <v>0</v>
      </c>
      <c r="H442" s="207">
        <f>(unitario!S436*unitario!$S$658+unitario!T436*unitario!$T$658+unitario!U436*unitario!$U$658+unitario!V436*unitario!$V$658+unitario!W436*unitario!$W$658+unitario!X436*unitario!$X$658)*'STANDARD FCA'!D442</f>
        <v>0</v>
      </c>
      <c r="I442" s="208">
        <f>(unitario!G436+unitario!H436*unitario!$H$658+unitario!I436*unitario!$I$658+unitario!J436*unitario!$J$658+unitario!K436*unitario!$K$658+unitario!L436*unitario!$L$658+unitario!M436*unitario!$M$658+unitario!N436*unitario!$N$658+unitario!O436*unitario!$O$658+unitario!P436*unitario!$P$658+unitario!Q436*unitario!$Q$658+unitario!R436*unitario!$R$658)*'STANDARD FCA'!D442</f>
        <v>0</v>
      </c>
      <c r="J442" s="145">
        <f t="shared" si="12"/>
        <v>0</v>
      </c>
      <c r="K442" s="192">
        <f>unitario!AA436</f>
        <v>0</v>
      </c>
      <c r="L442" s="192">
        <f t="shared" si="13"/>
        <v>0</v>
      </c>
    </row>
    <row r="443" spans="2:12" ht="30.75" customHeight="1">
      <c r="B443" s="206">
        <f>unitario!A437</f>
        <v>0</v>
      </c>
      <c r="C443" s="205">
        <f>unitario!B437</f>
        <v>0</v>
      </c>
      <c r="D443" s="207">
        <f>unitario!E437</f>
        <v>0</v>
      </c>
      <c r="E443" s="207">
        <f>(unitario!$Y437+unitario!$Z437)*D443</f>
        <v>0</v>
      </c>
      <c r="F443" s="208">
        <f>(unitario!$S437+unitario!$T437+unitario!$U437+unitario!$V437+unitario!$W437+unitario!$X437)*D443</f>
        <v>0</v>
      </c>
      <c r="G443" s="207">
        <f>(unitario!Y437*unitario!$Y$658+unitario!Z437*unitario!$Z$658)*'STANDARD FCA'!D443</f>
        <v>0</v>
      </c>
      <c r="H443" s="207">
        <f>(unitario!S437*unitario!$S$658+unitario!T437*unitario!$T$658+unitario!U437*unitario!$U$658+unitario!V437*unitario!$V$658+unitario!W437*unitario!$W$658+unitario!X437*unitario!$X$658)*'STANDARD FCA'!D443</f>
        <v>0</v>
      </c>
      <c r="I443" s="208">
        <f>(unitario!G437+unitario!H437*unitario!$H$658+unitario!I437*unitario!$I$658+unitario!J437*unitario!$J$658+unitario!K437*unitario!$K$658+unitario!L437*unitario!$L$658+unitario!M437*unitario!$M$658+unitario!N437*unitario!$N$658+unitario!O437*unitario!$O$658+unitario!P437*unitario!$P$658+unitario!Q437*unitario!$Q$658+unitario!R437*unitario!$R$658)*'STANDARD FCA'!D443</f>
        <v>0</v>
      </c>
      <c r="J443" s="145">
        <f t="shared" si="12"/>
        <v>0</v>
      </c>
      <c r="K443" s="192">
        <f>unitario!AA437</f>
        <v>0</v>
      </c>
      <c r="L443" s="192">
        <f t="shared" si="13"/>
        <v>0</v>
      </c>
    </row>
    <row r="444" spans="2:12" ht="27" customHeight="1">
      <c r="B444" s="206">
        <f>unitario!A438</f>
        <v>0</v>
      </c>
      <c r="C444" s="205">
        <f>unitario!B438</f>
        <v>0</v>
      </c>
      <c r="D444" s="207">
        <f>unitario!E438</f>
        <v>0</v>
      </c>
      <c r="E444" s="207">
        <f>(unitario!$Y438+unitario!$Z438)*D444</f>
        <v>0</v>
      </c>
      <c r="F444" s="208">
        <f>(unitario!$S438+unitario!$T438+unitario!$U438+unitario!$V438+unitario!$W438+unitario!$X438)*D444</f>
        <v>0</v>
      </c>
      <c r="G444" s="207">
        <f>(unitario!Y438*unitario!$Y$658+unitario!Z438*unitario!$Z$658)*'STANDARD FCA'!D444</f>
        <v>0</v>
      </c>
      <c r="H444" s="207">
        <f>(unitario!S438*unitario!$S$658+unitario!T438*unitario!$T$658+unitario!U438*unitario!$U$658+unitario!V438*unitario!$V$658+unitario!W438*unitario!$W$658+unitario!X438*unitario!$X$658)*'STANDARD FCA'!D444</f>
        <v>0</v>
      </c>
      <c r="I444" s="208">
        <f>(unitario!G438+unitario!H438*unitario!$H$658+unitario!I438*unitario!$I$658+unitario!J438*unitario!$J$658+unitario!K438*unitario!$K$658+unitario!L438*unitario!$L$658+unitario!M438*unitario!$M$658+unitario!N438*unitario!$N$658+unitario!O438*unitario!$O$658+unitario!P438*unitario!$P$658+unitario!Q438*unitario!$Q$658+unitario!R438*unitario!$R$658)*'STANDARD FCA'!D444</f>
        <v>0</v>
      </c>
      <c r="J444" s="145">
        <f t="shared" si="12"/>
        <v>0</v>
      </c>
      <c r="K444" s="192">
        <f>unitario!AA438</f>
        <v>0</v>
      </c>
      <c r="L444" s="192">
        <f t="shared" si="13"/>
        <v>0</v>
      </c>
    </row>
    <row r="445" spans="2:12" ht="27" customHeight="1">
      <c r="B445" s="206">
        <f>unitario!A439</f>
        <v>0</v>
      </c>
      <c r="C445" s="205">
        <f>unitario!B439</f>
        <v>0</v>
      </c>
      <c r="D445" s="207">
        <f>unitario!E439</f>
        <v>0</v>
      </c>
      <c r="E445" s="207">
        <f>(unitario!$Y439+unitario!$Z439)*D445</f>
        <v>0</v>
      </c>
      <c r="F445" s="208">
        <f>(unitario!$S439+unitario!$T439+unitario!$U439+unitario!$V439+unitario!$W439+unitario!$X439)*D445</f>
        <v>0</v>
      </c>
      <c r="G445" s="207">
        <f>(unitario!Y439*unitario!$Y$658+unitario!Z439*unitario!$Z$658)*'STANDARD FCA'!D445</f>
        <v>0</v>
      </c>
      <c r="H445" s="207">
        <f>(unitario!S439*unitario!$S$658+unitario!T439*unitario!$T$658+unitario!U439*unitario!$U$658+unitario!V439*unitario!$V$658+unitario!W439*unitario!$W$658+unitario!X439*unitario!$X$658)*'STANDARD FCA'!D445</f>
        <v>0</v>
      </c>
      <c r="I445" s="208">
        <f>(unitario!G439+unitario!H439*unitario!$H$658+unitario!I439*unitario!$I$658+unitario!J439*unitario!$J$658+unitario!K439*unitario!$K$658+unitario!L439*unitario!$L$658+unitario!M439*unitario!$M$658+unitario!N439*unitario!$N$658+unitario!O439*unitario!$O$658+unitario!P439*unitario!$P$658+unitario!Q439*unitario!$Q$658+unitario!R439*unitario!$R$658)*'STANDARD FCA'!D445</f>
        <v>0</v>
      </c>
      <c r="J445" s="145">
        <f t="shared" si="12"/>
        <v>0</v>
      </c>
      <c r="K445" s="192">
        <f>unitario!AA439</f>
        <v>0</v>
      </c>
      <c r="L445" s="192">
        <f t="shared" si="13"/>
        <v>0</v>
      </c>
    </row>
    <row r="446" spans="2:12" ht="27" customHeight="1">
      <c r="B446" s="206">
        <f>unitario!A440</f>
        <v>0</v>
      </c>
      <c r="C446" s="205">
        <f>unitario!B440</f>
        <v>0</v>
      </c>
      <c r="D446" s="207">
        <f>unitario!E440</f>
        <v>0</v>
      </c>
      <c r="E446" s="207">
        <f>(unitario!$Y440+unitario!$Z440)*D446</f>
        <v>0</v>
      </c>
      <c r="F446" s="208">
        <f>(unitario!$S440+unitario!$T440+unitario!$U440+unitario!$V440+unitario!$W440+unitario!$X440)*D446</f>
        <v>0</v>
      </c>
      <c r="G446" s="207">
        <f>(unitario!Y440*unitario!$Y$658+unitario!Z440*unitario!$Z$658)*'STANDARD FCA'!D446</f>
        <v>0</v>
      </c>
      <c r="H446" s="207">
        <f>(unitario!S440*unitario!$S$658+unitario!T440*unitario!$T$658+unitario!U440*unitario!$U$658+unitario!V440*unitario!$V$658+unitario!W440*unitario!$W$658+unitario!X440*unitario!$X$658)*'STANDARD FCA'!D446</f>
        <v>0</v>
      </c>
      <c r="I446" s="208">
        <f>(unitario!G440+unitario!H440*unitario!$H$658+unitario!I440*unitario!$I$658+unitario!J440*unitario!$J$658+unitario!K440*unitario!$K$658+unitario!L440*unitario!$L$658+unitario!M440*unitario!$M$658+unitario!N440*unitario!$N$658+unitario!O440*unitario!$O$658+unitario!P440*unitario!$P$658+unitario!Q440*unitario!$Q$658+unitario!R440*unitario!$R$658)*'STANDARD FCA'!D446</f>
        <v>0</v>
      </c>
      <c r="J446" s="145">
        <f t="shared" si="12"/>
        <v>0</v>
      </c>
      <c r="K446" s="192">
        <f>unitario!AA440</f>
        <v>0</v>
      </c>
      <c r="L446" s="192">
        <f t="shared" si="13"/>
        <v>0</v>
      </c>
    </row>
    <row r="447" spans="2:12" ht="27" customHeight="1">
      <c r="B447" s="206">
        <f>unitario!A441</f>
        <v>0</v>
      </c>
      <c r="C447" s="205">
        <f>unitario!B441</f>
        <v>0</v>
      </c>
      <c r="D447" s="207">
        <f>unitario!E441</f>
        <v>0</v>
      </c>
      <c r="E447" s="207">
        <f>(unitario!$Y441+unitario!$Z441)*D447</f>
        <v>0</v>
      </c>
      <c r="F447" s="208">
        <f>(unitario!$S441+unitario!$T441+unitario!$U441+unitario!$V441+unitario!$W441+unitario!$X441)*D447</f>
        <v>0</v>
      </c>
      <c r="G447" s="207">
        <f>(unitario!Y441*unitario!$Y$658+unitario!Z441*unitario!$Z$658)*'STANDARD FCA'!D447</f>
        <v>0</v>
      </c>
      <c r="H447" s="207">
        <f>(unitario!S441*unitario!$S$658+unitario!T441*unitario!$T$658+unitario!U441*unitario!$U$658+unitario!V441*unitario!$V$658+unitario!W441*unitario!$W$658+unitario!X441*unitario!$X$658)*'STANDARD FCA'!D447</f>
        <v>0</v>
      </c>
      <c r="I447" s="208">
        <f>(unitario!G441+unitario!H441*unitario!$H$658+unitario!I441*unitario!$I$658+unitario!J441*unitario!$J$658+unitario!K441*unitario!$K$658+unitario!L441*unitario!$L$658+unitario!M441*unitario!$M$658+unitario!N441*unitario!$N$658+unitario!O441*unitario!$O$658+unitario!P441*unitario!$P$658+unitario!Q441*unitario!$Q$658+unitario!R441*unitario!$R$658)*'STANDARD FCA'!D447</f>
        <v>0</v>
      </c>
      <c r="J447" s="145">
        <f t="shared" si="12"/>
        <v>0</v>
      </c>
      <c r="K447" s="192">
        <f>unitario!AA441</f>
        <v>0</v>
      </c>
      <c r="L447" s="192">
        <f t="shared" si="13"/>
        <v>0</v>
      </c>
    </row>
    <row r="448" spans="2:12" ht="27" customHeight="1">
      <c r="B448" s="206">
        <f>unitario!A442</f>
        <v>0</v>
      </c>
      <c r="C448" s="205">
        <f>unitario!B442</f>
        <v>0</v>
      </c>
      <c r="D448" s="207">
        <f>unitario!E442</f>
        <v>0</v>
      </c>
      <c r="E448" s="207">
        <f>(unitario!$Y442+unitario!$Z442)*D448</f>
        <v>0</v>
      </c>
      <c r="F448" s="208">
        <f>(unitario!$S442+unitario!$T442+unitario!$U442+unitario!$V442+unitario!$W442+unitario!$X442)*D448</f>
        <v>0</v>
      </c>
      <c r="G448" s="207">
        <f>(unitario!Y442*unitario!$Y$658+unitario!Z442*unitario!$Z$658)*'STANDARD FCA'!D448</f>
        <v>0</v>
      </c>
      <c r="H448" s="207">
        <f>(unitario!S442*unitario!$S$658+unitario!T442*unitario!$T$658+unitario!U442*unitario!$U$658+unitario!V442*unitario!$V$658+unitario!W442*unitario!$W$658+unitario!X442*unitario!$X$658)*'STANDARD FCA'!D448</f>
        <v>0</v>
      </c>
      <c r="I448" s="208">
        <f>(unitario!G442+unitario!H442*unitario!$H$658+unitario!I442*unitario!$I$658+unitario!J442*unitario!$J$658+unitario!K442*unitario!$K$658+unitario!L442*unitario!$L$658+unitario!M442*unitario!$M$658+unitario!N442*unitario!$N$658+unitario!O442*unitario!$O$658+unitario!P442*unitario!$P$658+unitario!Q442*unitario!$Q$658+unitario!R442*unitario!$R$658)*'STANDARD FCA'!D448</f>
        <v>0</v>
      </c>
      <c r="J448" s="145">
        <f t="shared" si="12"/>
        <v>0</v>
      </c>
      <c r="K448" s="192">
        <f>unitario!AA442</f>
        <v>0</v>
      </c>
      <c r="L448" s="192">
        <f t="shared" si="13"/>
        <v>0</v>
      </c>
    </row>
    <row r="449" spans="2:12" ht="27.75" customHeight="1">
      <c r="B449" s="206">
        <f>unitario!A443</f>
        <v>0</v>
      </c>
      <c r="C449" s="205">
        <f>unitario!B443</f>
        <v>0</v>
      </c>
      <c r="D449" s="207">
        <f>unitario!E443</f>
        <v>0</v>
      </c>
      <c r="E449" s="207">
        <f>(unitario!$Y443+unitario!$Z443)*D449</f>
        <v>0</v>
      </c>
      <c r="F449" s="208">
        <f>(unitario!$S443+unitario!$T443+unitario!$U443+unitario!$V443+unitario!$W443+unitario!$X443)*D449</f>
        <v>0</v>
      </c>
      <c r="G449" s="207">
        <f>(unitario!Y443*unitario!$Y$658+unitario!Z443*unitario!$Z$658)*'STANDARD FCA'!D449</f>
        <v>0</v>
      </c>
      <c r="H449" s="207">
        <f>(unitario!S443*unitario!$S$658+unitario!T443*unitario!$T$658+unitario!U443*unitario!$U$658+unitario!V443*unitario!$V$658+unitario!W443*unitario!$W$658+unitario!X443*unitario!$X$658)*'STANDARD FCA'!D449</f>
        <v>0</v>
      </c>
      <c r="I449" s="208">
        <f>(unitario!G443+unitario!H443*unitario!$H$658+unitario!I443*unitario!$I$658+unitario!J443*unitario!$J$658+unitario!K443*unitario!$K$658+unitario!L443*unitario!$L$658+unitario!M443*unitario!$M$658+unitario!N443*unitario!$N$658+unitario!O443*unitario!$O$658+unitario!P443*unitario!$P$658+unitario!Q443*unitario!$Q$658+unitario!R443*unitario!$R$658)*'STANDARD FCA'!D449</f>
        <v>0</v>
      </c>
      <c r="J449" s="145">
        <f t="shared" si="12"/>
        <v>0</v>
      </c>
      <c r="K449" s="192">
        <f>unitario!AA443</f>
        <v>0</v>
      </c>
      <c r="L449" s="192">
        <f t="shared" si="13"/>
        <v>0</v>
      </c>
    </row>
    <row r="450" spans="2:12" ht="30.75" customHeight="1">
      <c r="B450" s="206">
        <f>unitario!A444</f>
        <v>0</v>
      </c>
      <c r="C450" s="205">
        <f>unitario!B444</f>
        <v>0</v>
      </c>
      <c r="D450" s="207">
        <f>unitario!E444</f>
        <v>0</v>
      </c>
      <c r="E450" s="207">
        <f>(unitario!$Y444+unitario!$Z444)*D450</f>
        <v>0</v>
      </c>
      <c r="F450" s="208">
        <f>(unitario!$S444+unitario!$T444+unitario!$U444+unitario!$V444+unitario!$W444+unitario!$X444)*D450</f>
        <v>0</v>
      </c>
      <c r="G450" s="207">
        <f>(unitario!Y444*unitario!$Y$658+unitario!Z444*unitario!$Z$658)*'STANDARD FCA'!D450</f>
        <v>0</v>
      </c>
      <c r="H450" s="207">
        <f>(unitario!S444*unitario!$S$658+unitario!T444*unitario!$T$658+unitario!U444*unitario!$U$658+unitario!V444*unitario!$V$658+unitario!W444*unitario!$W$658+unitario!X444*unitario!$X$658)*'STANDARD FCA'!D450</f>
        <v>0</v>
      </c>
      <c r="I450" s="208">
        <f>(unitario!G444+unitario!H444*unitario!$H$658+unitario!I444*unitario!$I$658+unitario!J444*unitario!$J$658+unitario!K444*unitario!$K$658+unitario!L444*unitario!$L$658+unitario!M444*unitario!$M$658+unitario!N444*unitario!$N$658+unitario!O444*unitario!$O$658+unitario!P444*unitario!$P$658+unitario!Q444*unitario!$Q$658+unitario!R444*unitario!$R$658)*'STANDARD FCA'!D450</f>
        <v>0</v>
      </c>
      <c r="J450" s="145">
        <f t="shared" si="12"/>
        <v>0</v>
      </c>
      <c r="K450" s="192">
        <f>unitario!AA444</f>
        <v>0</v>
      </c>
      <c r="L450" s="192">
        <f t="shared" si="13"/>
        <v>0</v>
      </c>
    </row>
    <row r="451" spans="2:12" ht="27" customHeight="1">
      <c r="B451" s="206">
        <f>unitario!A445</f>
        <v>0</v>
      </c>
      <c r="C451" s="205">
        <f>unitario!B445</f>
        <v>0</v>
      </c>
      <c r="D451" s="207">
        <f>unitario!E445</f>
        <v>0</v>
      </c>
      <c r="E451" s="207">
        <f>(unitario!$Y445+unitario!$Z445)*D451</f>
        <v>0</v>
      </c>
      <c r="F451" s="208">
        <f>(unitario!$S445+unitario!$T445+unitario!$U445+unitario!$V445+unitario!$W445+unitario!$X445)*D451</f>
        <v>0</v>
      </c>
      <c r="G451" s="207">
        <f>(unitario!Y445*unitario!$Y$658+unitario!Z445*unitario!$Z$658)*'STANDARD FCA'!D451</f>
        <v>0</v>
      </c>
      <c r="H451" s="207">
        <f>(unitario!S445*unitario!$S$658+unitario!T445*unitario!$T$658+unitario!U445*unitario!$U$658+unitario!V445*unitario!$V$658+unitario!W445*unitario!$W$658+unitario!X445*unitario!$X$658)*'STANDARD FCA'!D451</f>
        <v>0</v>
      </c>
      <c r="I451" s="208">
        <f>(unitario!G445+unitario!H445*unitario!$H$658+unitario!I445*unitario!$I$658+unitario!J445*unitario!$J$658+unitario!K445*unitario!$K$658+unitario!L445*unitario!$L$658+unitario!M445*unitario!$M$658+unitario!N445*unitario!$N$658+unitario!O445*unitario!$O$658+unitario!P445*unitario!$P$658+unitario!Q445*unitario!$Q$658+unitario!R445*unitario!$R$658)*'STANDARD FCA'!D451</f>
        <v>0</v>
      </c>
      <c r="J451" s="145">
        <f t="shared" si="12"/>
        <v>0</v>
      </c>
      <c r="K451" s="192">
        <f>unitario!AA445</f>
        <v>0</v>
      </c>
      <c r="L451" s="192">
        <f t="shared" si="13"/>
        <v>0</v>
      </c>
    </row>
    <row r="452" spans="2:12" ht="27" customHeight="1">
      <c r="B452" s="206">
        <f>unitario!A446</f>
        <v>0</v>
      </c>
      <c r="C452" s="205">
        <f>unitario!B446</f>
        <v>0</v>
      </c>
      <c r="D452" s="207">
        <f>unitario!E446</f>
        <v>0</v>
      </c>
      <c r="E452" s="207">
        <f>(unitario!$Y446+unitario!$Z446)*D452</f>
        <v>0</v>
      </c>
      <c r="F452" s="208">
        <f>(unitario!$S446+unitario!$T446+unitario!$U446+unitario!$V446+unitario!$W446+unitario!$X446)*D452</f>
        <v>0</v>
      </c>
      <c r="G452" s="207">
        <f>(unitario!Y446*unitario!$Y$658+unitario!Z446*unitario!$Z$658)*'STANDARD FCA'!D452</f>
        <v>0</v>
      </c>
      <c r="H452" s="207">
        <f>(unitario!S446*unitario!$S$658+unitario!T446*unitario!$T$658+unitario!U446*unitario!$U$658+unitario!V446*unitario!$V$658+unitario!W446*unitario!$W$658+unitario!X446*unitario!$X$658)*'STANDARD FCA'!D452</f>
        <v>0</v>
      </c>
      <c r="I452" s="208">
        <f>(unitario!G446+unitario!H446*unitario!$H$658+unitario!I446*unitario!$I$658+unitario!J446*unitario!$J$658+unitario!K446*unitario!$K$658+unitario!L446*unitario!$L$658+unitario!M446*unitario!$M$658+unitario!N446*unitario!$N$658+unitario!O446*unitario!$O$658+unitario!P446*unitario!$P$658+unitario!Q446*unitario!$Q$658+unitario!R446*unitario!$R$658)*'STANDARD FCA'!D452</f>
        <v>0</v>
      </c>
      <c r="J452" s="145">
        <f t="shared" si="12"/>
        <v>0</v>
      </c>
      <c r="K452" s="192">
        <f>unitario!AA446</f>
        <v>0</v>
      </c>
      <c r="L452" s="192">
        <f t="shared" si="13"/>
        <v>0</v>
      </c>
    </row>
    <row r="453" spans="2:12" ht="27" customHeight="1">
      <c r="B453" s="206">
        <f>unitario!A447</f>
        <v>0</v>
      </c>
      <c r="C453" s="246">
        <f>unitario!B447</f>
        <v>0</v>
      </c>
      <c r="D453" s="207">
        <f>unitario!E447</f>
        <v>0</v>
      </c>
      <c r="E453" s="207">
        <f>(unitario!$Y447+unitario!$Z447)*D453</f>
        <v>0</v>
      </c>
      <c r="F453" s="208">
        <f>(unitario!$S447+unitario!$T447+unitario!$U447+unitario!$V447+unitario!$W447+unitario!$X447)*D453</f>
        <v>0</v>
      </c>
      <c r="G453" s="207">
        <f>(unitario!Y447*unitario!$Y$658+unitario!Z447*unitario!$Z$658)*'STANDARD FCA'!D453</f>
        <v>0</v>
      </c>
      <c r="H453" s="207">
        <f>(unitario!S447*unitario!$S$658+unitario!T447*unitario!$T$658+unitario!U447*unitario!$U$658+unitario!V447*unitario!$V$658+unitario!W447*unitario!$W$658+unitario!X447*unitario!$X$658)*'STANDARD FCA'!D453</f>
        <v>0</v>
      </c>
      <c r="I453" s="208">
        <f>(unitario!G447+unitario!H447*unitario!$H$658+unitario!I447*unitario!$I$658+unitario!J447*unitario!$J$658+unitario!K447*unitario!$K$658+unitario!L447*unitario!$L$658+unitario!M447*unitario!$M$658+unitario!N447*unitario!$N$658+unitario!O447*unitario!$O$658+unitario!P447*unitario!$P$658+unitario!Q447*unitario!$Q$658+unitario!R447*unitario!$R$658)*'STANDARD FCA'!D453</f>
        <v>0</v>
      </c>
      <c r="J453" s="145">
        <f t="shared" si="12"/>
        <v>0</v>
      </c>
      <c r="K453" s="192">
        <f>unitario!AA447</f>
        <v>0</v>
      </c>
      <c r="L453" s="192">
        <f t="shared" si="13"/>
        <v>0</v>
      </c>
    </row>
    <row r="454" spans="2:12" ht="27" customHeight="1">
      <c r="B454" s="206">
        <f>unitario!A448</f>
        <v>0</v>
      </c>
      <c r="C454" s="205">
        <f>unitario!B448</f>
        <v>0</v>
      </c>
      <c r="D454" s="207">
        <f>unitario!E448</f>
        <v>0</v>
      </c>
      <c r="E454" s="207">
        <f>(unitario!$Y448+unitario!$Z448)*D454</f>
        <v>0</v>
      </c>
      <c r="F454" s="208">
        <f>(unitario!$S448+unitario!$T448+unitario!$U448+unitario!$V448+unitario!$W448+unitario!$X448)*D454</f>
        <v>0</v>
      </c>
      <c r="G454" s="207">
        <f>(unitario!Y448*unitario!$Y$658+unitario!Z448*unitario!$Z$658)*'STANDARD FCA'!D454</f>
        <v>0</v>
      </c>
      <c r="H454" s="207">
        <f>(unitario!S448*unitario!$S$658+unitario!T448*unitario!$T$658+unitario!U448*unitario!$U$658+unitario!V448*unitario!$V$658+unitario!W448*unitario!$W$658+unitario!X448*unitario!$X$658)*'STANDARD FCA'!D454</f>
        <v>0</v>
      </c>
      <c r="I454" s="208">
        <f>(unitario!G448+unitario!H448*unitario!$H$658+unitario!I448*unitario!$I$658+unitario!J448*unitario!$J$658+unitario!K448*unitario!$K$658+unitario!L448*unitario!$L$658+unitario!M448*unitario!$M$658+unitario!N448*unitario!$N$658+unitario!O448*unitario!$O$658+unitario!P448*unitario!$P$658+unitario!Q448*unitario!$Q$658+unitario!R448*unitario!$R$658)*'STANDARD FCA'!D454</f>
        <v>0</v>
      </c>
      <c r="J454" s="145">
        <f t="shared" si="12"/>
        <v>0</v>
      </c>
      <c r="K454" s="192">
        <f>unitario!AA448</f>
        <v>0</v>
      </c>
      <c r="L454" s="192">
        <f t="shared" si="13"/>
        <v>0</v>
      </c>
    </row>
    <row r="455" spans="2:12" ht="27" customHeight="1">
      <c r="B455" s="206">
        <f>unitario!A449</f>
        <v>0</v>
      </c>
      <c r="C455" s="205">
        <f>unitario!B449</f>
        <v>0</v>
      </c>
      <c r="D455" s="207">
        <f>unitario!E449</f>
        <v>0</v>
      </c>
      <c r="E455" s="207">
        <f>(unitario!$Y449+unitario!$Z449)*D455</f>
        <v>0</v>
      </c>
      <c r="F455" s="208">
        <f>(unitario!$S449+unitario!$T449+unitario!$U449+unitario!$V449+unitario!$W449+unitario!$X449)*D455</f>
        <v>0</v>
      </c>
      <c r="G455" s="207">
        <f>(unitario!Y449*unitario!$Y$658+unitario!Z449*unitario!$Z$658)*'STANDARD FCA'!D455</f>
        <v>0</v>
      </c>
      <c r="H455" s="207">
        <f>(unitario!S449*unitario!$S$658+unitario!T449*unitario!$T$658+unitario!U449*unitario!$U$658+unitario!V449*unitario!$V$658+unitario!W449*unitario!$W$658+unitario!X449*unitario!$X$658)*'STANDARD FCA'!D455</f>
        <v>0</v>
      </c>
      <c r="I455" s="208">
        <f>(unitario!G449+unitario!H449*unitario!$H$658+unitario!I449*unitario!$I$658+unitario!J449*unitario!$J$658+unitario!K449*unitario!$K$658+unitario!L449*unitario!$L$658+unitario!M449*unitario!$M$658+unitario!N449*unitario!$N$658+unitario!O449*unitario!$O$658+unitario!P449*unitario!$P$658+unitario!Q449*unitario!$Q$658+unitario!R449*unitario!$R$658)*'STANDARD FCA'!D455</f>
        <v>0</v>
      </c>
      <c r="J455" s="145">
        <f t="shared" si="12"/>
        <v>0</v>
      </c>
      <c r="K455" s="192">
        <f>unitario!AA449</f>
        <v>0</v>
      </c>
      <c r="L455" s="192">
        <f t="shared" si="13"/>
        <v>0</v>
      </c>
    </row>
    <row r="456" spans="2:12" ht="27.75" customHeight="1">
      <c r="B456" s="206">
        <f>unitario!A450</f>
        <v>0</v>
      </c>
      <c r="C456" s="205">
        <f>unitario!B450</f>
        <v>0</v>
      </c>
      <c r="D456" s="207">
        <f>unitario!E450</f>
        <v>0</v>
      </c>
      <c r="E456" s="207">
        <f>(unitario!$Y450+unitario!$Z450)*D456</f>
        <v>0</v>
      </c>
      <c r="F456" s="208">
        <f>(unitario!$S450+unitario!$T450+unitario!$U450+unitario!$V450+unitario!$W450+unitario!$X450)*D456</f>
        <v>0</v>
      </c>
      <c r="G456" s="207">
        <f>(unitario!Y450*unitario!$Y$658+unitario!Z450*unitario!$Z$658)*'STANDARD FCA'!D456</f>
        <v>0</v>
      </c>
      <c r="H456" s="207">
        <f>(unitario!S450*unitario!$S$658+unitario!T450*unitario!$T$658+unitario!U450*unitario!$U$658+unitario!V450*unitario!$V$658+unitario!W450*unitario!$W$658+unitario!X450*unitario!$X$658)*'STANDARD FCA'!D456</f>
        <v>0</v>
      </c>
      <c r="I456" s="208">
        <f>(unitario!G450+unitario!H450*unitario!$H$658+unitario!I450*unitario!$I$658+unitario!J450*unitario!$J$658+unitario!K450*unitario!$K$658+unitario!L450*unitario!$L$658+unitario!M450*unitario!$M$658+unitario!N450*unitario!$N$658+unitario!O450*unitario!$O$658+unitario!P450*unitario!$P$658+unitario!Q450*unitario!$Q$658+unitario!R450*unitario!$R$658)*'STANDARD FCA'!D456</f>
        <v>0</v>
      </c>
      <c r="J456" s="145">
        <f t="shared" si="12"/>
        <v>0</v>
      </c>
      <c r="K456" s="192">
        <f>unitario!AA450</f>
        <v>0</v>
      </c>
      <c r="L456" s="192">
        <f t="shared" si="13"/>
        <v>0</v>
      </c>
    </row>
    <row r="457" spans="2:12" ht="30.75" customHeight="1">
      <c r="B457" s="206">
        <f>unitario!A451</f>
        <v>0</v>
      </c>
      <c r="C457" s="205">
        <f>unitario!B451</f>
        <v>0</v>
      </c>
      <c r="D457" s="207">
        <f>unitario!E451</f>
        <v>0</v>
      </c>
      <c r="E457" s="207">
        <f>(unitario!$Y451+unitario!$Z451)*D457</f>
        <v>0</v>
      </c>
      <c r="F457" s="208">
        <f>(unitario!$S451+unitario!$T451+unitario!$U451+unitario!$V451+unitario!$W451+unitario!$X451)*D457</f>
        <v>0</v>
      </c>
      <c r="G457" s="207">
        <f>(unitario!Y451*unitario!$Y$658+unitario!Z451*unitario!$Z$658)*'STANDARD FCA'!D457</f>
        <v>0</v>
      </c>
      <c r="H457" s="207">
        <f>(unitario!S451*unitario!$S$658+unitario!T451*unitario!$T$658+unitario!U451*unitario!$U$658+unitario!V451*unitario!$V$658+unitario!W451*unitario!$W$658+unitario!X451*unitario!$X$658)*'STANDARD FCA'!D457</f>
        <v>0</v>
      </c>
      <c r="I457" s="208">
        <f>(unitario!G451+unitario!H451*unitario!$H$658+unitario!I451*unitario!$I$658+unitario!J451*unitario!$J$658+unitario!K451*unitario!$K$658+unitario!L451*unitario!$L$658+unitario!M451*unitario!$M$658+unitario!N451*unitario!$N$658+unitario!O451*unitario!$O$658+unitario!P451*unitario!$P$658+unitario!Q451*unitario!$Q$658+unitario!R451*unitario!$R$658)*'STANDARD FCA'!D457</f>
        <v>0</v>
      </c>
      <c r="J457" s="145">
        <f t="shared" si="12"/>
        <v>0</v>
      </c>
      <c r="K457" s="192">
        <f>unitario!AA451</f>
        <v>0</v>
      </c>
      <c r="L457" s="192">
        <f t="shared" si="13"/>
        <v>0</v>
      </c>
    </row>
    <row r="458" spans="2:12" ht="27" customHeight="1">
      <c r="B458" s="206">
        <f>unitario!A452</f>
        <v>0</v>
      </c>
      <c r="C458" s="205">
        <f>unitario!B452</f>
        <v>0</v>
      </c>
      <c r="D458" s="207">
        <f>unitario!E452</f>
        <v>0</v>
      </c>
      <c r="E458" s="207">
        <f>(unitario!$Y452+unitario!$Z452)*D458</f>
        <v>0</v>
      </c>
      <c r="F458" s="208">
        <f>(unitario!$S452+unitario!$T452+unitario!$U452+unitario!$V452+unitario!$W452+unitario!$X452)*D458</f>
        <v>0</v>
      </c>
      <c r="G458" s="207">
        <f>(unitario!Y452*unitario!$Y$658+unitario!Z452*unitario!$Z$658)*'STANDARD FCA'!D458</f>
        <v>0</v>
      </c>
      <c r="H458" s="207">
        <f>(unitario!S452*unitario!$S$658+unitario!T452*unitario!$T$658+unitario!U452*unitario!$U$658+unitario!V452*unitario!$V$658+unitario!W452*unitario!$W$658+unitario!X452*unitario!$X$658)*'STANDARD FCA'!D458</f>
        <v>0</v>
      </c>
      <c r="I458" s="208">
        <f>(unitario!G452+unitario!H452*unitario!$H$658+unitario!I452*unitario!$I$658+unitario!J452*unitario!$J$658+unitario!K452*unitario!$K$658+unitario!L452*unitario!$L$658+unitario!M452*unitario!$M$658+unitario!N452*unitario!$N$658+unitario!O452*unitario!$O$658+unitario!P452*unitario!$P$658+unitario!Q452*unitario!$Q$658+unitario!R452*unitario!$R$658)*'STANDARD FCA'!D458</f>
        <v>0</v>
      </c>
      <c r="J458" s="145">
        <f t="shared" si="12"/>
        <v>0</v>
      </c>
      <c r="K458" s="192">
        <f>unitario!AA452</f>
        <v>0</v>
      </c>
      <c r="L458" s="192">
        <f t="shared" si="13"/>
        <v>0</v>
      </c>
    </row>
    <row r="459" spans="2:12" ht="27" customHeight="1">
      <c r="B459" s="206">
        <f>unitario!A453</f>
        <v>0</v>
      </c>
      <c r="C459" s="205">
        <f>unitario!B453</f>
        <v>0</v>
      </c>
      <c r="D459" s="207">
        <f>unitario!E453</f>
        <v>0</v>
      </c>
      <c r="E459" s="207">
        <f>(unitario!$Y453+unitario!$Z453)*D459</f>
        <v>0</v>
      </c>
      <c r="F459" s="208">
        <f>(unitario!$S453+unitario!$T453+unitario!$U453+unitario!$V453+unitario!$W453+unitario!$X453)*D459</f>
        <v>0</v>
      </c>
      <c r="G459" s="207">
        <f>(unitario!Y453*unitario!$Y$658+unitario!Z453*unitario!$Z$658)*'STANDARD FCA'!D459</f>
        <v>0</v>
      </c>
      <c r="H459" s="207">
        <f>(unitario!S453*unitario!$S$658+unitario!T453*unitario!$T$658+unitario!U453*unitario!$U$658+unitario!V453*unitario!$V$658+unitario!W453*unitario!$W$658+unitario!X453*unitario!$X$658)*'STANDARD FCA'!D459</f>
        <v>0</v>
      </c>
      <c r="I459" s="208">
        <f>(unitario!G453+unitario!H453*unitario!$H$658+unitario!I453*unitario!$I$658+unitario!J453*unitario!$J$658+unitario!K453*unitario!$K$658+unitario!L453*unitario!$L$658+unitario!M453*unitario!$M$658+unitario!N453*unitario!$N$658+unitario!O453*unitario!$O$658+unitario!P453*unitario!$P$658+unitario!Q453*unitario!$Q$658+unitario!R453*unitario!$R$658)*'STANDARD FCA'!D459</f>
        <v>0</v>
      </c>
      <c r="J459" s="145">
        <f t="shared" si="12"/>
        <v>0</v>
      </c>
      <c r="K459" s="192">
        <f>unitario!AA453</f>
        <v>0</v>
      </c>
      <c r="L459" s="192">
        <f t="shared" si="13"/>
        <v>0</v>
      </c>
    </row>
    <row r="460" spans="2:12" ht="27" customHeight="1">
      <c r="B460" s="206">
        <f>unitario!A454</f>
        <v>0</v>
      </c>
      <c r="C460" s="205">
        <f>unitario!B454</f>
        <v>0</v>
      </c>
      <c r="D460" s="207">
        <f>unitario!E454</f>
        <v>0</v>
      </c>
      <c r="E460" s="207">
        <f>(unitario!$Y454+unitario!$Z454)*D460</f>
        <v>0</v>
      </c>
      <c r="F460" s="208">
        <f>(unitario!$S454+unitario!$T454+unitario!$U454+unitario!$V454+unitario!$W454+unitario!$X454)*D460</f>
        <v>0</v>
      </c>
      <c r="G460" s="207">
        <f>(unitario!Y454*unitario!$Y$658+unitario!Z454*unitario!$Z$658)*'STANDARD FCA'!D460</f>
        <v>0</v>
      </c>
      <c r="H460" s="207">
        <f>(unitario!S454*unitario!$S$658+unitario!T454*unitario!$T$658+unitario!U454*unitario!$U$658+unitario!V454*unitario!$V$658+unitario!W454*unitario!$W$658+unitario!X454*unitario!$X$658)*'STANDARD FCA'!D460</f>
        <v>0</v>
      </c>
      <c r="I460" s="208">
        <f>(unitario!G454+unitario!H454*unitario!$H$658+unitario!I454*unitario!$I$658+unitario!J454*unitario!$J$658+unitario!K454*unitario!$K$658+unitario!L454*unitario!$L$658+unitario!M454*unitario!$M$658+unitario!N454*unitario!$N$658+unitario!O454*unitario!$O$658+unitario!P454*unitario!$P$658+unitario!Q454*unitario!$Q$658+unitario!R454*unitario!$R$658)*'STANDARD FCA'!D460</f>
        <v>0</v>
      </c>
      <c r="J460" s="145">
        <f t="shared" si="12"/>
        <v>0</v>
      </c>
      <c r="K460" s="192">
        <f>unitario!AA454</f>
        <v>0</v>
      </c>
      <c r="L460" s="192">
        <f t="shared" si="13"/>
        <v>0</v>
      </c>
    </row>
    <row r="461" spans="2:12" ht="27" customHeight="1">
      <c r="B461" s="206">
        <f>unitario!A455</f>
        <v>0</v>
      </c>
      <c r="C461" s="205">
        <f>unitario!B455</f>
        <v>0</v>
      </c>
      <c r="D461" s="207">
        <f>unitario!E455</f>
        <v>0</v>
      </c>
      <c r="E461" s="207">
        <f>(unitario!$Y455+unitario!$Z455)*D461</f>
        <v>0</v>
      </c>
      <c r="F461" s="208">
        <f>(unitario!$S455+unitario!$T455+unitario!$U455+unitario!$V455+unitario!$W455+unitario!$X455)*D461</f>
        <v>0</v>
      </c>
      <c r="G461" s="207">
        <f>(unitario!Y455*unitario!$Y$658+unitario!Z455*unitario!$Z$658)*'STANDARD FCA'!D461</f>
        <v>0</v>
      </c>
      <c r="H461" s="207">
        <f>(unitario!S455*unitario!$S$658+unitario!T455*unitario!$T$658+unitario!U455*unitario!$U$658+unitario!V455*unitario!$V$658+unitario!W455*unitario!$W$658+unitario!X455*unitario!$X$658)*'STANDARD FCA'!D461</f>
        <v>0</v>
      </c>
      <c r="I461" s="208">
        <f>(unitario!G455+unitario!H455*unitario!$H$658+unitario!I455*unitario!$I$658+unitario!J455*unitario!$J$658+unitario!K455*unitario!$K$658+unitario!L455*unitario!$L$658+unitario!M455*unitario!$M$658+unitario!N455*unitario!$N$658+unitario!O455*unitario!$O$658+unitario!P455*unitario!$P$658+unitario!Q455*unitario!$Q$658+unitario!R455*unitario!$R$658)*'STANDARD FCA'!D461</f>
        <v>0</v>
      </c>
      <c r="J461" s="145">
        <f t="shared" si="12"/>
        <v>0</v>
      </c>
      <c r="K461" s="192">
        <f>unitario!AA455</f>
        <v>0</v>
      </c>
      <c r="L461" s="192">
        <f t="shared" si="13"/>
        <v>0</v>
      </c>
    </row>
    <row r="462" spans="2:12" ht="27" customHeight="1">
      <c r="B462" s="206">
        <f>unitario!A456</f>
        <v>0</v>
      </c>
      <c r="C462" s="205">
        <f>unitario!B456</f>
        <v>0</v>
      </c>
      <c r="D462" s="207">
        <f>unitario!E456</f>
        <v>0</v>
      </c>
      <c r="E462" s="207">
        <f>(unitario!$Y456+unitario!$Z456)*D462</f>
        <v>0</v>
      </c>
      <c r="F462" s="208">
        <f>(unitario!$S456+unitario!$T456+unitario!$U456+unitario!$V456+unitario!$W456+unitario!$X456)*D462</f>
        <v>0</v>
      </c>
      <c r="G462" s="207">
        <f>(unitario!Y456*unitario!$Y$658+unitario!Z456*unitario!$Z$658)*'STANDARD FCA'!D462</f>
        <v>0</v>
      </c>
      <c r="H462" s="207">
        <f>(unitario!S456*unitario!$S$658+unitario!T456*unitario!$T$658+unitario!U456*unitario!$U$658+unitario!V456*unitario!$V$658+unitario!W456*unitario!$W$658+unitario!X456*unitario!$X$658)*'STANDARD FCA'!D462</f>
        <v>0</v>
      </c>
      <c r="I462" s="208">
        <f>(unitario!G456+unitario!H456*unitario!$H$658+unitario!I456*unitario!$I$658+unitario!J456*unitario!$J$658+unitario!K456*unitario!$K$658+unitario!L456*unitario!$L$658+unitario!M456*unitario!$M$658+unitario!N456*unitario!$N$658+unitario!O456*unitario!$O$658+unitario!P456*unitario!$P$658+unitario!Q456*unitario!$Q$658+unitario!R456*unitario!$R$658)*'STANDARD FCA'!D462</f>
        <v>0</v>
      </c>
      <c r="J462" s="145">
        <f t="shared" si="12"/>
        <v>0</v>
      </c>
      <c r="K462" s="192">
        <f>unitario!AA456</f>
        <v>0</v>
      </c>
      <c r="L462" s="192">
        <f t="shared" si="13"/>
        <v>0</v>
      </c>
    </row>
    <row r="463" spans="2:12" ht="27.75" customHeight="1">
      <c r="B463" s="206">
        <f>unitario!A457</f>
        <v>0</v>
      </c>
      <c r="C463" s="205">
        <f>unitario!B457</f>
        <v>0</v>
      </c>
      <c r="D463" s="207">
        <f>unitario!E457</f>
        <v>0</v>
      </c>
      <c r="E463" s="207">
        <f>(unitario!$Y457+unitario!$Z457)*D463</f>
        <v>0</v>
      </c>
      <c r="F463" s="208">
        <f>(unitario!$S457+unitario!$T457+unitario!$U457+unitario!$V457+unitario!$W457+unitario!$X457)*D463</f>
        <v>0</v>
      </c>
      <c r="G463" s="207">
        <f>(unitario!Y457*unitario!$Y$658+unitario!Z457*unitario!$Z$658)*'STANDARD FCA'!D463</f>
        <v>0</v>
      </c>
      <c r="H463" s="207">
        <f>(unitario!S457*unitario!$S$658+unitario!T457*unitario!$T$658+unitario!U457*unitario!$U$658+unitario!V457*unitario!$V$658+unitario!W457*unitario!$W$658+unitario!X457*unitario!$X$658)*'STANDARD FCA'!D463</f>
        <v>0</v>
      </c>
      <c r="I463" s="208">
        <f>(unitario!G457+unitario!H457*unitario!$H$658+unitario!I457*unitario!$I$658+unitario!J457*unitario!$J$658+unitario!K457*unitario!$K$658+unitario!L457*unitario!$L$658+unitario!M457*unitario!$M$658+unitario!N457*unitario!$N$658+unitario!O457*unitario!$O$658+unitario!P457*unitario!$P$658+unitario!Q457*unitario!$Q$658+unitario!R457*unitario!$R$658)*'STANDARD FCA'!D463</f>
        <v>0</v>
      </c>
      <c r="J463" s="145">
        <f t="shared" si="12"/>
        <v>0</v>
      </c>
      <c r="K463" s="192">
        <f>unitario!AA457</f>
        <v>0</v>
      </c>
      <c r="L463" s="192">
        <f t="shared" si="13"/>
        <v>0</v>
      </c>
    </row>
    <row r="464" spans="2:12" ht="30.75" customHeight="1">
      <c r="B464" s="206">
        <f>unitario!A458</f>
        <v>0</v>
      </c>
      <c r="C464" s="205">
        <f>unitario!B458</f>
        <v>0</v>
      </c>
      <c r="D464" s="207">
        <f>unitario!E458</f>
        <v>0</v>
      </c>
      <c r="E464" s="207">
        <f>(unitario!$Y458+unitario!$Z458)*D464</f>
        <v>0</v>
      </c>
      <c r="F464" s="208">
        <f>(unitario!$S458+unitario!$T458+unitario!$U458+unitario!$V458+unitario!$W458+unitario!$X458)*D464</f>
        <v>0</v>
      </c>
      <c r="G464" s="207">
        <f>(unitario!Y458*unitario!$Y$658+unitario!Z458*unitario!$Z$658)*'STANDARD FCA'!D464</f>
        <v>0</v>
      </c>
      <c r="H464" s="207">
        <f>(unitario!S458*unitario!$S$658+unitario!T458*unitario!$T$658+unitario!U458*unitario!$U$658+unitario!V458*unitario!$V$658+unitario!W458*unitario!$W$658+unitario!X458*unitario!$X$658)*'STANDARD FCA'!D464</f>
        <v>0</v>
      </c>
      <c r="I464" s="208">
        <f>(unitario!G458+unitario!H458*unitario!$H$658+unitario!I458*unitario!$I$658+unitario!J458*unitario!$J$658+unitario!K458*unitario!$K$658+unitario!L458*unitario!$L$658+unitario!M458*unitario!$M$658+unitario!N458*unitario!$N$658+unitario!O458*unitario!$O$658+unitario!P458*unitario!$P$658+unitario!Q458*unitario!$Q$658+unitario!R458*unitario!$R$658)*'STANDARD FCA'!D464</f>
        <v>0</v>
      </c>
      <c r="J464" s="145">
        <f t="shared" si="12"/>
        <v>0</v>
      </c>
      <c r="K464" s="192">
        <f>unitario!AA458</f>
        <v>0</v>
      </c>
      <c r="L464" s="192">
        <f t="shared" si="13"/>
        <v>0</v>
      </c>
    </row>
    <row r="465" spans="2:12" ht="27" customHeight="1">
      <c r="B465" s="206">
        <f>unitario!A459</f>
        <v>0</v>
      </c>
      <c r="C465" s="205">
        <f>unitario!B459</f>
        <v>0</v>
      </c>
      <c r="D465" s="207">
        <f>unitario!E459</f>
        <v>0</v>
      </c>
      <c r="E465" s="207">
        <f>(unitario!$Y459+unitario!$Z459)*D465</f>
        <v>0</v>
      </c>
      <c r="F465" s="208">
        <f>(unitario!$S459+unitario!$T459+unitario!$U459+unitario!$V459+unitario!$W459+unitario!$X459)*D465</f>
        <v>0</v>
      </c>
      <c r="G465" s="207">
        <f>(unitario!Y459*unitario!$Y$658+unitario!Z459*unitario!$Z$658)*'STANDARD FCA'!D465</f>
        <v>0</v>
      </c>
      <c r="H465" s="207">
        <f>(unitario!S459*unitario!$S$658+unitario!T459*unitario!$T$658+unitario!U459*unitario!$U$658+unitario!V459*unitario!$V$658+unitario!W459*unitario!$W$658+unitario!X459*unitario!$X$658)*'STANDARD FCA'!D465</f>
        <v>0</v>
      </c>
      <c r="I465" s="208">
        <f>(unitario!G459+unitario!H459*unitario!$H$658+unitario!I459*unitario!$I$658+unitario!J459*unitario!$J$658+unitario!K459*unitario!$K$658+unitario!L459*unitario!$L$658+unitario!M459*unitario!$M$658+unitario!N459*unitario!$N$658+unitario!O459*unitario!$O$658+unitario!P459*unitario!$P$658+unitario!Q459*unitario!$Q$658+unitario!R459*unitario!$R$658)*'STANDARD FCA'!D465</f>
        <v>0</v>
      </c>
      <c r="J465" s="145">
        <f t="shared" si="12"/>
        <v>0</v>
      </c>
      <c r="K465" s="192">
        <f>unitario!AA459</f>
        <v>0</v>
      </c>
      <c r="L465" s="192">
        <f t="shared" si="13"/>
        <v>0</v>
      </c>
    </row>
    <row r="466" spans="2:12" ht="27" customHeight="1">
      <c r="B466" s="206">
        <f>unitario!A460</f>
        <v>0</v>
      </c>
      <c r="C466" s="205">
        <f>unitario!B460</f>
        <v>0</v>
      </c>
      <c r="D466" s="207">
        <f>unitario!E460</f>
        <v>0</v>
      </c>
      <c r="E466" s="207">
        <f>(unitario!$Y460+unitario!$Z460)*D466</f>
        <v>0</v>
      </c>
      <c r="F466" s="208">
        <f>(unitario!$S460+unitario!$T460+unitario!$U460+unitario!$V460+unitario!$W460+unitario!$X460)*D466</f>
        <v>0</v>
      </c>
      <c r="G466" s="207">
        <f>(unitario!Y460*unitario!$Y$658+unitario!Z460*unitario!$Z$658)*'STANDARD FCA'!D466</f>
        <v>0</v>
      </c>
      <c r="H466" s="207">
        <f>(unitario!S460*unitario!$S$658+unitario!T460*unitario!$T$658+unitario!U460*unitario!$U$658+unitario!V460*unitario!$V$658+unitario!W460*unitario!$W$658+unitario!X460*unitario!$X$658)*'STANDARD FCA'!D466</f>
        <v>0</v>
      </c>
      <c r="I466" s="208">
        <f>(unitario!G460+unitario!H460*unitario!$H$658+unitario!I460*unitario!$I$658+unitario!J460*unitario!$J$658+unitario!K460*unitario!$K$658+unitario!L460*unitario!$L$658+unitario!M460*unitario!$M$658+unitario!N460*unitario!$N$658+unitario!O460*unitario!$O$658+unitario!P460*unitario!$P$658+unitario!Q460*unitario!$Q$658+unitario!R460*unitario!$R$658)*'STANDARD FCA'!D466</f>
        <v>0</v>
      </c>
      <c r="J466" s="145">
        <f t="shared" si="12"/>
        <v>0</v>
      </c>
      <c r="K466" s="192">
        <f>unitario!AA460</f>
        <v>0</v>
      </c>
      <c r="L466" s="192">
        <f t="shared" si="13"/>
        <v>0</v>
      </c>
    </row>
    <row r="467" spans="2:12" ht="27" customHeight="1">
      <c r="B467" s="206">
        <f>unitario!A461</f>
        <v>0</v>
      </c>
      <c r="C467" s="205">
        <f>unitario!B461</f>
        <v>0</v>
      </c>
      <c r="D467" s="207">
        <f>unitario!E461</f>
        <v>0</v>
      </c>
      <c r="E467" s="207">
        <f>(unitario!$Y461+unitario!$Z461)*D467</f>
        <v>0</v>
      </c>
      <c r="F467" s="208">
        <f>(unitario!$S461+unitario!$T461+unitario!$U461+unitario!$V461+unitario!$W461+unitario!$X461)*D467</f>
        <v>0</v>
      </c>
      <c r="G467" s="207">
        <f>(unitario!Y461*unitario!$Y$658+unitario!Z461*unitario!$Z$658)*'STANDARD FCA'!D467</f>
        <v>0</v>
      </c>
      <c r="H467" s="207">
        <f>(unitario!S461*unitario!$S$658+unitario!T461*unitario!$T$658+unitario!U461*unitario!$U$658+unitario!V461*unitario!$V$658+unitario!W461*unitario!$W$658+unitario!X461*unitario!$X$658)*'STANDARD FCA'!D467</f>
        <v>0</v>
      </c>
      <c r="I467" s="208">
        <f>(unitario!G461+unitario!H461*unitario!$H$658+unitario!I461*unitario!$I$658+unitario!J461*unitario!$J$658+unitario!K461*unitario!$K$658+unitario!L461*unitario!$L$658+unitario!M461*unitario!$M$658+unitario!N461*unitario!$N$658+unitario!O461*unitario!$O$658+unitario!P461*unitario!$P$658+unitario!Q461*unitario!$Q$658+unitario!R461*unitario!$R$658)*'STANDARD FCA'!D467</f>
        <v>0</v>
      </c>
      <c r="J467" s="145">
        <f t="shared" si="12"/>
        <v>0</v>
      </c>
      <c r="K467" s="192">
        <f>unitario!AA461</f>
        <v>0</v>
      </c>
      <c r="L467" s="192">
        <f t="shared" si="13"/>
        <v>0</v>
      </c>
    </row>
    <row r="468" spans="2:12" ht="27" customHeight="1">
      <c r="B468" s="206">
        <f>unitario!A462</f>
        <v>0</v>
      </c>
      <c r="C468" s="205">
        <f>unitario!B462</f>
        <v>0</v>
      </c>
      <c r="D468" s="207">
        <f>unitario!E462</f>
        <v>0</v>
      </c>
      <c r="E468" s="207">
        <f>(unitario!$Y462+unitario!$Z462)*D468</f>
        <v>0</v>
      </c>
      <c r="F468" s="208">
        <f>(unitario!$S462+unitario!$T462+unitario!$U462+unitario!$V462+unitario!$W462+unitario!$X462)*D468</f>
        <v>0</v>
      </c>
      <c r="G468" s="207">
        <f>(unitario!Y462*unitario!$Y$658+unitario!Z462*unitario!$Z$658)*'STANDARD FCA'!D468</f>
        <v>0</v>
      </c>
      <c r="H468" s="207">
        <f>(unitario!S462*unitario!$S$658+unitario!T462*unitario!$T$658+unitario!U462*unitario!$U$658+unitario!V462*unitario!$V$658+unitario!W462*unitario!$W$658+unitario!X462*unitario!$X$658)*'STANDARD FCA'!D468</f>
        <v>0</v>
      </c>
      <c r="I468" s="208">
        <f>(unitario!G462+unitario!H462*unitario!$H$658+unitario!I462*unitario!$I$658+unitario!J462*unitario!$J$658+unitario!K462*unitario!$K$658+unitario!L462*unitario!$L$658+unitario!M462*unitario!$M$658+unitario!N462*unitario!$N$658+unitario!O462*unitario!$O$658+unitario!P462*unitario!$P$658+unitario!Q462*unitario!$Q$658+unitario!R462*unitario!$R$658)*'STANDARD FCA'!D468</f>
        <v>0</v>
      </c>
      <c r="J468" s="145">
        <f t="shared" si="12"/>
        <v>0</v>
      </c>
      <c r="K468" s="192">
        <f>unitario!AA462</f>
        <v>0</v>
      </c>
      <c r="L468" s="192">
        <f t="shared" si="13"/>
        <v>0</v>
      </c>
    </row>
    <row r="469" spans="2:12" ht="27" customHeight="1">
      <c r="B469" s="206">
        <f>unitario!A463</f>
        <v>0</v>
      </c>
      <c r="C469" s="245">
        <f>unitario!B463</f>
        <v>0</v>
      </c>
      <c r="D469" s="207">
        <f>unitario!E463</f>
        <v>0</v>
      </c>
      <c r="E469" s="207">
        <f>(unitario!$Y463+unitario!$Z463)*D469</f>
        <v>0</v>
      </c>
      <c r="F469" s="208">
        <f>(unitario!$S463+unitario!$T463+unitario!$U463+unitario!$V463+unitario!$W463+unitario!$X463)*D469</f>
        <v>0</v>
      </c>
      <c r="G469" s="207">
        <f>(unitario!Y463*unitario!$Y$658+unitario!Z463*unitario!$Z$658)*'STANDARD FCA'!D469</f>
        <v>0</v>
      </c>
      <c r="H469" s="207">
        <f>(unitario!S463*unitario!$S$658+unitario!T463*unitario!$T$658+unitario!U463*unitario!$U$658+unitario!V463*unitario!$V$658+unitario!W463*unitario!$W$658+unitario!X463*unitario!$X$658)*'STANDARD FCA'!D469</f>
        <v>0</v>
      </c>
      <c r="I469" s="208">
        <f>(unitario!G463+unitario!H463*unitario!$H$658+unitario!I463*unitario!$I$658+unitario!J463*unitario!$J$658+unitario!K463*unitario!$K$658+unitario!L463*unitario!$L$658+unitario!M463*unitario!$M$658+unitario!N463*unitario!$N$658+unitario!O463*unitario!$O$658+unitario!P463*unitario!$P$658+unitario!Q463*unitario!$Q$658+unitario!R463*unitario!$R$658)*'STANDARD FCA'!D469</f>
        <v>0</v>
      </c>
      <c r="J469" s="145">
        <f t="shared" si="12"/>
        <v>0</v>
      </c>
      <c r="K469" s="192">
        <f>unitario!AA463</f>
        <v>0</v>
      </c>
      <c r="L469" s="192">
        <f t="shared" si="13"/>
        <v>0</v>
      </c>
    </row>
    <row r="470" spans="2:12" ht="27.75" customHeight="1">
      <c r="B470" s="206">
        <f>unitario!A464</f>
        <v>0</v>
      </c>
      <c r="C470" s="205">
        <f>unitario!B464</f>
        <v>0</v>
      </c>
      <c r="D470" s="207">
        <f>unitario!E464</f>
        <v>0</v>
      </c>
      <c r="E470" s="207">
        <f>(unitario!$Y464+unitario!$Z464)*D470</f>
        <v>0</v>
      </c>
      <c r="F470" s="208">
        <f>(unitario!$S464+unitario!$T464+unitario!$U464+unitario!$V464+unitario!$W464+unitario!$X464)*D470</f>
        <v>0</v>
      </c>
      <c r="G470" s="207">
        <f>(unitario!Y464*unitario!$Y$658+unitario!Z464*unitario!$Z$658)*'STANDARD FCA'!D470</f>
        <v>0</v>
      </c>
      <c r="H470" s="207">
        <f>(unitario!S464*unitario!$S$658+unitario!T464*unitario!$T$658+unitario!U464*unitario!$U$658+unitario!V464*unitario!$V$658+unitario!W464*unitario!$W$658+unitario!X464*unitario!$X$658)*'STANDARD FCA'!D470</f>
        <v>0</v>
      </c>
      <c r="I470" s="208">
        <f>(unitario!G464+unitario!H464*unitario!$H$658+unitario!I464*unitario!$I$658+unitario!J464*unitario!$J$658+unitario!K464*unitario!$K$658+unitario!L464*unitario!$L$658+unitario!M464*unitario!$M$658+unitario!N464*unitario!$N$658+unitario!O464*unitario!$O$658+unitario!P464*unitario!$P$658+unitario!Q464*unitario!$Q$658+unitario!R464*unitario!$R$658)*'STANDARD FCA'!D470</f>
        <v>0</v>
      </c>
      <c r="J470" s="145">
        <f t="shared" si="12"/>
        <v>0</v>
      </c>
      <c r="K470" s="192">
        <f>unitario!AA464</f>
        <v>0</v>
      </c>
      <c r="L470" s="192">
        <f t="shared" si="13"/>
        <v>0</v>
      </c>
    </row>
    <row r="471" spans="2:12" ht="30.75" customHeight="1">
      <c r="B471" s="206">
        <f>unitario!A465</f>
        <v>0</v>
      </c>
      <c r="C471" s="205">
        <f>unitario!B465</f>
        <v>0</v>
      </c>
      <c r="D471" s="207">
        <f>unitario!E465</f>
        <v>0</v>
      </c>
      <c r="E471" s="207">
        <f>(unitario!$Y465+unitario!$Z465)*D471</f>
        <v>0</v>
      </c>
      <c r="F471" s="208">
        <f>(unitario!$S465+unitario!$T465+unitario!$U465+unitario!$V465+unitario!$W465+unitario!$X465)*D471</f>
        <v>0</v>
      </c>
      <c r="G471" s="207">
        <f>(unitario!Y465*unitario!$Y$658+unitario!Z465*unitario!$Z$658)*'STANDARD FCA'!D471</f>
        <v>0</v>
      </c>
      <c r="H471" s="207">
        <f>(unitario!S465*unitario!$S$658+unitario!T465*unitario!$T$658+unitario!U465*unitario!$U$658+unitario!V465*unitario!$V$658+unitario!W465*unitario!$W$658+unitario!X465*unitario!$X$658)*'STANDARD FCA'!D471</f>
        <v>0</v>
      </c>
      <c r="I471" s="208">
        <f>(unitario!G465+unitario!H465*unitario!$H$658+unitario!I465*unitario!$I$658+unitario!J465*unitario!$J$658+unitario!K465*unitario!$K$658+unitario!L465*unitario!$L$658+unitario!M465*unitario!$M$658+unitario!N465*unitario!$N$658+unitario!O465*unitario!$O$658+unitario!P465*unitario!$P$658+unitario!Q465*unitario!$Q$658+unitario!R465*unitario!$R$658)*'STANDARD FCA'!D471</f>
        <v>0</v>
      </c>
      <c r="J471" s="145">
        <f t="shared" si="12"/>
        <v>0</v>
      </c>
      <c r="K471" s="192">
        <f>unitario!AA465</f>
        <v>0</v>
      </c>
      <c r="L471" s="192">
        <f t="shared" si="13"/>
        <v>0</v>
      </c>
    </row>
    <row r="472" spans="2:12" ht="27" customHeight="1">
      <c r="B472" s="206">
        <f>unitario!A466</f>
        <v>0</v>
      </c>
      <c r="C472" s="205">
        <f>unitario!B466</f>
        <v>0</v>
      </c>
      <c r="D472" s="207">
        <f>unitario!E466</f>
        <v>0</v>
      </c>
      <c r="E472" s="207">
        <f>(unitario!$Y466+unitario!$Z466)*D472</f>
        <v>0</v>
      </c>
      <c r="F472" s="208">
        <f>(unitario!$S466+unitario!$T466+unitario!$U466+unitario!$V466+unitario!$W466+unitario!$X466)*D472</f>
        <v>0</v>
      </c>
      <c r="G472" s="207">
        <f>(unitario!Y466*unitario!$Y$658+unitario!Z466*unitario!$Z$658)*'STANDARD FCA'!D472</f>
        <v>0</v>
      </c>
      <c r="H472" s="207">
        <f>(unitario!S466*unitario!$S$658+unitario!T466*unitario!$T$658+unitario!U466*unitario!$U$658+unitario!V466*unitario!$V$658+unitario!W466*unitario!$W$658+unitario!X466*unitario!$X$658)*'STANDARD FCA'!D472</f>
        <v>0</v>
      </c>
      <c r="I472" s="208">
        <f>(unitario!G466+unitario!H466*unitario!$H$658+unitario!I466*unitario!$I$658+unitario!J466*unitario!$J$658+unitario!K466*unitario!$K$658+unitario!L466*unitario!$L$658+unitario!M466*unitario!$M$658+unitario!N466*unitario!$N$658+unitario!O466*unitario!$O$658+unitario!P466*unitario!$P$658+unitario!Q466*unitario!$Q$658+unitario!R466*unitario!$R$658)*'STANDARD FCA'!D472</f>
        <v>0</v>
      </c>
      <c r="J472" s="145">
        <f t="shared" si="12"/>
        <v>0</v>
      </c>
      <c r="K472" s="192">
        <f>unitario!AA466</f>
        <v>0</v>
      </c>
      <c r="L472" s="192">
        <f t="shared" si="13"/>
        <v>0</v>
      </c>
    </row>
    <row r="473" spans="2:12" ht="27" customHeight="1">
      <c r="B473" s="206">
        <f>unitario!A467</f>
        <v>0</v>
      </c>
      <c r="C473" s="205">
        <f>unitario!B467</f>
        <v>0</v>
      </c>
      <c r="D473" s="207">
        <f>unitario!E467</f>
        <v>0</v>
      </c>
      <c r="E473" s="207">
        <f>(unitario!$Y467+unitario!$Z467)*D473</f>
        <v>0</v>
      </c>
      <c r="F473" s="208">
        <f>(unitario!$S467+unitario!$T467+unitario!$U467+unitario!$V467+unitario!$W467+unitario!$X467)*D473</f>
        <v>0</v>
      </c>
      <c r="G473" s="207">
        <f>(unitario!Y467*unitario!$Y$658+unitario!Z467*unitario!$Z$658)*'STANDARD FCA'!D473</f>
        <v>0</v>
      </c>
      <c r="H473" s="207">
        <f>(unitario!S467*unitario!$S$658+unitario!T467*unitario!$T$658+unitario!U467*unitario!$U$658+unitario!V467*unitario!$V$658+unitario!W467*unitario!$W$658+unitario!X467*unitario!$X$658)*'STANDARD FCA'!D473</f>
        <v>0</v>
      </c>
      <c r="I473" s="208">
        <f>(unitario!G467+unitario!H467*unitario!$H$658+unitario!I467*unitario!$I$658+unitario!J467*unitario!$J$658+unitario!K467*unitario!$K$658+unitario!L467*unitario!$L$658+unitario!M467*unitario!$M$658+unitario!N467*unitario!$N$658+unitario!O467*unitario!$O$658+unitario!P467*unitario!$P$658+unitario!Q467*unitario!$Q$658+unitario!R467*unitario!$R$658)*'STANDARD FCA'!D473</f>
        <v>0</v>
      </c>
      <c r="J473" s="145">
        <f t="shared" si="12"/>
        <v>0</v>
      </c>
      <c r="K473" s="192">
        <f>unitario!AA467</f>
        <v>0</v>
      </c>
      <c r="L473" s="192">
        <f t="shared" si="13"/>
        <v>0</v>
      </c>
    </row>
    <row r="474" spans="2:12" ht="27" customHeight="1">
      <c r="B474" s="206">
        <f>unitario!A468</f>
        <v>0</v>
      </c>
      <c r="C474" s="245">
        <f>unitario!B468</f>
        <v>0</v>
      </c>
      <c r="D474" s="207">
        <f>unitario!E468</f>
        <v>0</v>
      </c>
      <c r="E474" s="207">
        <f>(unitario!$Y468+unitario!$Z468)*D474</f>
        <v>0</v>
      </c>
      <c r="F474" s="208">
        <f>(unitario!$S468+unitario!$T468+unitario!$U468+unitario!$V468+unitario!$W468+unitario!$X468)*D474</f>
        <v>0</v>
      </c>
      <c r="G474" s="207">
        <f>(unitario!Y468*unitario!$Y$658+unitario!Z468*unitario!$Z$658)*'STANDARD FCA'!D474</f>
        <v>0</v>
      </c>
      <c r="H474" s="207">
        <f>(unitario!S468*unitario!$S$658+unitario!T468*unitario!$T$658+unitario!U468*unitario!$U$658+unitario!V468*unitario!$V$658+unitario!W468*unitario!$W$658+unitario!X468*unitario!$X$658)*'STANDARD FCA'!D474</f>
        <v>0</v>
      </c>
      <c r="I474" s="208">
        <f>(unitario!G468+unitario!H468*unitario!$H$658+unitario!I468*unitario!$I$658+unitario!J468*unitario!$J$658+unitario!K468*unitario!$K$658+unitario!L468*unitario!$L$658+unitario!M468*unitario!$M$658+unitario!N468*unitario!$N$658+unitario!O468*unitario!$O$658+unitario!P468*unitario!$P$658+unitario!Q468*unitario!$Q$658+unitario!R468*unitario!$R$658)*'STANDARD FCA'!D474</f>
        <v>0</v>
      </c>
      <c r="J474" s="145">
        <f t="shared" si="12"/>
        <v>0</v>
      </c>
      <c r="K474" s="192">
        <f>unitario!AA468</f>
        <v>0</v>
      </c>
      <c r="L474" s="192">
        <f t="shared" si="13"/>
        <v>0</v>
      </c>
    </row>
    <row r="475" spans="2:12" ht="27" customHeight="1">
      <c r="B475" s="206">
        <f>unitario!A469</f>
        <v>0</v>
      </c>
      <c r="C475" s="205">
        <f>unitario!B469</f>
        <v>0</v>
      </c>
      <c r="D475" s="207">
        <f>unitario!E469</f>
        <v>0</v>
      </c>
      <c r="E475" s="207">
        <f>(unitario!$Y469+unitario!$Z469)*D475</f>
        <v>0</v>
      </c>
      <c r="F475" s="208">
        <f>(unitario!$S469+unitario!$T469+unitario!$U469+unitario!$V469+unitario!$W469+unitario!$X469)*D475</f>
        <v>0</v>
      </c>
      <c r="G475" s="207">
        <f>(unitario!Y469*unitario!$Y$658+unitario!Z469*unitario!$Z$658)*'STANDARD FCA'!D475</f>
        <v>0</v>
      </c>
      <c r="H475" s="207">
        <f>(unitario!S469*unitario!$S$658+unitario!T469*unitario!$T$658+unitario!U469*unitario!$U$658+unitario!V469*unitario!$V$658+unitario!W469*unitario!$W$658+unitario!X469*unitario!$X$658)*'STANDARD FCA'!D475</f>
        <v>0</v>
      </c>
      <c r="I475" s="208">
        <f>(unitario!G469+unitario!H469*unitario!$H$658+unitario!I469*unitario!$I$658+unitario!J469*unitario!$J$658+unitario!K469*unitario!$K$658+unitario!L469*unitario!$L$658+unitario!M469*unitario!$M$658+unitario!N469*unitario!$N$658+unitario!O469*unitario!$O$658+unitario!P469*unitario!$P$658+unitario!Q469*unitario!$Q$658+unitario!R469*unitario!$R$658)*'STANDARD FCA'!D475</f>
        <v>0</v>
      </c>
      <c r="J475" s="145">
        <f t="shared" si="12"/>
        <v>0</v>
      </c>
      <c r="K475" s="192">
        <f>unitario!AA469</f>
        <v>0</v>
      </c>
      <c r="L475" s="192">
        <f t="shared" si="13"/>
        <v>0</v>
      </c>
    </row>
    <row r="476" spans="2:12" ht="27" customHeight="1">
      <c r="B476" s="206">
        <f>unitario!A470</f>
        <v>0</v>
      </c>
      <c r="C476" s="205">
        <f>unitario!B470</f>
        <v>0</v>
      </c>
      <c r="D476" s="207">
        <f>unitario!E470</f>
        <v>0</v>
      </c>
      <c r="E476" s="207">
        <f>(unitario!$Y470+unitario!$Z470)*D476</f>
        <v>0</v>
      </c>
      <c r="F476" s="208">
        <f>(unitario!$S470+unitario!$T470+unitario!$U470+unitario!$V470+unitario!$W470+unitario!$X470)*D476</f>
        <v>0</v>
      </c>
      <c r="G476" s="207">
        <f>(unitario!Y470*unitario!$Y$658+unitario!Z470*unitario!$Z$658)*'STANDARD FCA'!D476</f>
        <v>0</v>
      </c>
      <c r="H476" s="207">
        <f>(unitario!S470*unitario!$S$658+unitario!T470*unitario!$T$658+unitario!U470*unitario!$U$658+unitario!V470*unitario!$V$658+unitario!W470*unitario!$W$658+unitario!X470*unitario!$X$658)*'STANDARD FCA'!D476</f>
        <v>0</v>
      </c>
      <c r="I476" s="208">
        <f>(unitario!G470+unitario!H470*unitario!$H$658+unitario!I470*unitario!$I$658+unitario!J470*unitario!$J$658+unitario!K470*unitario!$K$658+unitario!L470*unitario!$L$658+unitario!M470*unitario!$M$658+unitario!N470*unitario!$N$658+unitario!O470*unitario!$O$658+unitario!P470*unitario!$P$658+unitario!Q470*unitario!$Q$658+unitario!R470*unitario!$R$658)*'STANDARD FCA'!D476</f>
        <v>0</v>
      </c>
      <c r="J476" s="145">
        <f t="shared" si="12"/>
        <v>0</v>
      </c>
      <c r="K476" s="192">
        <f>unitario!AA470</f>
        <v>0</v>
      </c>
      <c r="L476" s="192">
        <f t="shared" si="13"/>
        <v>0</v>
      </c>
    </row>
    <row r="477" spans="2:12" ht="27.75" customHeight="1">
      <c r="B477" s="206">
        <f>unitario!A471</f>
        <v>0</v>
      </c>
      <c r="C477" s="205">
        <f>unitario!B471</f>
        <v>0</v>
      </c>
      <c r="D477" s="207">
        <f>unitario!E471</f>
        <v>0</v>
      </c>
      <c r="E477" s="207">
        <f>(unitario!$Y471+unitario!$Z471)*D477</f>
        <v>0</v>
      </c>
      <c r="F477" s="208">
        <f>(unitario!$S471+unitario!$T471+unitario!$U471+unitario!$V471+unitario!$W471+unitario!$X471)*D477</f>
        <v>0</v>
      </c>
      <c r="G477" s="207">
        <f>(unitario!Y471*unitario!$Y$658+unitario!Z471*unitario!$Z$658)*'STANDARD FCA'!D477</f>
        <v>0</v>
      </c>
      <c r="H477" s="207">
        <f>(unitario!S471*unitario!$S$658+unitario!T471*unitario!$T$658+unitario!U471*unitario!$U$658+unitario!V471*unitario!$V$658+unitario!W471*unitario!$W$658+unitario!X471*unitario!$X$658)*'STANDARD FCA'!D477</f>
        <v>0</v>
      </c>
      <c r="I477" s="208">
        <f>(unitario!G471+unitario!H471*unitario!$H$658+unitario!I471*unitario!$I$658+unitario!J471*unitario!$J$658+unitario!K471*unitario!$K$658+unitario!L471*unitario!$L$658+unitario!M471*unitario!$M$658+unitario!N471*unitario!$N$658+unitario!O471*unitario!$O$658+unitario!P471*unitario!$P$658+unitario!Q471*unitario!$Q$658+unitario!R471*unitario!$R$658)*'STANDARD FCA'!D477</f>
        <v>0</v>
      </c>
      <c r="J477" s="145">
        <f t="shared" si="12"/>
        <v>0</v>
      </c>
      <c r="K477" s="192">
        <f>unitario!AA471</f>
        <v>0</v>
      </c>
      <c r="L477" s="192">
        <f t="shared" si="13"/>
        <v>0</v>
      </c>
    </row>
    <row r="478" spans="2:12" ht="30.75" customHeight="1">
      <c r="B478" s="206">
        <f>unitario!A472</f>
        <v>0</v>
      </c>
      <c r="C478" s="205">
        <f>unitario!B472</f>
        <v>0</v>
      </c>
      <c r="D478" s="207">
        <f>unitario!E472</f>
        <v>0</v>
      </c>
      <c r="E478" s="207">
        <f>(unitario!$Y472+unitario!$Z472)*D478</f>
        <v>0</v>
      </c>
      <c r="F478" s="208">
        <f>(unitario!$S472+unitario!$T472+unitario!$U472+unitario!$V472+unitario!$W472+unitario!$X472)*D478</f>
        <v>0</v>
      </c>
      <c r="G478" s="207">
        <f>(unitario!Y472*unitario!$Y$658+unitario!Z472*unitario!$Z$658)*'STANDARD FCA'!D478</f>
        <v>0</v>
      </c>
      <c r="H478" s="207">
        <f>(unitario!S472*unitario!$S$658+unitario!T472*unitario!$T$658+unitario!U472*unitario!$U$658+unitario!V472*unitario!$V$658+unitario!W472*unitario!$W$658+unitario!X472*unitario!$X$658)*'STANDARD FCA'!D478</f>
        <v>0</v>
      </c>
      <c r="I478" s="208">
        <f>(unitario!G472+unitario!H472*unitario!$H$658+unitario!I472*unitario!$I$658+unitario!J472*unitario!$J$658+unitario!K472*unitario!$K$658+unitario!L472*unitario!$L$658+unitario!M472*unitario!$M$658+unitario!N472*unitario!$N$658+unitario!O472*unitario!$O$658+unitario!P472*unitario!$P$658+unitario!Q472*unitario!$Q$658+unitario!R472*unitario!$R$658)*'STANDARD FCA'!D478</f>
        <v>0</v>
      </c>
      <c r="J478" s="145">
        <f t="shared" si="12"/>
        <v>0</v>
      </c>
      <c r="K478" s="192">
        <f>unitario!AA472</f>
        <v>0</v>
      </c>
      <c r="L478" s="192">
        <f t="shared" si="13"/>
        <v>0</v>
      </c>
    </row>
    <row r="479" spans="2:12" ht="27" customHeight="1">
      <c r="B479" s="206">
        <f>unitario!A473</f>
        <v>0</v>
      </c>
      <c r="C479" s="205">
        <f>unitario!B473</f>
        <v>0</v>
      </c>
      <c r="D479" s="207">
        <f>unitario!E473</f>
        <v>0</v>
      </c>
      <c r="E479" s="207">
        <f>(unitario!$Y473+unitario!$Z473)*D479</f>
        <v>0</v>
      </c>
      <c r="F479" s="208">
        <f>(unitario!$S473+unitario!$T473+unitario!$U473+unitario!$V473+unitario!$W473+unitario!$X473)*D479</f>
        <v>0</v>
      </c>
      <c r="G479" s="207">
        <f>(unitario!Y473*unitario!$Y$658+unitario!Z473*unitario!$Z$658)*'STANDARD FCA'!D479</f>
        <v>0</v>
      </c>
      <c r="H479" s="207">
        <f>(unitario!S473*unitario!$S$658+unitario!T473*unitario!$T$658+unitario!U473*unitario!$U$658+unitario!V473*unitario!$V$658+unitario!W473*unitario!$W$658+unitario!X473*unitario!$X$658)*'STANDARD FCA'!D479</f>
        <v>0</v>
      </c>
      <c r="I479" s="208">
        <f>(unitario!G473+unitario!H473*unitario!$H$658+unitario!I473*unitario!$I$658+unitario!J473*unitario!$J$658+unitario!K473*unitario!$K$658+unitario!L473*unitario!$L$658+unitario!M473*unitario!$M$658+unitario!N473*unitario!$N$658+unitario!O473*unitario!$O$658+unitario!P473*unitario!$P$658+unitario!Q473*unitario!$Q$658+unitario!R473*unitario!$R$658)*'STANDARD FCA'!D479</f>
        <v>0</v>
      </c>
      <c r="J479" s="145">
        <f t="shared" si="12"/>
        <v>0</v>
      </c>
      <c r="K479" s="192">
        <f>unitario!AA473</f>
        <v>0</v>
      </c>
      <c r="L479" s="192">
        <f t="shared" si="13"/>
        <v>0</v>
      </c>
    </row>
    <row r="480" spans="2:12" ht="27" customHeight="1">
      <c r="B480" s="206">
        <f>unitario!A474</f>
        <v>0</v>
      </c>
      <c r="C480" s="205">
        <f>unitario!B474</f>
        <v>0</v>
      </c>
      <c r="D480" s="207">
        <f>unitario!E474</f>
        <v>0</v>
      </c>
      <c r="E480" s="207">
        <f>(unitario!$Y474+unitario!$Z474)*D480</f>
        <v>0</v>
      </c>
      <c r="F480" s="208">
        <f>(unitario!$S474+unitario!$T474+unitario!$U474+unitario!$V474+unitario!$W474+unitario!$X474)*D480</f>
        <v>0</v>
      </c>
      <c r="G480" s="207">
        <f>(unitario!Y474*unitario!$Y$658+unitario!Z474*unitario!$Z$658)*'STANDARD FCA'!D480</f>
        <v>0</v>
      </c>
      <c r="H480" s="207">
        <f>(unitario!S474*unitario!$S$658+unitario!T474*unitario!$T$658+unitario!U474*unitario!$U$658+unitario!V474*unitario!$V$658+unitario!W474*unitario!$W$658+unitario!X474*unitario!$X$658)*'STANDARD FCA'!D480</f>
        <v>0</v>
      </c>
      <c r="I480" s="208">
        <f>(unitario!G474+unitario!H474*unitario!$H$658+unitario!I474*unitario!$I$658+unitario!J474*unitario!$J$658+unitario!K474*unitario!$K$658+unitario!L474*unitario!$L$658+unitario!M474*unitario!$M$658+unitario!N474*unitario!$N$658+unitario!O474*unitario!$O$658+unitario!P474*unitario!$P$658+unitario!Q474*unitario!$Q$658+unitario!R474*unitario!$R$658)*'STANDARD FCA'!D480</f>
        <v>0</v>
      </c>
      <c r="J480" s="145">
        <f t="shared" si="12"/>
        <v>0</v>
      </c>
      <c r="K480" s="192">
        <f>unitario!AA474</f>
        <v>0</v>
      </c>
      <c r="L480" s="192">
        <f t="shared" si="13"/>
        <v>0</v>
      </c>
    </row>
    <row r="481" spans="2:12" ht="27" customHeight="1">
      <c r="B481" s="206">
        <f>unitario!A475</f>
        <v>0</v>
      </c>
      <c r="C481" s="205">
        <f>unitario!B475</f>
        <v>0</v>
      </c>
      <c r="D481" s="207">
        <f>unitario!E475</f>
        <v>0</v>
      </c>
      <c r="E481" s="207">
        <f>(unitario!$Y475+unitario!$Z475)*D481</f>
        <v>0</v>
      </c>
      <c r="F481" s="208">
        <f>(unitario!$S475+unitario!$T475+unitario!$U475+unitario!$V475+unitario!$W475+unitario!$X475)*D481</f>
        <v>0</v>
      </c>
      <c r="G481" s="207">
        <f>(unitario!Y475*unitario!$Y$658+unitario!Z475*unitario!$Z$658)*'STANDARD FCA'!D481</f>
        <v>0</v>
      </c>
      <c r="H481" s="207">
        <f>(unitario!S475*unitario!$S$658+unitario!T475*unitario!$T$658+unitario!U475*unitario!$U$658+unitario!V475*unitario!$V$658+unitario!W475*unitario!$W$658+unitario!X475*unitario!$X$658)*'STANDARD FCA'!D481</f>
        <v>0</v>
      </c>
      <c r="I481" s="208">
        <f>(unitario!G475+unitario!H475*unitario!$H$658+unitario!I475*unitario!$I$658+unitario!J475*unitario!$J$658+unitario!K475*unitario!$K$658+unitario!L475*unitario!$L$658+unitario!M475*unitario!$M$658+unitario!N475*unitario!$N$658+unitario!O475*unitario!$O$658+unitario!P475*unitario!$P$658+unitario!Q475*unitario!$Q$658+unitario!R475*unitario!$R$658)*'STANDARD FCA'!D481</f>
        <v>0</v>
      </c>
      <c r="J481" s="145">
        <f t="shared" si="12"/>
        <v>0</v>
      </c>
      <c r="K481" s="192">
        <f>unitario!AA475</f>
        <v>0</v>
      </c>
      <c r="L481" s="192">
        <f t="shared" si="13"/>
        <v>0</v>
      </c>
    </row>
    <row r="482" spans="2:12" ht="27" customHeight="1">
      <c r="B482" s="206">
        <f>unitario!A476</f>
        <v>0</v>
      </c>
      <c r="C482" s="205">
        <f>unitario!B476</f>
        <v>0</v>
      </c>
      <c r="D482" s="207">
        <f>unitario!E476</f>
        <v>0</v>
      </c>
      <c r="E482" s="207">
        <f>(unitario!$Y476+unitario!$Z476)*D482</f>
        <v>0</v>
      </c>
      <c r="F482" s="208">
        <f>(unitario!$S476+unitario!$T476+unitario!$U476+unitario!$V476+unitario!$W476+unitario!$X476)*D482</f>
        <v>0</v>
      </c>
      <c r="G482" s="207">
        <f>(unitario!Y476*unitario!$Y$658+unitario!Z476*unitario!$Z$658)*'STANDARD FCA'!D482</f>
        <v>0</v>
      </c>
      <c r="H482" s="207">
        <f>(unitario!S476*unitario!$S$658+unitario!T476*unitario!$T$658+unitario!U476*unitario!$U$658+unitario!V476*unitario!$V$658+unitario!W476*unitario!$W$658+unitario!X476*unitario!$X$658)*'STANDARD FCA'!D482</f>
        <v>0</v>
      </c>
      <c r="I482" s="208">
        <f>(unitario!G476+unitario!H476*unitario!$H$658+unitario!I476*unitario!$I$658+unitario!J476*unitario!$J$658+unitario!K476*unitario!$K$658+unitario!L476*unitario!$L$658+unitario!M476*unitario!$M$658+unitario!N476*unitario!$N$658+unitario!O476*unitario!$O$658+unitario!P476*unitario!$P$658+unitario!Q476*unitario!$Q$658+unitario!R476*unitario!$R$658)*'STANDARD FCA'!D482</f>
        <v>0</v>
      </c>
      <c r="J482" s="145">
        <f t="shared" si="12"/>
        <v>0</v>
      </c>
      <c r="K482" s="192">
        <f>unitario!AA476</f>
        <v>0</v>
      </c>
      <c r="L482" s="192">
        <f t="shared" si="13"/>
        <v>0</v>
      </c>
    </row>
    <row r="483" spans="2:12" ht="27" customHeight="1">
      <c r="B483" s="206">
        <f>unitario!A477</f>
        <v>0</v>
      </c>
      <c r="C483" s="205">
        <f>unitario!B477</f>
        <v>0</v>
      </c>
      <c r="D483" s="207">
        <f>unitario!E477</f>
        <v>0</v>
      </c>
      <c r="E483" s="207">
        <f>(unitario!$Y477+unitario!$Z477)*D483</f>
        <v>0</v>
      </c>
      <c r="F483" s="208">
        <f>(unitario!$S477+unitario!$T477+unitario!$U477+unitario!$V477+unitario!$W477+unitario!$X477)*D483</f>
        <v>0</v>
      </c>
      <c r="G483" s="207">
        <f>(unitario!Y477*unitario!$Y$658+unitario!Z477*unitario!$Z$658)*'STANDARD FCA'!D483</f>
        <v>0</v>
      </c>
      <c r="H483" s="207">
        <f>(unitario!S477*unitario!$S$658+unitario!T477*unitario!$T$658+unitario!U477*unitario!$U$658+unitario!V477*unitario!$V$658+unitario!W477*unitario!$W$658+unitario!X477*unitario!$X$658)*'STANDARD FCA'!D483</f>
        <v>0</v>
      </c>
      <c r="I483" s="208">
        <f>(unitario!G477+unitario!H477*unitario!$H$658+unitario!I477*unitario!$I$658+unitario!J477*unitario!$J$658+unitario!K477*unitario!$K$658+unitario!L477*unitario!$L$658+unitario!M477*unitario!$M$658+unitario!N477*unitario!$N$658+unitario!O477*unitario!$O$658+unitario!P477*unitario!$P$658+unitario!Q477*unitario!$Q$658+unitario!R477*unitario!$R$658)*'STANDARD FCA'!D483</f>
        <v>0</v>
      </c>
      <c r="J483" s="145">
        <f t="shared" ref="J483:J557" si="14">G483+H483+I483</f>
        <v>0</v>
      </c>
      <c r="K483" s="192">
        <f>unitario!AA477</f>
        <v>0</v>
      </c>
      <c r="L483" s="192">
        <f t="shared" ref="L483:L557" si="15">J483-K483</f>
        <v>0</v>
      </c>
    </row>
    <row r="484" spans="2:12" ht="27.75" customHeight="1">
      <c r="B484" s="206">
        <f>unitario!A478</f>
        <v>0</v>
      </c>
      <c r="C484" s="205">
        <f>unitario!B478</f>
        <v>0</v>
      </c>
      <c r="D484" s="207">
        <f>unitario!E478</f>
        <v>0</v>
      </c>
      <c r="E484" s="207">
        <f>(unitario!$Y478+unitario!$Z478)*D484</f>
        <v>0</v>
      </c>
      <c r="F484" s="208">
        <f>(unitario!$S478+unitario!$T478+unitario!$U478+unitario!$V478+unitario!$W478+unitario!$X478)*D484</f>
        <v>0</v>
      </c>
      <c r="G484" s="207">
        <f>(unitario!Y478*unitario!$Y$658+unitario!Z478*unitario!$Z$658)*'STANDARD FCA'!D484</f>
        <v>0</v>
      </c>
      <c r="H484" s="207">
        <f>(unitario!S478*unitario!$S$658+unitario!T478*unitario!$T$658+unitario!U478*unitario!$U$658+unitario!V478*unitario!$V$658+unitario!W478*unitario!$W$658+unitario!X478*unitario!$X$658)*'STANDARD FCA'!D484</f>
        <v>0</v>
      </c>
      <c r="I484" s="208">
        <f>(unitario!G478+unitario!H478*unitario!$H$658+unitario!I478*unitario!$I$658+unitario!J478*unitario!$J$658+unitario!K478*unitario!$K$658+unitario!L478*unitario!$L$658+unitario!M478*unitario!$M$658+unitario!N478*unitario!$N$658+unitario!O478*unitario!$O$658+unitario!P478*unitario!$P$658+unitario!Q478*unitario!$Q$658+unitario!R478*unitario!$R$658)*'STANDARD FCA'!D484</f>
        <v>0</v>
      </c>
      <c r="J484" s="145">
        <f t="shared" si="14"/>
        <v>0</v>
      </c>
      <c r="K484" s="192">
        <f>unitario!AA478</f>
        <v>0</v>
      </c>
      <c r="L484" s="192">
        <f t="shared" si="15"/>
        <v>0</v>
      </c>
    </row>
    <row r="485" spans="2:12" ht="30.75" customHeight="1">
      <c r="B485" s="206">
        <f>unitario!A479</f>
        <v>0</v>
      </c>
      <c r="C485" s="205">
        <f>unitario!B479</f>
        <v>0</v>
      </c>
      <c r="D485" s="207">
        <f>unitario!E479</f>
        <v>0</v>
      </c>
      <c r="E485" s="207">
        <f>(unitario!$Y479+unitario!$Z479)*D485</f>
        <v>0</v>
      </c>
      <c r="F485" s="208">
        <f>(unitario!$S479+unitario!$T479+unitario!$U479+unitario!$V479+unitario!$W479+unitario!$X479)*D485</f>
        <v>0</v>
      </c>
      <c r="G485" s="207">
        <f>(unitario!Y479*unitario!$Y$658+unitario!Z479*unitario!$Z$658)*'STANDARD FCA'!D485</f>
        <v>0</v>
      </c>
      <c r="H485" s="207">
        <f>(unitario!S479*unitario!$S$658+unitario!T479*unitario!$T$658+unitario!U479*unitario!$U$658+unitario!V479*unitario!$V$658+unitario!W479*unitario!$W$658+unitario!X479*unitario!$X$658)*'STANDARD FCA'!D485</f>
        <v>0</v>
      </c>
      <c r="I485" s="208">
        <f>(unitario!G479+unitario!H479*unitario!$H$658+unitario!I479*unitario!$I$658+unitario!J479*unitario!$J$658+unitario!K479*unitario!$K$658+unitario!L479*unitario!$L$658+unitario!M479*unitario!$M$658+unitario!N479*unitario!$N$658+unitario!O479*unitario!$O$658+unitario!P479*unitario!$P$658+unitario!Q479*unitario!$Q$658+unitario!R479*unitario!$R$658)*'STANDARD FCA'!D485</f>
        <v>0</v>
      </c>
      <c r="J485" s="145">
        <f t="shared" si="14"/>
        <v>0</v>
      </c>
      <c r="K485" s="192">
        <f>unitario!AA479</f>
        <v>0</v>
      </c>
      <c r="L485" s="192">
        <f t="shared" si="15"/>
        <v>0</v>
      </c>
    </row>
    <row r="486" spans="2:12" ht="27" customHeight="1">
      <c r="B486" s="206">
        <f>unitario!A480</f>
        <v>0</v>
      </c>
      <c r="C486" s="205">
        <f>unitario!B480</f>
        <v>0</v>
      </c>
      <c r="D486" s="207">
        <f>unitario!E480</f>
        <v>0</v>
      </c>
      <c r="E486" s="207">
        <f>(unitario!$Y480+unitario!$Z480)*D486</f>
        <v>0</v>
      </c>
      <c r="F486" s="208">
        <f>(unitario!$S480+unitario!$T480+unitario!$U480+unitario!$V480+unitario!$W480+unitario!$X480)*D486</f>
        <v>0</v>
      </c>
      <c r="G486" s="207">
        <f>(unitario!Y480*unitario!$Y$658+unitario!Z480*unitario!$Z$658)*'STANDARD FCA'!D486</f>
        <v>0</v>
      </c>
      <c r="H486" s="207">
        <f>(unitario!S480*unitario!$S$658+unitario!T480*unitario!$T$658+unitario!U480*unitario!$U$658+unitario!V480*unitario!$V$658+unitario!W480*unitario!$W$658+unitario!X480*unitario!$X$658)*'STANDARD FCA'!D486</f>
        <v>0</v>
      </c>
      <c r="I486" s="208">
        <f>(unitario!G480+unitario!H480*unitario!$H$658+unitario!I480*unitario!$I$658+unitario!J480*unitario!$J$658+unitario!K480*unitario!$K$658+unitario!L480*unitario!$L$658+unitario!M480*unitario!$M$658+unitario!N480*unitario!$N$658+unitario!O480*unitario!$O$658+unitario!P480*unitario!$P$658+unitario!Q480*unitario!$Q$658+unitario!R480*unitario!$R$658)*'STANDARD FCA'!D486</f>
        <v>0</v>
      </c>
      <c r="J486" s="145">
        <f t="shared" si="14"/>
        <v>0</v>
      </c>
      <c r="K486" s="192">
        <f>unitario!AA480</f>
        <v>0</v>
      </c>
      <c r="L486" s="192">
        <f t="shared" si="15"/>
        <v>0</v>
      </c>
    </row>
    <row r="487" spans="2:12" ht="27" customHeight="1">
      <c r="B487" s="206">
        <f>unitario!A481</f>
        <v>0</v>
      </c>
      <c r="C487" s="205">
        <f>unitario!B481</f>
        <v>0</v>
      </c>
      <c r="D487" s="207">
        <f>unitario!E481</f>
        <v>0</v>
      </c>
      <c r="E487" s="207">
        <f>(unitario!$Y481+unitario!$Z481)*D487</f>
        <v>0</v>
      </c>
      <c r="F487" s="208">
        <f>(unitario!$S481+unitario!$T481+unitario!$U481+unitario!$V481+unitario!$W481+unitario!$X481)*D487</f>
        <v>0</v>
      </c>
      <c r="G487" s="207">
        <f>(unitario!Y481*unitario!$Y$658+unitario!Z481*unitario!$Z$658)*'STANDARD FCA'!D487</f>
        <v>0</v>
      </c>
      <c r="H487" s="207">
        <f>(unitario!S481*unitario!$S$658+unitario!T481*unitario!$T$658+unitario!U481*unitario!$U$658+unitario!V481*unitario!$V$658+unitario!W481*unitario!$W$658+unitario!X481*unitario!$X$658)*'STANDARD FCA'!D487</f>
        <v>0</v>
      </c>
      <c r="I487" s="208">
        <f>(unitario!G481+unitario!H481*unitario!$H$658+unitario!I481*unitario!$I$658+unitario!J481*unitario!$J$658+unitario!K481*unitario!$K$658+unitario!L481*unitario!$L$658+unitario!M481*unitario!$M$658+unitario!N481*unitario!$N$658+unitario!O481*unitario!$O$658+unitario!P481*unitario!$P$658+unitario!Q481*unitario!$Q$658+unitario!R481*unitario!$R$658)*'STANDARD FCA'!D487</f>
        <v>0</v>
      </c>
      <c r="J487" s="145">
        <f t="shared" si="14"/>
        <v>0</v>
      </c>
      <c r="K487" s="192">
        <f>unitario!AA481</f>
        <v>0</v>
      </c>
      <c r="L487" s="192">
        <f t="shared" si="15"/>
        <v>0</v>
      </c>
    </row>
    <row r="488" spans="2:12" ht="27" customHeight="1">
      <c r="B488" s="206">
        <f>unitario!A482</f>
        <v>0</v>
      </c>
      <c r="C488" s="205">
        <f>unitario!B482</f>
        <v>0</v>
      </c>
      <c r="D488" s="207">
        <f>unitario!E482</f>
        <v>0</v>
      </c>
      <c r="E488" s="207">
        <f>(unitario!$Y482+unitario!$Z482)*D488</f>
        <v>0</v>
      </c>
      <c r="F488" s="208">
        <f>(unitario!$S482+unitario!$T482+unitario!$U482+unitario!$V482+unitario!$W482+unitario!$X482)*D488</f>
        <v>0</v>
      </c>
      <c r="G488" s="207">
        <f>(unitario!Y482*unitario!$Y$658+unitario!Z482*unitario!$Z$658)*'STANDARD FCA'!D488</f>
        <v>0</v>
      </c>
      <c r="H488" s="207">
        <f>(unitario!S482*unitario!$S$658+unitario!T482*unitario!$T$658+unitario!U482*unitario!$U$658+unitario!V482*unitario!$V$658+unitario!W482*unitario!$W$658+unitario!X482*unitario!$X$658)*'STANDARD FCA'!D488</f>
        <v>0</v>
      </c>
      <c r="I488" s="208">
        <f>(unitario!G482+unitario!H482*unitario!$H$658+unitario!I482*unitario!$I$658+unitario!J482*unitario!$J$658+unitario!K482*unitario!$K$658+unitario!L482*unitario!$L$658+unitario!M482*unitario!$M$658+unitario!N482*unitario!$N$658+unitario!O482*unitario!$O$658+unitario!P482*unitario!$P$658+unitario!Q482*unitario!$Q$658+unitario!R482*unitario!$R$658)*'STANDARD FCA'!D488</f>
        <v>0</v>
      </c>
      <c r="J488" s="145">
        <f t="shared" si="14"/>
        <v>0</v>
      </c>
      <c r="K488" s="192">
        <f>unitario!AA482</f>
        <v>0</v>
      </c>
      <c r="L488" s="192">
        <f t="shared" si="15"/>
        <v>0</v>
      </c>
    </row>
    <row r="489" spans="2:12" ht="27" customHeight="1">
      <c r="B489" s="206">
        <f>unitario!A483</f>
        <v>0</v>
      </c>
      <c r="C489" s="205">
        <f>unitario!B483</f>
        <v>0</v>
      </c>
      <c r="D489" s="207">
        <f>unitario!E483</f>
        <v>0</v>
      </c>
      <c r="E489" s="207">
        <f>(unitario!$Y483+unitario!$Z483)*D489</f>
        <v>0</v>
      </c>
      <c r="F489" s="208">
        <f>(unitario!$S483+unitario!$T483+unitario!$U483+unitario!$V483+unitario!$W483+unitario!$X483)*D489</f>
        <v>0</v>
      </c>
      <c r="G489" s="207">
        <f>(unitario!Y483*unitario!$Y$658+unitario!Z483*unitario!$Z$658)*'STANDARD FCA'!D489</f>
        <v>0</v>
      </c>
      <c r="H489" s="207">
        <f>(unitario!S483*unitario!$S$658+unitario!T483*unitario!$T$658+unitario!U483*unitario!$U$658+unitario!V483*unitario!$V$658+unitario!W483*unitario!$W$658+unitario!X483*unitario!$X$658)*'STANDARD FCA'!D489</f>
        <v>0</v>
      </c>
      <c r="I489" s="208">
        <f>(unitario!G483+unitario!H483*unitario!$H$658+unitario!I483*unitario!$I$658+unitario!J483*unitario!$J$658+unitario!K483*unitario!$K$658+unitario!L483*unitario!$L$658+unitario!M483*unitario!$M$658+unitario!N483*unitario!$N$658+unitario!O483*unitario!$O$658+unitario!P483*unitario!$P$658+unitario!Q483*unitario!$Q$658+unitario!R483*unitario!$R$658)*'STANDARD FCA'!D489</f>
        <v>0</v>
      </c>
      <c r="J489" s="145">
        <f t="shared" si="14"/>
        <v>0</v>
      </c>
      <c r="K489" s="192">
        <f>unitario!AA483</f>
        <v>0</v>
      </c>
      <c r="L489" s="192">
        <f t="shared" si="15"/>
        <v>0</v>
      </c>
    </row>
    <row r="490" spans="2:12" ht="27" customHeight="1">
      <c r="B490" s="206">
        <f>unitario!A484</f>
        <v>0</v>
      </c>
      <c r="C490" s="205">
        <f>unitario!B484</f>
        <v>0</v>
      </c>
      <c r="D490" s="207">
        <f>unitario!E484</f>
        <v>0</v>
      </c>
      <c r="E490" s="207">
        <f>(unitario!$Y484+unitario!$Z484)*D490</f>
        <v>0</v>
      </c>
      <c r="F490" s="208">
        <f>(unitario!$S484+unitario!$T484+unitario!$U484+unitario!$V484+unitario!$W484+unitario!$X484)*D490</f>
        <v>0</v>
      </c>
      <c r="G490" s="207">
        <f>(unitario!Y484*unitario!$Y$658+unitario!Z484*unitario!$Z$658)*'STANDARD FCA'!D490</f>
        <v>0</v>
      </c>
      <c r="H490" s="207">
        <f>(unitario!S484*unitario!$S$658+unitario!T484*unitario!$T$658+unitario!U484*unitario!$U$658+unitario!V484*unitario!$V$658+unitario!W484*unitario!$W$658+unitario!X484*unitario!$X$658)*'STANDARD FCA'!D490</f>
        <v>0</v>
      </c>
      <c r="I490" s="208">
        <f>(unitario!G484+unitario!H484*unitario!$H$658+unitario!I484*unitario!$I$658+unitario!J484*unitario!$J$658+unitario!K484*unitario!$K$658+unitario!L484*unitario!$L$658+unitario!M484*unitario!$M$658+unitario!N484*unitario!$N$658+unitario!O484*unitario!$O$658+unitario!P484*unitario!$P$658+unitario!Q484*unitario!$Q$658+unitario!R484*unitario!$R$658)*'STANDARD FCA'!D490</f>
        <v>0</v>
      </c>
      <c r="J490" s="145">
        <f t="shared" si="14"/>
        <v>0</v>
      </c>
      <c r="K490" s="192">
        <f>unitario!AA484</f>
        <v>0</v>
      </c>
      <c r="L490" s="192">
        <f t="shared" si="15"/>
        <v>0</v>
      </c>
    </row>
    <row r="491" spans="2:12" ht="27.75" customHeight="1">
      <c r="B491" s="206">
        <f>unitario!A485</f>
        <v>0</v>
      </c>
      <c r="C491" s="205">
        <f>unitario!B485</f>
        <v>0</v>
      </c>
      <c r="D491" s="207">
        <f>unitario!E485</f>
        <v>0</v>
      </c>
      <c r="E491" s="207">
        <f>(unitario!$Y485+unitario!$Z485)*D491</f>
        <v>0</v>
      </c>
      <c r="F491" s="208">
        <f>(unitario!$S485+unitario!$T485+unitario!$U485+unitario!$V485+unitario!$W485+unitario!$X485)*D491</f>
        <v>0</v>
      </c>
      <c r="G491" s="207">
        <f>(unitario!Y485*unitario!$Y$658+unitario!Z485*unitario!$Z$658)*'STANDARD FCA'!D491</f>
        <v>0</v>
      </c>
      <c r="H491" s="207">
        <f>(unitario!S485*unitario!$S$658+unitario!T485*unitario!$T$658+unitario!U485*unitario!$U$658+unitario!V485*unitario!$V$658+unitario!W485*unitario!$W$658+unitario!X485*unitario!$X$658)*'STANDARD FCA'!D491</f>
        <v>0</v>
      </c>
      <c r="I491" s="208">
        <f>(unitario!G485+unitario!H485*unitario!$H$658+unitario!I485*unitario!$I$658+unitario!J485*unitario!$J$658+unitario!K485*unitario!$K$658+unitario!L485*unitario!$L$658+unitario!M485*unitario!$M$658+unitario!N485*unitario!$N$658+unitario!O485*unitario!$O$658+unitario!P485*unitario!$P$658+unitario!Q485*unitario!$Q$658+unitario!R485*unitario!$R$658)*'STANDARD FCA'!D491</f>
        <v>0</v>
      </c>
      <c r="J491" s="145">
        <f t="shared" si="14"/>
        <v>0</v>
      </c>
      <c r="K491" s="192">
        <f>unitario!AA485</f>
        <v>0</v>
      </c>
      <c r="L491" s="192">
        <f t="shared" si="15"/>
        <v>0</v>
      </c>
    </row>
    <row r="492" spans="2:12" ht="30.75" customHeight="1">
      <c r="B492" s="206">
        <f>unitario!A486</f>
        <v>0</v>
      </c>
      <c r="C492" s="205">
        <f>unitario!B486</f>
        <v>0</v>
      </c>
      <c r="D492" s="207">
        <f>unitario!E486</f>
        <v>0</v>
      </c>
      <c r="E492" s="207">
        <f>(unitario!$Y486+unitario!$Z486)*D492</f>
        <v>0</v>
      </c>
      <c r="F492" s="208">
        <f>(unitario!$S486+unitario!$T486+unitario!$U486+unitario!$V486+unitario!$W486+unitario!$X486)*D492</f>
        <v>0</v>
      </c>
      <c r="G492" s="207">
        <f>(unitario!Y486*unitario!$Y$658+unitario!Z486*unitario!$Z$658)*'STANDARD FCA'!D492</f>
        <v>0</v>
      </c>
      <c r="H492" s="207">
        <f>(unitario!S486*unitario!$S$658+unitario!T486*unitario!$T$658+unitario!U486*unitario!$U$658+unitario!V486*unitario!$V$658+unitario!W486*unitario!$W$658+unitario!X486*unitario!$X$658)*'STANDARD FCA'!D492</f>
        <v>0</v>
      </c>
      <c r="I492" s="208">
        <f>(unitario!G486+unitario!H486*unitario!$H$658+unitario!I486*unitario!$I$658+unitario!J486*unitario!$J$658+unitario!K486*unitario!$K$658+unitario!L486*unitario!$L$658+unitario!M486*unitario!$M$658+unitario!N486*unitario!$N$658+unitario!O486*unitario!$O$658+unitario!P486*unitario!$P$658+unitario!Q486*unitario!$Q$658+unitario!R486*unitario!$R$658)*'STANDARD FCA'!D492</f>
        <v>0</v>
      </c>
      <c r="J492" s="145">
        <f t="shared" si="14"/>
        <v>0</v>
      </c>
      <c r="K492" s="192">
        <f>unitario!AA486</f>
        <v>0</v>
      </c>
      <c r="L492" s="192">
        <f t="shared" si="15"/>
        <v>0</v>
      </c>
    </row>
    <row r="493" spans="2:12" ht="27" customHeight="1">
      <c r="B493" s="206">
        <f>unitario!A487</f>
        <v>0</v>
      </c>
      <c r="C493" s="205">
        <f>unitario!B487</f>
        <v>0</v>
      </c>
      <c r="D493" s="207">
        <f>unitario!E487</f>
        <v>0</v>
      </c>
      <c r="E493" s="207">
        <f>(unitario!$Y487+unitario!$Z487)*D493</f>
        <v>0</v>
      </c>
      <c r="F493" s="208">
        <f>(unitario!$S487+unitario!$T487+unitario!$U487+unitario!$V487+unitario!$W487+unitario!$X487)*D493</f>
        <v>0</v>
      </c>
      <c r="G493" s="207">
        <f>(unitario!Y487*unitario!$Y$658+unitario!Z487*unitario!$Z$658)*'STANDARD FCA'!D493</f>
        <v>0</v>
      </c>
      <c r="H493" s="207">
        <f>(unitario!S487*unitario!$S$658+unitario!T487*unitario!$T$658+unitario!U487*unitario!$U$658+unitario!V487*unitario!$V$658+unitario!W487*unitario!$W$658+unitario!X487*unitario!$X$658)*'STANDARD FCA'!D493</f>
        <v>0</v>
      </c>
      <c r="I493" s="208">
        <f>(unitario!G487+unitario!H487*unitario!$H$658+unitario!I487*unitario!$I$658+unitario!J487*unitario!$J$658+unitario!K487*unitario!$K$658+unitario!L487*unitario!$L$658+unitario!M487*unitario!$M$658+unitario!N487*unitario!$N$658+unitario!O487*unitario!$O$658+unitario!P487*unitario!$P$658+unitario!Q487*unitario!$Q$658+unitario!R487*unitario!$R$658)*'STANDARD FCA'!D493</f>
        <v>0</v>
      </c>
      <c r="J493" s="145">
        <f t="shared" si="14"/>
        <v>0</v>
      </c>
      <c r="K493" s="192">
        <f>unitario!AA487</f>
        <v>0</v>
      </c>
      <c r="L493" s="192">
        <f t="shared" si="15"/>
        <v>0</v>
      </c>
    </row>
    <row r="494" spans="2:12" ht="27" customHeight="1">
      <c r="B494" s="206">
        <f>unitario!A488</f>
        <v>0</v>
      </c>
      <c r="C494" s="205">
        <f>unitario!B488</f>
        <v>0</v>
      </c>
      <c r="D494" s="207">
        <f>unitario!E488</f>
        <v>0</v>
      </c>
      <c r="E494" s="207">
        <f>(unitario!$Y488+unitario!$Z488)*D494</f>
        <v>0</v>
      </c>
      <c r="F494" s="208">
        <f>(unitario!$S488+unitario!$T488+unitario!$U488+unitario!$V488+unitario!$W488+unitario!$X488)*D494</f>
        <v>0</v>
      </c>
      <c r="G494" s="207">
        <f>(unitario!Y488*unitario!$Y$658+unitario!Z488*unitario!$Z$658)*'STANDARD FCA'!D494</f>
        <v>0</v>
      </c>
      <c r="H494" s="207">
        <f>(unitario!S488*unitario!$S$658+unitario!T488*unitario!$T$658+unitario!U488*unitario!$U$658+unitario!V488*unitario!$V$658+unitario!W488*unitario!$W$658+unitario!X488*unitario!$X$658)*'STANDARD FCA'!D494</f>
        <v>0</v>
      </c>
      <c r="I494" s="208">
        <f>(unitario!G488+unitario!H488*unitario!$H$658+unitario!I488*unitario!$I$658+unitario!J488*unitario!$J$658+unitario!K488*unitario!$K$658+unitario!L488*unitario!$L$658+unitario!M488*unitario!$M$658+unitario!N488*unitario!$N$658+unitario!O488*unitario!$O$658+unitario!P488*unitario!$P$658+unitario!Q488*unitario!$Q$658+unitario!R488*unitario!$R$658)*'STANDARD FCA'!D494</f>
        <v>0</v>
      </c>
      <c r="J494" s="145">
        <f t="shared" si="14"/>
        <v>0</v>
      </c>
      <c r="K494" s="192">
        <f>unitario!AA488</f>
        <v>0</v>
      </c>
      <c r="L494" s="192">
        <f t="shared" si="15"/>
        <v>0</v>
      </c>
    </row>
    <row r="495" spans="2:12" ht="27" customHeight="1">
      <c r="B495" s="206">
        <f>unitario!A489</f>
        <v>0</v>
      </c>
      <c r="C495" s="205">
        <f>unitario!B489</f>
        <v>0</v>
      </c>
      <c r="D495" s="207">
        <f>unitario!E489</f>
        <v>0</v>
      </c>
      <c r="E495" s="207">
        <f>(unitario!$Y489+unitario!$Z489)*D495</f>
        <v>0</v>
      </c>
      <c r="F495" s="208">
        <f>(unitario!$S489+unitario!$T489+unitario!$U489+unitario!$V489+unitario!$W489+unitario!$X489)*D495</f>
        <v>0</v>
      </c>
      <c r="G495" s="207">
        <f>(unitario!Y489*unitario!$Y$658+unitario!Z489*unitario!$Z$658)*'STANDARD FCA'!D495</f>
        <v>0</v>
      </c>
      <c r="H495" s="207">
        <f>(unitario!S489*unitario!$S$658+unitario!T489*unitario!$T$658+unitario!U489*unitario!$U$658+unitario!V489*unitario!$V$658+unitario!W489*unitario!$W$658+unitario!X489*unitario!$X$658)*'STANDARD FCA'!D495</f>
        <v>0</v>
      </c>
      <c r="I495" s="208">
        <f>(unitario!G489+unitario!H489*unitario!$H$658+unitario!I489*unitario!$I$658+unitario!J489*unitario!$J$658+unitario!K489*unitario!$K$658+unitario!L489*unitario!$L$658+unitario!M489*unitario!$M$658+unitario!N489*unitario!$N$658+unitario!O489*unitario!$O$658+unitario!P489*unitario!$P$658+unitario!Q489*unitario!$Q$658+unitario!R489*unitario!$R$658)*'STANDARD FCA'!D495</f>
        <v>0</v>
      </c>
      <c r="J495" s="145">
        <f t="shared" si="14"/>
        <v>0</v>
      </c>
      <c r="K495" s="192">
        <f>unitario!AA489</f>
        <v>0</v>
      </c>
      <c r="L495" s="192">
        <f t="shared" si="15"/>
        <v>0</v>
      </c>
    </row>
    <row r="496" spans="2:12" ht="27" customHeight="1">
      <c r="B496" s="206">
        <f>unitario!A490</f>
        <v>0</v>
      </c>
      <c r="C496" s="205">
        <f>unitario!B490</f>
        <v>0</v>
      </c>
      <c r="D496" s="207">
        <f>unitario!E490</f>
        <v>0</v>
      </c>
      <c r="E496" s="207">
        <f>(unitario!$Y490+unitario!$Z490)*D496</f>
        <v>0</v>
      </c>
      <c r="F496" s="208">
        <f>(unitario!$S490+unitario!$T490+unitario!$U490+unitario!$V490+unitario!$W490+unitario!$X490)*D496</f>
        <v>0</v>
      </c>
      <c r="G496" s="207">
        <f>(unitario!Y490*unitario!$Y$658+unitario!Z490*unitario!$Z$658)*'STANDARD FCA'!D496</f>
        <v>0</v>
      </c>
      <c r="H496" s="207">
        <f>(unitario!S490*unitario!$S$658+unitario!T490*unitario!$T$658+unitario!U490*unitario!$U$658+unitario!V490*unitario!$V$658+unitario!W490*unitario!$W$658+unitario!X490*unitario!$X$658)*'STANDARD FCA'!D496</f>
        <v>0</v>
      </c>
      <c r="I496" s="208">
        <f>(unitario!G490+unitario!H490*unitario!$H$658+unitario!I490*unitario!$I$658+unitario!J490*unitario!$J$658+unitario!K490*unitario!$K$658+unitario!L490*unitario!$L$658+unitario!M490*unitario!$M$658+unitario!N490*unitario!$N$658+unitario!O490*unitario!$O$658+unitario!P490*unitario!$P$658+unitario!Q490*unitario!$Q$658+unitario!R490*unitario!$R$658)*'STANDARD FCA'!D496</f>
        <v>0</v>
      </c>
      <c r="J496" s="145">
        <f t="shared" si="14"/>
        <v>0</v>
      </c>
      <c r="K496" s="192">
        <f>unitario!AA490</f>
        <v>0</v>
      </c>
      <c r="L496" s="192">
        <f t="shared" si="15"/>
        <v>0</v>
      </c>
    </row>
    <row r="497" spans="2:12" ht="27" customHeight="1">
      <c r="B497" s="206">
        <f>unitario!A491</f>
        <v>0</v>
      </c>
      <c r="C497" s="205">
        <f>unitario!B491</f>
        <v>0</v>
      </c>
      <c r="D497" s="207">
        <f>unitario!E491</f>
        <v>0</v>
      </c>
      <c r="E497" s="207">
        <f>(unitario!$Y491+unitario!$Z491)*D497</f>
        <v>0</v>
      </c>
      <c r="F497" s="208">
        <f>(unitario!$S491+unitario!$T491+unitario!$U491+unitario!$V491+unitario!$W491+unitario!$X491)*D497</f>
        <v>0</v>
      </c>
      <c r="G497" s="207">
        <f>(unitario!Y491*unitario!$Y$658+unitario!Z491*unitario!$Z$658)*'STANDARD FCA'!D497</f>
        <v>0</v>
      </c>
      <c r="H497" s="207">
        <f>(unitario!S491*unitario!$S$658+unitario!T491*unitario!$T$658+unitario!U491*unitario!$U$658+unitario!V491*unitario!$V$658+unitario!W491*unitario!$W$658+unitario!X491*unitario!$X$658)*'STANDARD FCA'!D497</f>
        <v>0</v>
      </c>
      <c r="I497" s="208">
        <f>(unitario!G491+unitario!H491*unitario!$H$658+unitario!I491*unitario!$I$658+unitario!J491*unitario!$J$658+unitario!K491*unitario!$K$658+unitario!L491*unitario!$L$658+unitario!M491*unitario!$M$658+unitario!N491*unitario!$N$658+unitario!O491*unitario!$O$658+unitario!P491*unitario!$P$658+unitario!Q491*unitario!$Q$658+unitario!R491*unitario!$R$658)*'STANDARD FCA'!D497</f>
        <v>0</v>
      </c>
      <c r="J497" s="145">
        <f t="shared" si="14"/>
        <v>0</v>
      </c>
      <c r="K497" s="192">
        <f>unitario!AA491</f>
        <v>0</v>
      </c>
      <c r="L497" s="192">
        <f t="shared" si="15"/>
        <v>0</v>
      </c>
    </row>
    <row r="498" spans="2:12" ht="27.75" customHeight="1">
      <c r="B498" s="206">
        <f>unitario!A492</f>
        <v>0</v>
      </c>
      <c r="C498" s="205">
        <f>unitario!B492</f>
        <v>0</v>
      </c>
      <c r="D498" s="207">
        <f>unitario!E492</f>
        <v>0</v>
      </c>
      <c r="E498" s="207">
        <f>(unitario!$Y492+unitario!$Z492)*D498</f>
        <v>0</v>
      </c>
      <c r="F498" s="208">
        <f>(unitario!$S492+unitario!$T492+unitario!$U492+unitario!$V492+unitario!$W492+unitario!$X492)*D498</f>
        <v>0</v>
      </c>
      <c r="G498" s="207">
        <f>(unitario!Y492*unitario!$Y$658+unitario!Z492*unitario!$Z$658)*'STANDARD FCA'!D498</f>
        <v>0</v>
      </c>
      <c r="H498" s="207">
        <f>(unitario!S492*unitario!$S$658+unitario!T492*unitario!$T$658+unitario!U492*unitario!$U$658+unitario!V492*unitario!$V$658+unitario!W492*unitario!$W$658+unitario!X492*unitario!$X$658)*'STANDARD FCA'!D498</f>
        <v>0</v>
      </c>
      <c r="I498" s="208">
        <f>(unitario!G492+unitario!H492*unitario!$H$658+unitario!I492*unitario!$I$658+unitario!J492*unitario!$J$658+unitario!K492*unitario!$K$658+unitario!L492*unitario!$L$658+unitario!M492*unitario!$M$658+unitario!N492*unitario!$N$658+unitario!O492*unitario!$O$658+unitario!P492*unitario!$P$658+unitario!Q492*unitario!$Q$658+unitario!R492*unitario!$R$658)*'STANDARD FCA'!D498</f>
        <v>0</v>
      </c>
      <c r="J498" s="145">
        <f t="shared" si="14"/>
        <v>0</v>
      </c>
      <c r="K498" s="192">
        <f>unitario!AA492</f>
        <v>0</v>
      </c>
      <c r="L498" s="192">
        <f t="shared" si="15"/>
        <v>0</v>
      </c>
    </row>
    <row r="499" spans="2:12" ht="30.75" customHeight="1">
      <c r="B499" s="206">
        <f>unitario!A493</f>
        <v>0</v>
      </c>
      <c r="C499" s="205">
        <f>unitario!B493</f>
        <v>0</v>
      </c>
      <c r="D499" s="207">
        <f>unitario!E493</f>
        <v>0</v>
      </c>
      <c r="E499" s="207">
        <f>(unitario!$Y493+unitario!$Z493)*D499</f>
        <v>0</v>
      </c>
      <c r="F499" s="208">
        <f>(unitario!$S493+unitario!$T493+unitario!$U493+unitario!$V493+unitario!$W493+unitario!$X493)*D499</f>
        <v>0</v>
      </c>
      <c r="G499" s="207">
        <f>(unitario!Y493*unitario!$Y$658+unitario!Z493*unitario!$Z$658)*'STANDARD FCA'!D499</f>
        <v>0</v>
      </c>
      <c r="H499" s="207">
        <f>(unitario!S493*unitario!$S$658+unitario!T493*unitario!$T$658+unitario!U493*unitario!$U$658+unitario!V493*unitario!$V$658+unitario!W493*unitario!$W$658+unitario!X493*unitario!$X$658)*'STANDARD FCA'!D499</f>
        <v>0</v>
      </c>
      <c r="I499" s="208">
        <f>(unitario!G493+unitario!H493*unitario!$H$658+unitario!I493*unitario!$I$658+unitario!J493*unitario!$J$658+unitario!K493*unitario!$K$658+unitario!L493*unitario!$L$658+unitario!M493*unitario!$M$658+unitario!N493*unitario!$N$658+unitario!O493*unitario!$O$658+unitario!P493*unitario!$P$658+unitario!Q493*unitario!$Q$658+unitario!R493*unitario!$R$658)*'STANDARD FCA'!D499</f>
        <v>0</v>
      </c>
      <c r="J499" s="145">
        <f t="shared" si="14"/>
        <v>0</v>
      </c>
      <c r="K499" s="192">
        <f>unitario!AA493</f>
        <v>0</v>
      </c>
      <c r="L499" s="192">
        <f t="shared" si="15"/>
        <v>0</v>
      </c>
    </row>
    <row r="500" spans="2:12" ht="27" customHeight="1">
      <c r="B500" s="206">
        <f>unitario!A494</f>
        <v>0</v>
      </c>
      <c r="C500" s="205">
        <f>unitario!B494</f>
        <v>0</v>
      </c>
      <c r="D500" s="207">
        <f>unitario!E494</f>
        <v>0</v>
      </c>
      <c r="E500" s="207">
        <f>(unitario!$Y494+unitario!$Z494)*D500</f>
        <v>0</v>
      </c>
      <c r="F500" s="208">
        <f>(unitario!$S494+unitario!$T494+unitario!$U494+unitario!$V494+unitario!$W494+unitario!$X494)*D500</f>
        <v>0</v>
      </c>
      <c r="G500" s="207">
        <f>(unitario!Y494*unitario!$Y$658+unitario!Z494*unitario!$Z$658)*'STANDARD FCA'!D500</f>
        <v>0</v>
      </c>
      <c r="H500" s="207">
        <f>(unitario!S494*unitario!$S$658+unitario!T494*unitario!$T$658+unitario!U494*unitario!$U$658+unitario!V494*unitario!$V$658+unitario!W494*unitario!$W$658+unitario!X494*unitario!$X$658)*'STANDARD FCA'!D500</f>
        <v>0</v>
      </c>
      <c r="I500" s="208">
        <f>(unitario!G494+unitario!H494*unitario!$H$658+unitario!I494*unitario!$I$658+unitario!J494*unitario!$J$658+unitario!K494*unitario!$K$658+unitario!L494*unitario!$L$658+unitario!M494*unitario!$M$658+unitario!N494*unitario!$N$658+unitario!O494*unitario!$O$658+unitario!P494*unitario!$P$658+unitario!Q494*unitario!$Q$658+unitario!R494*unitario!$R$658)*'STANDARD FCA'!D500</f>
        <v>0</v>
      </c>
      <c r="J500" s="145">
        <f t="shared" si="14"/>
        <v>0</v>
      </c>
      <c r="K500" s="192">
        <f>unitario!AA494</f>
        <v>0</v>
      </c>
      <c r="L500" s="192">
        <f t="shared" si="15"/>
        <v>0</v>
      </c>
    </row>
    <row r="501" spans="2:12" ht="27.75" customHeight="1">
      <c r="B501" s="206">
        <f>unitario!A495</f>
        <v>0</v>
      </c>
      <c r="C501" s="205">
        <f>unitario!B495</f>
        <v>0</v>
      </c>
      <c r="D501" s="207">
        <f>unitario!E495</f>
        <v>0</v>
      </c>
      <c r="E501" s="207">
        <f>(unitario!$Y495+unitario!$Z495)*D501</f>
        <v>0</v>
      </c>
      <c r="F501" s="208">
        <f>(unitario!$S495+unitario!$T495+unitario!$U495+unitario!$V495+unitario!$W495+unitario!$X495)*D501</f>
        <v>0</v>
      </c>
      <c r="G501" s="207">
        <f>(unitario!Y495*unitario!$Y$658+unitario!Z495*unitario!$Z$658)*'STANDARD FCA'!D501</f>
        <v>0</v>
      </c>
      <c r="H501" s="207">
        <f>(unitario!S495*unitario!$S$658+unitario!T495*unitario!$T$658+unitario!U495*unitario!$U$658+unitario!V495*unitario!$V$658+unitario!W495*unitario!$W$658+unitario!X495*unitario!$X$658)*'STANDARD FCA'!D501</f>
        <v>0</v>
      </c>
      <c r="I501" s="208">
        <f>(unitario!G495+unitario!H495*unitario!$H$658+unitario!I495*unitario!$I$658+unitario!J495*unitario!$J$658+unitario!K495*unitario!$K$658+unitario!L495*unitario!$L$658+unitario!M495*unitario!$M$658+unitario!N495*unitario!$N$658+unitario!O495*unitario!$O$658+unitario!P495*unitario!$P$658+unitario!Q495*unitario!$Q$658+unitario!R495*unitario!$R$658)*'STANDARD FCA'!D501</f>
        <v>0</v>
      </c>
      <c r="J501" s="145">
        <f t="shared" si="14"/>
        <v>0</v>
      </c>
      <c r="K501" s="192">
        <f>unitario!AA495</f>
        <v>0</v>
      </c>
      <c r="L501" s="192">
        <f t="shared" si="15"/>
        <v>0</v>
      </c>
    </row>
    <row r="502" spans="2:12" ht="30.75" customHeight="1">
      <c r="B502" s="206">
        <f>unitario!A496</f>
        <v>0</v>
      </c>
      <c r="C502" s="205">
        <f>unitario!B496</f>
        <v>0</v>
      </c>
      <c r="D502" s="207">
        <f>unitario!E496</f>
        <v>0</v>
      </c>
      <c r="E502" s="207">
        <f>(unitario!$Y496+unitario!$Z496)*D502</f>
        <v>0</v>
      </c>
      <c r="F502" s="208">
        <f>(unitario!$S496+unitario!$T496+unitario!$U496+unitario!$V496+unitario!$W496+unitario!$X496)*D502</f>
        <v>0</v>
      </c>
      <c r="G502" s="207">
        <f>(unitario!Y496*unitario!$Y$658+unitario!Z496*unitario!$Z$658)*'STANDARD FCA'!D502</f>
        <v>0</v>
      </c>
      <c r="H502" s="207">
        <f>(unitario!S496*unitario!$S$658+unitario!T496*unitario!$T$658+unitario!U496*unitario!$U$658+unitario!V496*unitario!$V$658+unitario!W496*unitario!$W$658+unitario!X496*unitario!$X$658)*'STANDARD FCA'!D502</f>
        <v>0</v>
      </c>
      <c r="I502" s="208">
        <f>(unitario!G496+unitario!H496*unitario!$H$658+unitario!I496*unitario!$I$658+unitario!J496*unitario!$J$658+unitario!K496*unitario!$K$658+unitario!L496*unitario!$L$658+unitario!M496*unitario!$M$658+unitario!N496*unitario!$N$658+unitario!O496*unitario!$O$658+unitario!P496*unitario!$P$658+unitario!Q496*unitario!$Q$658+unitario!R496*unitario!$R$658)*'STANDARD FCA'!D502</f>
        <v>0</v>
      </c>
      <c r="J502" s="145">
        <f t="shared" si="14"/>
        <v>0</v>
      </c>
      <c r="K502" s="192">
        <f>unitario!AA496</f>
        <v>0</v>
      </c>
      <c r="L502" s="192">
        <f t="shared" si="15"/>
        <v>0</v>
      </c>
    </row>
    <row r="503" spans="2:12" ht="27" customHeight="1">
      <c r="B503" s="206">
        <f>unitario!A497</f>
        <v>0</v>
      </c>
      <c r="C503" s="205">
        <f>unitario!B497</f>
        <v>0</v>
      </c>
      <c r="D503" s="207">
        <f>unitario!E497</f>
        <v>0</v>
      </c>
      <c r="E503" s="207">
        <f>(unitario!$Y497+unitario!$Z497)*D503</f>
        <v>0</v>
      </c>
      <c r="F503" s="208">
        <f>(unitario!$S497+unitario!$T497+unitario!$U497+unitario!$V497+unitario!$W497+unitario!$X497)*D503</f>
        <v>0</v>
      </c>
      <c r="G503" s="207">
        <f>(unitario!Y497*unitario!$Y$658+unitario!Z497*unitario!$Z$658)*'STANDARD FCA'!D503</f>
        <v>0</v>
      </c>
      <c r="H503" s="207">
        <f>(unitario!S497*unitario!$S$658+unitario!T497*unitario!$T$658+unitario!U497*unitario!$U$658+unitario!V497*unitario!$V$658+unitario!W497*unitario!$W$658+unitario!X497*unitario!$X$658)*'STANDARD FCA'!D503</f>
        <v>0</v>
      </c>
      <c r="I503" s="208">
        <f>(unitario!G497+unitario!H497*unitario!$H$658+unitario!I497*unitario!$I$658+unitario!J497*unitario!$J$658+unitario!K497*unitario!$K$658+unitario!L497*unitario!$L$658+unitario!M497*unitario!$M$658+unitario!N497*unitario!$N$658+unitario!O497*unitario!$O$658+unitario!P497*unitario!$P$658+unitario!Q497*unitario!$Q$658+unitario!R497*unitario!$R$658)*'STANDARD FCA'!D503</f>
        <v>0</v>
      </c>
      <c r="J503" s="145">
        <f t="shared" si="14"/>
        <v>0</v>
      </c>
      <c r="K503" s="192">
        <f>unitario!AA497</f>
        <v>0</v>
      </c>
      <c r="L503" s="192">
        <f t="shared" si="15"/>
        <v>0</v>
      </c>
    </row>
    <row r="504" spans="2:12" ht="27" customHeight="1">
      <c r="B504" s="206">
        <f>unitario!A498</f>
        <v>0</v>
      </c>
      <c r="C504" s="205">
        <f>unitario!B498</f>
        <v>0</v>
      </c>
      <c r="D504" s="207">
        <f>unitario!E498</f>
        <v>0</v>
      </c>
      <c r="E504" s="207">
        <f>(unitario!$Y498+unitario!$Z498)*D504</f>
        <v>0</v>
      </c>
      <c r="F504" s="208">
        <f>(unitario!$S498+unitario!$T498+unitario!$U498+unitario!$V498+unitario!$W498+unitario!$X498)*D504</f>
        <v>0</v>
      </c>
      <c r="G504" s="207">
        <f>(unitario!Y498*unitario!$Y$658+unitario!Z498*unitario!$Z$658)*'STANDARD FCA'!D504</f>
        <v>0</v>
      </c>
      <c r="H504" s="207">
        <f>(unitario!S498*unitario!$S$658+unitario!T498*unitario!$T$658+unitario!U498*unitario!$U$658+unitario!V498*unitario!$V$658+unitario!W498*unitario!$W$658+unitario!X498*unitario!$X$658)*'STANDARD FCA'!D504</f>
        <v>0</v>
      </c>
      <c r="I504" s="208">
        <f>(unitario!G498+unitario!H498*unitario!$H$658+unitario!I498*unitario!$I$658+unitario!J498*unitario!$J$658+unitario!K498*unitario!$K$658+unitario!L498*unitario!$L$658+unitario!M498*unitario!$M$658+unitario!N498*unitario!$N$658+unitario!O498*unitario!$O$658+unitario!P498*unitario!$P$658+unitario!Q498*unitario!$Q$658+unitario!R498*unitario!$R$658)*'STANDARD FCA'!D504</f>
        <v>0</v>
      </c>
      <c r="J504" s="145">
        <f t="shared" si="14"/>
        <v>0</v>
      </c>
      <c r="K504" s="192">
        <f>unitario!AA498</f>
        <v>0</v>
      </c>
      <c r="L504" s="192">
        <f t="shared" si="15"/>
        <v>0</v>
      </c>
    </row>
    <row r="505" spans="2:12" ht="27" customHeight="1">
      <c r="B505" s="206">
        <f>unitario!A499</f>
        <v>0</v>
      </c>
      <c r="C505" s="205">
        <f>unitario!B499</f>
        <v>0</v>
      </c>
      <c r="D505" s="207">
        <f>unitario!E499</f>
        <v>0</v>
      </c>
      <c r="E505" s="207">
        <f>(unitario!$Y499+unitario!$Z499)*D505</f>
        <v>0</v>
      </c>
      <c r="F505" s="208">
        <f>(unitario!$S499+unitario!$T499+unitario!$U499+unitario!$V499+unitario!$W499+unitario!$X499)*D505</f>
        <v>0</v>
      </c>
      <c r="G505" s="207">
        <f>(unitario!Y499*unitario!$Y$658+unitario!Z499*unitario!$Z$658)*'STANDARD FCA'!D505</f>
        <v>0</v>
      </c>
      <c r="H505" s="207">
        <f>(unitario!S499*unitario!$S$658+unitario!T499*unitario!$T$658+unitario!U499*unitario!$U$658+unitario!V499*unitario!$V$658+unitario!W499*unitario!$W$658+unitario!X499*unitario!$X$658)*'STANDARD FCA'!D505</f>
        <v>0</v>
      </c>
      <c r="I505" s="208">
        <f>(unitario!G499+unitario!H499*unitario!$H$658+unitario!I499*unitario!$I$658+unitario!J499*unitario!$J$658+unitario!K499*unitario!$K$658+unitario!L499*unitario!$L$658+unitario!M499*unitario!$M$658+unitario!N499*unitario!$N$658+unitario!O499*unitario!$O$658+unitario!P499*unitario!$P$658+unitario!Q499*unitario!$Q$658+unitario!R499*unitario!$R$658)*'STANDARD FCA'!D505</f>
        <v>0</v>
      </c>
      <c r="J505" s="145">
        <f t="shared" si="14"/>
        <v>0</v>
      </c>
      <c r="K505" s="192">
        <f>unitario!AA499</f>
        <v>0</v>
      </c>
      <c r="L505" s="192">
        <f t="shared" si="15"/>
        <v>0</v>
      </c>
    </row>
    <row r="506" spans="2:12" ht="27" customHeight="1">
      <c r="B506" s="206">
        <f>unitario!A500</f>
        <v>0</v>
      </c>
      <c r="C506" s="205">
        <f>unitario!B500</f>
        <v>0</v>
      </c>
      <c r="D506" s="207">
        <f>unitario!E500</f>
        <v>0</v>
      </c>
      <c r="E506" s="207">
        <f>(unitario!$Y500+unitario!$Z500)*D506</f>
        <v>0</v>
      </c>
      <c r="F506" s="208">
        <f>(unitario!$S500+unitario!$T500+unitario!$U500+unitario!$V500+unitario!$W500+unitario!$X500)*D506</f>
        <v>0</v>
      </c>
      <c r="G506" s="207">
        <f>(unitario!Y500*unitario!$Y$658+unitario!Z500*unitario!$Z$658)*'STANDARD FCA'!D506</f>
        <v>0</v>
      </c>
      <c r="H506" s="207">
        <f>(unitario!S500*unitario!$S$658+unitario!T500*unitario!$T$658+unitario!U500*unitario!$U$658+unitario!V500*unitario!$V$658+unitario!W500*unitario!$W$658+unitario!X500*unitario!$X$658)*'STANDARD FCA'!D506</f>
        <v>0</v>
      </c>
      <c r="I506" s="208">
        <f>(unitario!G500+unitario!H500*unitario!$H$658+unitario!I500*unitario!$I$658+unitario!J500*unitario!$J$658+unitario!K500*unitario!$K$658+unitario!L500*unitario!$L$658+unitario!M500*unitario!$M$658+unitario!N500*unitario!$N$658+unitario!O500*unitario!$O$658+unitario!P500*unitario!$P$658+unitario!Q500*unitario!$Q$658+unitario!R500*unitario!$R$658)*'STANDARD FCA'!D506</f>
        <v>0</v>
      </c>
      <c r="J506" s="145">
        <f t="shared" si="14"/>
        <v>0</v>
      </c>
      <c r="K506" s="192">
        <f>unitario!AA500</f>
        <v>0</v>
      </c>
      <c r="L506" s="192">
        <f t="shared" si="15"/>
        <v>0</v>
      </c>
    </row>
    <row r="507" spans="2:12" ht="27" customHeight="1">
      <c r="B507" s="206">
        <f>unitario!A501</f>
        <v>0</v>
      </c>
      <c r="C507" s="205">
        <f>unitario!B501</f>
        <v>0</v>
      </c>
      <c r="D507" s="207">
        <f>unitario!E501</f>
        <v>0</v>
      </c>
      <c r="E507" s="207">
        <f>(unitario!$Y501+unitario!$Z501)*D507</f>
        <v>0</v>
      </c>
      <c r="F507" s="208">
        <f>(unitario!$S501+unitario!$T501+unitario!$U501+unitario!$V501+unitario!$W501+unitario!$X501)*D507</f>
        <v>0</v>
      </c>
      <c r="G507" s="207">
        <f>(unitario!Y501*unitario!$Y$658+unitario!Z501*unitario!$Z$658)*'STANDARD FCA'!D507</f>
        <v>0</v>
      </c>
      <c r="H507" s="207">
        <f>(unitario!S501*unitario!$S$658+unitario!T501*unitario!$T$658+unitario!U501*unitario!$U$658+unitario!V501*unitario!$V$658+unitario!W501*unitario!$W$658+unitario!X501*unitario!$X$658)*'STANDARD FCA'!D507</f>
        <v>0</v>
      </c>
      <c r="I507" s="208">
        <f>(unitario!G501+unitario!H501*unitario!$H$658+unitario!I501*unitario!$I$658+unitario!J501*unitario!$J$658+unitario!K501*unitario!$K$658+unitario!L501*unitario!$L$658+unitario!M501*unitario!$M$658+unitario!N501*unitario!$N$658+unitario!O501*unitario!$O$658+unitario!P501*unitario!$P$658+unitario!Q501*unitario!$Q$658+unitario!R501*unitario!$R$658)*'STANDARD FCA'!D507</f>
        <v>0</v>
      </c>
      <c r="J507" s="145">
        <f t="shared" si="14"/>
        <v>0</v>
      </c>
      <c r="K507" s="192">
        <f>unitario!AA501</f>
        <v>0</v>
      </c>
      <c r="L507" s="192">
        <f t="shared" si="15"/>
        <v>0</v>
      </c>
    </row>
    <row r="508" spans="2:12" ht="27.75" customHeight="1">
      <c r="B508" s="206">
        <f>unitario!A502</f>
        <v>0</v>
      </c>
      <c r="C508" s="205">
        <f>unitario!B502</f>
        <v>0</v>
      </c>
      <c r="D508" s="207">
        <f>unitario!E502</f>
        <v>0</v>
      </c>
      <c r="E508" s="207">
        <f>(unitario!$Y502+unitario!$Z502)*D508</f>
        <v>0</v>
      </c>
      <c r="F508" s="208">
        <f>(unitario!$S502+unitario!$T502+unitario!$U502+unitario!$V502+unitario!$W502+unitario!$X502)*D508</f>
        <v>0</v>
      </c>
      <c r="G508" s="207">
        <f>(unitario!Y502*unitario!$Y$658+unitario!Z502*unitario!$Z$658)*'STANDARD FCA'!D508</f>
        <v>0</v>
      </c>
      <c r="H508" s="207">
        <f>(unitario!S502*unitario!$S$658+unitario!T502*unitario!$T$658+unitario!U502*unitario!$U$658+unitario!V502*unitario!$V$658+unitario!W502*unitario!$W$658+unitario!X502*unitario!$X$658)*'STANDARD FCA'!D508</f>
        <v>0</v>
      </c>
      <c r="I508" s="208">
        <f>(unitario!G502+unitario!H502*unitario!$H$658+unitario!I502*unitario!$I$658+unitario!J502*unitario!$J$658+unitario!K502*unitario!$K$658+unitario!L502*unitario!$L$658+unitario!M502*unitario!$M$658+unitario!N502*unitario!$N$658+unitario!O502*unitario!$O$658+unitario!P502*unitario!$P$658+unitario!Q502*unitario!$Q$658+unitario!R502*unitario!$R$658)*'STANDARD FCA'!D508</f>
        <v>0</v>
      </c>
      <c r="J508" s="145">
        <f t="shared" si="14"/>
        <v>0</v>
      </c>
      <c r="K508" s="192">
        <f>unitario!AA502</f>
        <v>0</v>
      </c>
      <c r="L508" s="192">
        <f t="shared" si="15"/>
        <v>0</v>
      </c>
    </row>
    <row r="509" spans="2:12" ht="30.75" customHeight="1">
      <c r="B509" s="206">
        <f>unitario!A503</f>
        <v>0</v>
      </c>
      <c r="C509" s="205">
        <f>unitario!B503</f>
        <v>0</v>
      </c>
      <c r="D509" s="207">
        <f>unitario!E503</f>
        <v>0</v>
      </c>
      <c r="E509" s="207">
        <f>(unitario!$Y503+unitario!$Z503)*D509</f>
        <v>0</v>
      </c>
      <c r="F509" s="208">
        <f>(unitario!$S503+unitario!$T503+unitario!$U503+unitario!$V503+unitario!$W503+unitario!$X503)*D509</f>
        <v>0</v>
      </c>
      <c r="G509" s="207">
        <f>(unitario!Y503*unitario!$Y$658+unitario!Z503*unitario!$Z$658)*'STANDARD FCA'!D509</f>
        <v>0</v>
      </c>
      <c r="H509" s="207">
        <f>(unitario!S503*unitario!$S$658+unitario!T503*unitario!$T$658+unitario!U503*unitario!$U$658+unitario!V503*unitario!$V$658+unitario!W503*unitario!$W$658+unitario!X503*unitario!$X$658)*'STANDARD FCA'!D509</f>
        <v>0</v>
      </c>
      <c r="I509" s="208">
        <f>(unitario!G503+unitario!H503*unitario!$H$658+unitario!I503*unitario!$I$658+unitario!J503*unitario!$J$658+unitario!K503*unitario!$K$658+unitario!L503*unitario!$L$658+unitario!M503*unitario!$M$658+unitario!N503*unitario!$N$658+unitario!O503*unitario!$O$658+unitario!P503*unitario!$P$658+unitario!Q503*unitario!$Q$658+unitario!R503*unitario!$R$658)*'STANDARD FCA'!D509</f>
        <v>0</v>
      </c>
      <c r="J509" s="145">
        <f t="shared" si="14"/>
        <v>0</v>
      </c>
      <c r="K509" s="192">
        <f>unitario!AA503</f>
        <v>0</v>
      </c>
      <c r="L509" s="192">
        <f t="shared" si="15"/>
        <v>0</v>
      </c>
    </row>
    <row r="510" spans="2:12" ht="27" customHeight="1">
      <c r="B510" s="206">
        <f>unitario!A504</f>
        <v>0</v>
      </c>
      <c r="C510" s="205">
        <f>unitario!B504</f>
        <v>0</v>
      </c>
      <c r="D510" s="207">
        <f>unitario!E504</f>
        <v>0</v>
      </c>
      <c r="E510" s="207">
        <f>(unitario!$Y504+unitario!$Z504)*D510</f>
        <v>0</v>
      </c>
      <c r="F510" s="208">
        <f>(unitario!$S504+unitario!$T504+unitario!$U504+unitario!$V504+unitario!$W504+unitario!$X504)*D510</f>
        <v>0</v>
      </c>
      <c r="G510" s="207">
        <f>(unitario!Y504*unitario!$Y$658+unitario!Z504*unitario!$Z$658)*'STANDARD FCA'!D510</f>
        <v>0</v>
      </c>
      <c r="H510" s="207">
        <f>(unitario!S504*unitario!$S$658+unitario!T504*unitario!$T$658+unitario!U504*unitario!$U$658+unitario!V504*unitario!$V$658+unitario!W504*unitario!$W$658+unitario!X504*unitario!$X$658)*'STANDARD FCA'!D510</f>
        <v>0</v>
      </c>
      <c r="I510" s="208">
        <f>(unitario!G504+unitario!H504*unitario!$H$658+unitario!I504*unitario!$I$658+unitario!J504*unitario!$J$658+unitario!K504*unitario!$K$658+unitario!L504*unitario!$L$658+unitario!M504*unitario!$M$658+unitario!N504*unitario!$N$658+unitario!O504*unitario!$O$658+unitario!P504*unitario!$P$658+unitario!Q504*unitario!$Q$658+unitario!R504*unitario!$R$658)*'STANDARD FCA'!D510</f>
        <v>0</v>
      </c>
      <c r="J510" s="145">
        <f t="shared" si="14"/>
        <v>0</v>
      </c>
      <c r="K510" s="192">
        <f>unitario!AA504</f>
        <v>0</v>
      </c>
      <c r="L510" s="192">
        <f t="shared" si="15"/>
        <v>0</v>
      </c>
    </row>
    <row r="511" spans="2:12" ht="27" customHeight="1">
      <c r="B511" s="206">
        <f>unitario!A505</f>
        <v>0</v>
      </c>
      <c r="C511" s="205">
        <f>unitario!B505</f>
        <v>0</v>
      </c>
      <c r="D511" s="207">
        <f>unitario!E505</f>
        <v>0</v>
      </c>
      <c r="E511" s="207">
        <f>(unitario!$Y505+unitario!$Z505)*D511</f>
        <v>0</v>
      </c>
      <c r="F511" s="208">
        <f>(unitario!$S505+unitario!$T505+unitario!$U505+unitario!$V505+unitario!$W505+unitario!$X505)*D511</f>
        <v>0</v>
      </c>
      <c r="G511" s="207">
        <f>(unitario!Y505*unitario!$Y$658+unitario!Z505*unitario!$Z$658)*'STANDARD FCA'!D511</f>
        <v>0</v>
      </c>
      <c r="H511" s="207">
        <f>(unitario!S505*unitario!$S$658+unitario!T505*unitario!$T$658+unitario!U505*unitario!$U$658+unitario!V505*unitario!$V$658+unitario!W505*unitario!$W$658+unitario!X505*unitario!$X$658)*'STANDARD FCA'!D511</f>
        <v>0</v>
      </c>
      <c r="I511" s="208">
        <f>(unitario!G505+unitario!H505*unitario!$H$658+unitario!I505*unitario!$I$658+unitario!J505*unitario!$J$658+unitario!K505*unitario!$K$658+unitario!L505*unitario!$L$658+unitario!M505*unitario!$M$658+unitario!N505*unitario!$N$658+unitario!O505*unitario!$O$658+unitario!P505*unitario!$P$658+unitario!Q505*unitario!$Q$658+unitario!R505*unitario!$R$658)*'STANDARD FCA'!D511</f>
        <v>0</v>
      </c>
      <c r="J511" s="145">
        <f t="shared" si="14"/>
        <v>0</v>
      </c>
      <c r="K511" s="192">
        <f>unitario!AA505</f>
        <v>0</v>
      </c>
      <c r="L511" s="192">
        <f t="shared" si="15"/>
        <v>0</v>
      </c>
    </row>
    <row r="512" spans="2:12" ht="27" customHeight="1">
      <c r="B512" s="206">
        <f>unitario!A506</f>
        <v>0</v>
      </c>
      <c r="C512" s="205">
        <f>unitario!B506</f>
        <v>0</v>
      </c>
      <c r="D512" s="207">
        <f>unitario!E506</f>
        <v>0</v>
      </c>
      <c r="E512" s="207">
        <f>(unitario!$Y506+unitario!$Z506)*D512</f>
        <v>0</v>
      </c>
      <c r="F512" s="208">
        <f>(unitario!$S506+unitario!$T506+unitario!$U506+unitario!$V506+unitario!$W506+unitario!$X506)*D512</f>
        <v>0</v>
      </c>
      <c r="G512" s="207">
        <f>(unitario!Y506*unitario!$Y$658+unitario!Z506*unitario!$Z$658)*'STANDARD FCA'!D512</f>
        <v>0</v>
      </c>
      <c r="H512" s="207">
        <f>(unitario!S506*unitario!$S$658+unitario!T506*unitario!$T$658+unitario!U506*unitario!$U$658+unitario!V506*unitario!$V$658+unitario!W506*unitario!$W$658+unitario!X506*unitario!$X$658)*'STANDARD FCA'!D512</f>
        <v>0</v>
      </c>
      <c r="I512" s="208">
        <f>(unitario!G506+unitario!H506*unitario!$H$658+unitario!I506*unitario!$I$658+unitario!J506*unitario!$J$658+unitario!K506*unitario!$K$658+unitario!L506*unitario!$L$658+unitario!M506*unitario!$M$658+unitario!N506*unitario!$N$658+unitario!O506*unitario!$O$658+unitario!P506*unitario!$P$658+unitario!Q506*unitario!$Q$658+unitario!R506*unitario!$R$658)*'STANDARD FCA'!D512</f>
        <v>0</v>
      </c>
      <c r="J512" s="145">
        <f t="shared" si="14"/>
        <v>0</v>
      </c>
      <c r="K512" s="192">
        <f>unitario!AA506</f>
        <v>0</v>
      </c>
      <c r="L512" s="192">
        <f t="shared" si="15"/>
        <v>0</v>
      </c>
    </row>
    <row r="513" spans="2:12" ht="27" customHeight="1">
      <c r="B513" s="206">
        <f>unitario!A507</f>
        <v>0</v>
      </c>
      <c r="C513" s="205">
        <f>unitario!B507</f>
        <v>0</v>
      </c>
      <c r="D513" s="207">
        <f>unitario!E507</f>
        <v>0</v>
      </c>
      <c r="E513" s="207">
        <f>(unitario!$Y507+unitario!$Z507)*D513</f>
        <v>0</v>
      </c>
      <c r="F513" s="208">
        <f>(unitario!$S507+unitario!$T507+unitario!$U507+unitario!$V507+unitario!$W507+unitario!$X507)*D513</f>
        <v>0</v>
      </c>
      <c r="G513" s="207">
        <f>(unitario!Y507*unitario!$Y$658+unitario!Z507*unitario!$Z$658)*'STANDARD FCA'!D513</f>
        <v>0</v>
      </c>
      <c r="H513" s="207">
        <f>(unitario!S507*unitario!$S$658+unitario!T507*unitario!$T$658+unitario!U507*unitario!$U$658+unitario!V507*unitario!$V$658+unitario!W507*unitario!$W$658+unitario!X507*unitario!$X$658)*'STANDARD FCA'!D513</f>
        <v>0</v>
      </c>
      <c r="I513" s="208">
        <f>(unitario!G507+unitario!H507*unitario!$H$658+unitario!I507*unitario!$I$658+unitario!J507*unitario!$J$658+unitario!K507*unitario!$K$658+unitario!L507*unitario!$L$658+unitario!M507*unitario!$M$658+unitario!N507*unitario!$N$658+unitario!O507*unitario!$O$658+unitario!P507*unitario!$P$658+unitario!Q507*unitario!$Q$658+unitario!R507*unitario!$R$658)*'STANDARD FCA'!D513</f>
        <v>0</v>
      </c>
      <c r="J513" s="145">
        <f t="shared" si="14"/>
        <v>0</v>
      </c>
      <c r="K513" s="192">
        <f>unitario!AA507</f>
        <v>0</v>
      </c>
      <c r="L513" s="192">
        <f t="shared" si="15"/>
        <v>0</v>
      </c>
    </row>
    <row r="514" spans="2:12" ht="27" customHeight="1">
      <c r="B514" s="206">
        <f>unitario!A508</f>
        <v>0</v>
      </c>
      <c r="C514" s="205">
        <f>unitario!B508</f>
        <v>0</v>
      </c>
      <c r="D514" s="207">
        <f>unitario!E508</f>
        <v>0</v>
      </c>
      <c r="E514" s="207">
        <f>(unitario!$Y508+unitario!$Z508)*D514</f>
        <v>0</v>
      </c>
      <c r="F514" s="208">
        <f>(unitario!$S508+unitario!$T508+unitario!$U508+unitario!$V508+unitario!$W508+unitario!$X508)*D514</f>
        <v>0</v>
      </c>
      <c r="G514" s="207">
        <f>(unitario!Y508*unitario!$Y$658+unitario!Z508*unitario!$Z$658)*'STANDARD FCA'!D514</f>
        <v>0</v>
      </c>
      <c r="H514" s="207">
        <f>(unitario!S508*unitario!$S$658+unitario!T508*unitario!$T$658+unitario!U508*unitario!$U$658+unitario!V508*unitario!$V$658+unitario!W508*unitario!$W$658+unitario!X508*unitario!$X$658)*'STANDARD FCA'!D514</f>
        <v>0</v>
      </c>
      <c r="I514" s="208">
        <f>(unitario!G508+unitario!H508*unitario!$H$658+unitario!I508*unitario!$I$658+unitario!J508*unitario!$J$658+unitario!K508*unitario!$K$658+unitario!L508*unitario!$L$658+unitario!M508*unitario!$M$658+unitario!N508*unitario!$N$658+unitario!O508*unitario!$O$658+unitario!P508*unitario!$P$658+unitario!Q508*unitario!$Q$658+unitario!R508*unitario!$R$658)*'STANDARD FCA'!D514</f>
        <v>0</v>
      </c>
      <c r="J514" s="145">
        <f t="shared" ref="J514:J531" si="16">G514+H514+I514</f>
        <v>0</v>
      </c>
      <c r="K514" s="192">
        <f>unitario!AA508</f>
        <v>0</v>
      </c>
      <c r="L514" s="192">
        <f t="shared" ref="L514:L531" si="17">J514-K514</f>
        <v>0</v>
      </c>
    </row>
    <row r="515" spans="2:12" ht="27.75" customHeight="1">
      <c r="B515" s="206">
        <f>unitario!A509</f>
        <v>0</v>
      </c>
      <c r="C515" s="205">
        <f>unitario!B509</f>
        <v>0</v>
      </c>
      <c r="D515" s="207">
        <f>unitario!E509</f>
        <v>0</v>
      </c>
      <c r="E515" s="207">
        <f>(unitario!$Y509+unitario!$Z509)*D515</f>
        <v>0</v>
      </c>
      <c r="F515" s="208">
        <f>(unitario!$S509+unitario!$T509+unitario!$U509+unitario!$V509+unitario!$W509+unitario!$X509)*D515</f>
        <v>0</v>
      </c>
      <c r="G515" s="207">
        <f>(unitario!Y509*unitario!$Y$658+unitario!Z509*unitario!$Z$658)*'STANDARD FCA'!D515</f>
        <v>0</v>
      </c>
      <c r="H515" s="207">
        <f>(unitario!S509*unitario!$S$658+unitario!T509*unitario!$T$658+unitario!U509*unitario!$U$658+unitario!V509*unitario!$V$658+unitario!W509*unitario!$W$658+unitario!X509*unitario!$X$658)*'STANDARD FCA'!D515</f>
        <v>0</v>
      </c>
      <c r="I515" s="208">
        <f>(unitario!G509+unitario!H509*unitario!$H$658+unitario!I509*unitario!$I$658+unitario!J509*unitario!$J$658+unitario!K509*unitario!$K$658+unitario!L509*unitario!$L$658+unitario!M509*unitario!$M$658+unitario!N509*unitario!$N$658+unitario!O509*unitario!$O$658+unitario!P509*unitario!$P$658+unitario!Q509*unitario!$Q$658+unitario!R509*unitario!$R$658)*'STANDARD FCA'!D515</f>
        <v>0</v>
      </c>
      <c r="J515" s="145">
        <f t="shared" si="16"/>
        <v>0</v>
      </c>
      <c r="K515" s="192">
        <f>unitario!AA509</f>
        <v>0</v>
      </c>
      <c r="L515" s="192">
        <f t="shared" si="17"/>
        <v>0</v>
      </c>
    </row>
    <row r="516" spans="2:12" ht="30.75" customHeight="1">
      <c r="B516" s="206">
        <f>unitario!A510</f>
        <v>0</v>
      </c>
      <c r="C516" s="205">
        <f>unitario!B510</f>
        <v>0</v>
      </c>
      <c r="D516" s="207">
        <f>unitario!E510</f>
        <v>0</v>
      </c>
      <c r="E516" s="207">
        <f>(unitario!$Y510+unitario!$Z510)*D516</f>
        <v>0</v>
      </c>
      <c r="F516" s="208">
        <f>(unitario!$S510+unitario!$T510+unitario!$U510+unitario!$V510+unitario!$W510+unitario!$X510)*D516</f>
        <v>0</v>
      </c>
      <c r="G516" s="207">
        <f>(unitario!Y510*unitario!$Y$658+unitario!Z510*unitario!$Z$658)*'STANDARD FCA'!D516</f>
        <v>0</v>
      </c>
      <c r="H516" s="207">
        <f>(unitario!S510*unitario!$S$658+unitario!T510*unitario!$T$658+unitario!U510*unitario!$U$658+unitario!V510*unitario!$V$658+unitario!W510*unitario!$W$658+unitario!X510*unitario!$X$658)*'STANDARD FCA'!D516</f>
        <v>0</v>
      </c>
      <c r="I516" s="208">
        <f>(unitario!G510+unitario!H510*unitario!$H$658+unitario!I510*unitario!$I$658+unitario!J510*unitario!$J$658+unitario!K510*unitario!$K$658+unitario!L510*unitario!$L$658+unitario!M510*unitario!$M$658+unitario!N510*unitario!$N$658+unitario!O510*unitario!$O$658+unitario!P510*unitario!$P$658+unitario!Q510*unitario!$Q$658+unitario!R510*unitario!$R$658)*'STANDARD FCA'!D516</f>
        <v>0</v>
      </c>
      <c r="J516" s="145">
        <f t="shared" si="16"/>
        <v>0</v>
      </c>
      <c r="K516" s="192">
        <f>unitario!AA510</f>
        <v>0</v>
      </c>
      <c r="L516" s="192">
        <f t="shared" si="17"/>
        <v>0</v>
      </c>
    </row>
    <row r="517" spans="2:12" ht="27" customHeight="1">
      <c r="B517" s="206">
        <f>unitario!A511</f>
        <v>0</v>
      </c>
      <c r="C517" s="205">
        <f>unitario!B511</f>
        <v>0</v>
      </c>
      <c r="D517" s="207">
        <f>unitario!E511</f>
        <v>0</v>
      </c>
      <c r="E517" s="207">
        <f>(unitario!$Y511+unitario!$Z511)*D517</f>
        <v>0</v>
      </c>
      <c r="F517" s="208">
        <f>(unitario!$S511+unitario!$T511+unitario!$U511+unitario!$V511+unitario!$W511+unitario!$X511)*D517</f>
        <v>0</v>
      </c>
      <c r="G517" s="207">
        <f>(unitario!Y511*unitario!$Y$658+unitario!Z511*unitario!$Z$658)*'STANDARD FCA'!D517</f>
        <v>0</v>
      </c>
      <c r="H517" s="207">
        <f>(unitario!S511*unitario!$S$658+unitario!T511*unitario!$T$658+unitario!U511*unitario!$U$658+unitario!V511*unitario!$V$658+unitario!W511*unitario!$W$658+unitario!X511*unitario!$X$658)*'STANDARD FCA'!D517</f>
        <v>0</v>
      </c>
      <c r="I517" s="208">
        <f>(unitario!G511+unitario!H511*unitario!$H$658+unitario!I511*unitario!$I$658+unitario!J511*unitario!$J$658+unitario!K511*unitario!$K$658+unitario!L511*unitario!$L$658+unitario!M511*unitario!$M$658+unitario!N511*unitario!$N$658+unitario!O511*unitario!$O$658+unitario!P511*unitario!$P$658+unitario!Q511*unitario!$Q$658+unitario!R511*unitario!$R$658)*'STANDARD FCA'!D517</f>
        <v>0</v>
      </c>
      <c r="J517" s="145">
        <f t="shared" si="16"/>
        <v>0</v>
      </c>
      <c r="K517" s="192">
        <f>unitario!AA511</f>
        <v>0</v>
      </c>
      <c r="L517" s="192">
        <f t="shared" si="17"/>
        <v>0</v>
      </c>
    </row>
    <row r="518" spans="2:12" ht="27" customHeight="1">
      <c r="B518" s="206">
        <f>unitario!A512</f>
        <v>0</v>
      </c>
      <c r="C518" s="205">
        <f>unitario!B512</f>
        <v>0</v>
      </c>
      <c r="D518" s="207">
        <f>unitario!E512</f>
        <v>0</v>
      </c>
      <c r="E518" s="207">
        <f>(unitario!$Y512+unitario!$Z512)*D518</f>
        <v>0</v>
      </c>
      <c r="F518" s="208">
        <f>(unitario!$S512+unitario!$T512+unitario!$U512+unitario!$V512+unitario!$W512+unitario!$X512)*D518</f>
        <v>0</v>
      </c>
      <c r="G518" s="207">
        <f>(unitario!Y512*unitario!$Y$658+unitario!Z512*unitario!$Z$658)*'STANDARD FCA'!D518</f>
        <v>0</v>
      </c>
      <c r="H518" s="207">
        <f>(unitario!S512*unitario!$S$658+unitario!T512*unitario!$T$658+unitario!U512*unitario!$U$658+unitario!V512*unitario!$V$658+unitario!W512*unitario!$W$658+unitario!X512*unitario!$X$658)*'STANDARD FCA'!D518</f>
        <v>0</v>
      </c>
      <c r="I518" s="208">
        <f>(unitario!G512+unitario!H512*unitario!$H$658+unitario!I512*unitario!$I$658+unitario!J512*unitario!$J$658+unitario!K512*unitario!$K$658+unitario!L512*unitario!$L$658+unitario!M512*unitario!$M$658+unitario!N512*unitario!$N$658+unitario!O512*unitario!$O$658+unitario!P512*unitario!$P$658+unitario!Q512*unitario!$Q$658+unitario!R512*unitario!$R$658)*'STANDARD FCA'!D518</f>
        <v>0</v>
      </c>
      <c r="J518" s="145">
        <f t="shared" si="16"/>
        <v>0</v>
      </c>
      <c r="K518" s="192">
        <f>unitario!AA512</f>
        <v>0</v>
      </c>
      <c r="L518" s="192">
        <f t="shared" si="17"/>
        <v>0</v>
      </c>
    </row>
    <row r="519" spans="2:12" ht="27" customHeight="1">
      <c r="B519" s="206">
        <f>unitario!A513</f>
        <v>0</v>
      </c>
      <c r="C519" s="205">
        <f>unitario!B513</f>
        <v>0</v>
      </c>
      <c r="D519" s="207">
        <f>unitario!E513</f>
        <v>0</v>
      </c>
      <c r="E519" s="207">
        <f>(unitario!$Y513+unitario!$Z513)*D519</f>
        <v>0</v>
      </c>
      <c r="F519" s="208">
        <f>(unitario!$S513+unitario!$T513+unitario!$U513+unitario!$V513+unitario!$W513+unitario!$X513)*D519</f>
        <v>0</v>
      </c>
      <c r="G519" s="207">
        <f>(unitario!Y513*unitario!$Y$658+unitario!Z513*unitario!$Z$658)*'STANDARD FCA'!D519</f>
        <v>0</v>
      </c>
      <c r="H519" s="207">
        <f>(unitario!S513*unitario!$S$658+unitario!T513*unitario!$T$658+unitario!U513*unitario!$U$658+unitario!V513*unitario!$V$658+unitario!W513*unitario!$W$658+unitario!X513*unitario!$X$658)*'STANDARD FCA'!D519</f>
        <v>0</v>
      </c>
      <c r="I519" s="208">
        <f>(unitario!G513+unitario!H513*unitario!$H$658+unitario!I513*unitario!$I$658+unitario!J513*unitario!$J$658+unitario!K513*unitario!$K$658+unitario!L513*unitario!$L$658+unitario!M513*unitario!$M$658+unitario!N513*unitario!$N$658+unitario!O513*unitario!$O$658+unitario!P513*unitario!$P$658+unitario!Q513*unitario!$Q$658+unitario!R513*unitario!$R$658)*'STANDARD FCA'!D519</f>
        <v>0</v>
      </c>
      <c r="J519" s="145">
        <f t="shared" si="16"/>
        <v>0</v>
      </c>
      <c r="K519" s="192">
        <f>unitario!AA513</f>
        <v>0</v>
      </c>
      <c r="L519" s="192">
        <f t="shared" si="17"/>
        <v>0</v>
      </c>
    </row>
    <row r="520" spans="2:12" ht="27" customHeight="1">
      <c r="B520" s="206">
        <f>unitario!A514</f>
        <v>0</v>
      </c>
      <c r="C520" s="205">
        <f>unitario!B514</f>
        <v>0</v>
      </c>
      <c r="D520" s="207">
        <f>unitario!E514</f>
        <v>0</v>
      </c>
      <c r="E520" s="207">
        <f>(unitario!$Y514+unitario!$Z514)*D520</f>
        <v>0</v>
      </c>
      <c r="F520" s="208">
        <f>(unitario!$S514+unitario!$T514+unitario!$U514+unitario!$V514+unitario!$W514+unitario!$X514)*D520</f>
        <v>0</v>
      </c>
      <c r="G520" s="207">
        <f>(unitario!Y514*unitario!$Y$658+unitario!Z514*unitario!$Z$658)*'STANDARD FCA'!D520</f>
        <v>0</v>
      </c>
      <c r="H520" s="207">
        <f>(unitario!S514*unitario!$S$658+unitario!T514*unitario!$T$658+unitario!U514*unitario!$U$658+unitario!V514*unitario!$V$658+unitario!W514*unitario!$W$658+unitario!X514*unitario!$X$658)*'STANDARD FCA'!D520</f>
        <v>0</v>
      </c>
      <c r="I520" s="208">
        <f>(unitario!G514+unitario!H514*unitario!$H$658+unitario!I514*unitario!$I$658+unitario!J514*unitario!$J$658+unitario!K514*unitario!$K$658+unitario!L514*unitario!$L$658+unitario!M514*unitario!$M$658+unitario!N514*unitario!$N$658+unitario!O514*unitario!$O$658+unitario!P514*unitario!$P$658+unitario!Q514*unitario!$Q$658+unitario!R514*unitario!$R$658)*'STANDARD FCA'!D520</f>
        <v>0</v>
      </c>
      <c r="J520" s="145">
        <f t="shared" si="16"/>
        <v>0</v>
      </c>
      <c r="K520" s="192">
        <f>unitario!AA514</f>
        <v>0</v>
      </c>
      <c r="L520" s="192">
        <f t="shared" si="17"/>
        <v>0</v>
      </c>
    </row>
    <row r="521" spans="2:12" ht="27" customHeight="1">
      <c r="B521" s="206">
        <f>unitario!A515</f>
        <v>0</v>
      </c>
      <c r="C521" s="205">
        <f>unitario!B515</f>
        <v>0</v>
      </c>
      <c r="D521" s="207">
        <f>unitario!E515</f>
        <v>0</v>
      </c>
      <c r="E521" s="207">
        <f>(unitario!$Y515+unitario!$Z515)*D521</f>
        <v>0</v>
      </c>
      <c r="F521" s="208">
        <f>(unitario!$S515+unitario!$T515+unitario!$U515+unitario!$V515+unitario!$W515+unitario!$X515)*D521</f>
        <v>0</v>
      </c>
      <c r="G521" s="207">
        <f>(unitario!Y515*unitario!$Y$658+unitario!Z515*unitario!$Z$658)*'STANDARD FCA'!D521</f>
        <v>0</v>
      </c>
      <c r="H521" s="207">
        <f>(unitario!S515*unitario!$S$658+unitario!T515*unitario!$T$658+unitario!U515*unitario!$U$658+unitario!V515*unitario!$V$658+unitario!W515*unitario!$W$658+unitario!X515*unitario!$X$658)*'STANDARD FCA'!D521</f>
        <v>0</v>
      </c>
      <c r="I521" s="208">
        <f>(unitario!G515+unitario!H515*unitario!$H$658+unitario!I515*unitario!$I$658+unitario!J515*unitario!$J$658+unitario!K515*unitario!$K$658+unitario!L515*unitario!$L$658+unitario!M515*unitario!$M$658+unitario!N515*unitario!$N$658+unitario!O515*unitario!$O$658+unitario!P515*unitario!$P$658+unitario!Q515*unitario!$Q$658+unitario!R515*unitario!$R$658)*'STANDARD FCA'!D521</f>
        <v>0</v>
      </c>
      <c r="J521" s="145">
        <f t="shared" si="16"/>
        <v>0</v>
      </c>
      <c r="K521" s="192">
        <f>unitario!AA515</f>
        <v>0</v>
      </c>
      <c r="L521" s="192">
        <f t="shared" si="17"/>
        <v>0</v>
      </c>
    </row>
    <row r="522" spans="2:12" ht="27.75" customHeight="1">
      <c r="B522" s="206">
        <f>unitario!A516</f>
        <v>0</v>
      </c>
      <c r="C522" s="205">
        <f>unitario!B516</f>
        <v>0</v>
      </c>
      <c r="D522" s="207">
        <f>unitario!E516</f>
        <v>0</v>
      </c>
      <c r="E522" s="207">
        <f>(unitario!$Y516+unitario!$Z516)*D522</f>
        <v>0</v>
      </c>
      <c r="F522" s="208">
        <f>(unitario!$S516+unitario!$T516+unitario!$U516+unitario!$V516+unitario!$W516+unitario!$X516)*D522</f>
        <v>0</v>
      </c>
      <c r="G522" s="207">
        <f>(unitario!Y516*unitario!$Y$658+unitario!Z516*unitario!$Z$658)*'STANDARD FCA'!D522</f>
        <v>0</v>
      </c>
      <c r="H522" s="207">
        <f>(unitario!S516*unitario!$S$658+unitario!T516*unitario!$T$658+unitario!U516*unitario!$U$658+unitario!V516*unitario!$V$658+unitario!W516*unitario!$W$658+unitario!X516*unitario!$X$658)*'STANDARD FCA'!D522</f>
        <v>0</v>
      </c>
      <c r="I522" s="208">
        <f>(unitario!G516+unitario!H516*unitario!$H$658+unitario!I516*unitario!$I$658+unitario!J516*unitario!$J$658+unitario!K516*unitario!$K$658+unitario!L516*unitario!$L$658+unitario!M516*unitario!$M$658+unitario!N516*unitario!$N$658+unitario!O516*unitario!$O$658+unitario!P516*unitario!$P$658+unitario!Q516*unitario!$Q$658+unitario!R516*unitario!$R$658)*'STANDARD FCA'!D522</f>
        <v>0</v>
      </c>
      <c r="J522" s="145">
        <f t="shared" si="16"/>
        <v>0</v>
      </c>
      <c r="K522" s="192">
        <f>unitario!AA516</f>
        <v>0</v>
      </c>
      <c r="L522" s="192">
        <f t="shared" si="17"/>
        <v>0</v>
      </c>
    </row>
    <row r="523" spans="2:12" ht="30.75" customHeight="1">
      <c r="B523" s="206">
        <f>unitario!A517</f>
        <v>0</v>
      </c>
      <c r="C523" s="205">
        <f>unitario!B517</f>
        <v>0</v>
      </c>
      <c r="D523" s="207">
        <f>unitario!E517</f>
        <v>0</v>
      </c>
      <c r="E523" s="207">
        <f>(unitario!$Y517+unitario!$Z517)*D523</f>
        <v>0</v>
      </c>
      <c r="F523" s="208">
        <f>(unitario!$S517+unitario!$T517+unitario!$U517+unitario!$V517+unitario!$W517+unitario!$X517)*D523</f>
        <v>0</v>
      </c>
      <c r="G523" s="207">
        <f>(unitario!Y517*unitario!$Y$658+unitario!Z517*unitario!$Z$658)*'STANDARD FCA'!D523</f>
        <v>0</v>
      </c>
      <c r="H523" s="207">
        <f>(unitario!S517*unitario!$S$658+unitario!T517*unitario!$T$658+unitario!U517*unitario!$U$658+unitario!V517*unitario!$V$658+unitario!W517*unitario!$W$658+unitario!X517*unitario!$X$658)*'STANDARD FCA'!D523</f>
        <v>0</v>
      </c>
      <c r="I523" s="208">
        <f>(unitario!G517+unitario!H517*unitario!$H$658+unitario!I517*unitario!$I$658+unitario!J517*unitario!$J$658+unitario!K517*unitario!$K$658+unitario!L517*unitario!$L$658+unitario!M517*unitario!$M$658+unitario!N517*unitario!$N$658+unitario!O517*unitario!$O$658+unitario!P517*unitario!$P$658+unitario!Q517*unitario!$Q$658+unitario!R517*unitario!$R$658)*'STANDARD FCA'!D523</f>
        <v>0</v>
      </c>
      <c r="J523" s="145">
        <f t="shared" si="16"/>
        <v>0</v>
      </c>
      <c r="K523" s="192">
        <f>unitario!AA517</f>
        <v>0</v>
      </c>
      <c r="L523" s="192">
        <f t="shared" si="17"/>
        <v>0</v>
      </c>
    </row>
    <row r="524" spans="2:12" ht="27" customHeight="1">
      <c r="B524" s="206">
        <f>unitario!A518</f>
        <v>0</v>
      </c>
      <c r="C524" s="205">
        <f>unitario!B518</f>
        <v>0</v>
      </c>
      <c r="D524" s="207">
        <f>unitario!E518</f>
        <v>0</v>
      </c>
      <c r="E524" s="207">
        <f>(unitario!$Y518+unitario!$Z518)*D524</f>
        <v>0</v>
      </c>
      <c r="F524" s="208">
        <f>(unitario!$S518+unitario!$T518+unitario!$U518+unitario!$V518+unitario!$W518+unitario!$X518)*D524</f>
        <v>0</v>
      </c>
      <c r="G524" s="207">
        <f>(unitario!Y518*unitario!$Y$658+unitario!Z518*unitario!$Z$658)*'STANDARD FCA'!D524</f>
        <v>0</v>
      </c>
      <c r="H524" s="207">
        <f>(unitario!S518*unitario!$S$658+unitario!T518*unitario!$T$658+unitario!U518*unitario!$U$658+unitario!V518*unitario!$V$658+unitario!W518*unitario!$W$658+unitario!X518*unitario!$X$658)*'STANDARD FCA'!D524</f>
        <v>0</v>
      </c>
      <c r="I524" s="208">
        <f>(unitario!G518+unitario!H518*unitario!$H$658+unitario!I518*unitario!$I$658+unitario!J518*unitario!$J$658+unitario!K518*unitario!$K$658+unitario!L518*unitario!$L$658+unitario!M518*unitario!$M$658+unitario!N518*unitario!$N$658+unitario!O518*unitario!$O$658+unitario!P518*unitario!$P$658+unitario!Q518*unitario!$Q$658+unitario!R518*unitario!$R$658)*'STANDARD FCA'!D524</f>
        <v>0</v>
      </c>
      <c r="J524" s="145">
        <f t="shared" si="16"/>
        <v>0</v>
      </c>
      <c r="K524" s="192">
        <f>unitario!AA518</f>
        <v>0</v>
      </c>
      <c r="L524" s="192">
        <f t="shared" si="17"/>
        <v>0</v>
      </c>
    </row>
    <row r="525" spans="2:12" ht="27" customHeight="1">
      <c r="B525" s="206">
        <f>unitario!A519</f>
        <v>0</v>
      </c>
      <c r="C525" s="205">
        <f>unitario!B519</f>
        <v>0</v>
      </c>
      <c r="D525" s="207">
        <f>unitario!E519</f>
        <v>0</v>
      </c>
      <c r="E525" s="207">
        <f>(unitario!$Y519+unitario!$Z519)*D525</f>
        <v>0</v>
      </c>
      <c r="F525" s="208">
        <f>(unitario!$S519+unitario!$T519+unitario!$U519+unitario!$V519+unitario!$W519+unitario!$X519)*D525</f>
        <v>0</v>
      </c>
      <c r="G525" s="207">
        <f>(unitario!Y519*unitario!$Y$658+unitario!Z519*unitario!$Z$658)*'STANDARD FCA'!D525</f>
        <v>0</v>
      </c>
      <c r="H525" s="207">
        <f>(unitario!S519*unitario!$S$658+unitario!T519*unitario!$T$658+unitario!U519*unitario!$U$658+unitario!V519*unitario!$V$658+unitario!W519*unitario!$W$658+unitario!X519*unitario!$X$658)*'STANDARD FCA'!D525</f>
        <v>0</v>
      </c>
      <c r="I525" s="208">
        <f>(unitario!G519+unitario!H519*unitario!$H$658+unitario!I519*unitario!$I$658+unitario!J519*unitario!$J$658+unitario!K519*unitario!$K$658+unitario!L519*unitario!$L$658+unitario!M519*unitario!$M$658+unitario!N519*unitario!$N$658+unitario!O519*unitario!$O$658+unitario!P519*unitario!$P$658+unitario!Q519*unitario!$Q$658+unitario!R519*unitario!$R$658)*'STANDARD FCA'!D525</f>
        <v>0</v>
      </c>
      <c r="J525" s="145">
        <f t="shared" si="16"/>
        <v>0</v>
      </c>
      <c r="K525" s="192">
        <f>unitario!AA519</f>
        <v>0</v>
      </c>
      <c r="L525" s="192">
        <f t="shared" si="17"/>
        <v>0</v>
      </c>
    </row>
    <row r="526" spans="2:12" ht="27" customHeight="1">
      <c r="B526" s="206">
        <f>unitario!A520</f>
        <v>0</v>
      </c>
      <c r="C526" s="205">
        <f>unitario!B520</f>
        <v>0</v>
      </c>
      <c r="D526" s="207">
        <f>unitario!E520</f>
        <v>0</v>
      </c>
      <c r="E526" s="207">
        <f>(unitario!$Y520+unitario!$Z520)*D526</f>
        <v>0</v>
      </c>
      <c r="F526" s="208">
        <f>(unitario!$S520+unitario!$T520+unitario!$U520+unitario!$V520+unitario!$W520+unitario!$X520)*D526</f>
        <v>0</v>
      </c>
      <c r="G526" s="207">
        <f>(unitario!Y520*unitario!$Y$658+unitario!Z520*unitario!$Z$658)*'STANDARD FCA'!D526</f>
        <v>0</v>
      </c>
      <c r="H526" s="207">
        <f>(unitario!S520*unitario!$S$658+unitario!T520*unitario!$T$658+unitario!U520*unitario!$U$658+unitario!V520*unitario!$V$658+unitario!W520*unitario!$W$658+unitario!X520*unitario!$X$658)*'STANDARD FCA'!D526</f>
        <v>0</v>
      </c>
      <c r="I526" s="208">
        <f>(unitario!G520+unitario!H520*unitario!$H$658+unitario!I520*unitario!$I$658+unitario!J520*unitario!$J$658+unitario!K520*unitario!$K$658+unitario!L520*unitario!$L$658+unitario!M520*unitario!$M$658+unitario!N520*unitario!$N$658+unitario!O520*unitario!$O$658+unitario!P520*unitario!$P$658+unitario!Q520*unitario!$Q$658+unitario!R520*unitario!$R$658)*'STANDARD FCA'!D526</f>
        <v>0</v>
      </c>
      <c r="J526" s="145">
        <f t="shared" si="16"/>
        <v>0</v>
      </c>
      <c r="K526" s="192">
        <f>unitario!AA520</f>
        <v>0</v>
      </c>
      <c r="L526" s="192">
        <f t="shared" si="17"/>
        <v>0</v>
      </c>
    </row>
    <row r="527" spans="2:12" ht="27" customHeight="1">
      <c r="B527" s="206">
        <f>unitario!A521</f>
        <v>0</v>
      </c>
      <c r="C527" s="205">
        <f>unitario!B521</f>
        <v>0</v>
      </c>
      <c r="D527" s="207">
        <f>unitario!E521</f>
        <v>0</v>
      </c>
      <c r="E527" s="207">
        <f>(unitario!$Y521+unitario!$Z521)*D527</f>
        <v>0</v>
      </c>
      <c r="F527" s="208">
        <f>(unitario!$S521+unitario!$T521+unitario!$U521+unitario!$V521+unitario!$W521+unitario!$X521)*D527</f>
        <v>0</v>
      </c>
      <c r="G527" s="207">
        <f>(unitario!Y521*unitario!$Y$658+unitario!Z521*unitario!$Z$658)*'STANDARD FCA'!D527</f>
        <v>0</v>
      </c>
      <c r="H527" s="207">
        <f>(unitario!S521*unitario!$S$658+unitario!T521*unitario!$T$658+unitario!U521*unitario!$U$658+unitario!V521*unitario!$V$658+unitario!W521*unitario!$W$658+unitario!X521*unitario!$X$658)*'STANDARD FCA'!D527</f>
        <v>0</v>
      </c>
      <c r="I527" s="208">
        <f>(unitario!G521+unitario!H521*unitario!$H$658+unitario!I521*unitario!$I$658+unitario!J521*unitario!$J$658+unitario!K521*unitario!$K$658+unitario!L521*unitario!$L$658+unitario!M521*unitario!$M$658+unitario!N521*unitario!$N$658+unitario!O521*unitario!$O$658+unitario!P521*unitario!$P$658+unitario!Q521*unitario!$Q$658+unitario!R521*unitario!$R$658)*'STANDARD FCA'!D527</f>
        <v>0</v>
      </c>
      <c r="J527" s="145">
        <f t="shared" si="16"/>
        <v>0</v>
      </c>
      <c r="K527" s="192">
        <f>unitario!AA521</f>
        <v>0</v>
      </c>
      <c r="L527" s="192">
        <f t="shared" si="17"/>
        <v>0</v>
      </c>
    </row>
    <row r="528" spans="2:12" ht="27" customHeight="1">
      <c r="B528" s="206">
        <f>unitario!A522</f>
        <v>0</v>
      </c>
      <c r="C528" s="205">
        <f>unitario!B522</f>
        <v>0</v>
      </c>
      <c r="D528" s="207">
        <f>unitario!E522</f>
        <v>0</v>
      </c>
      <c r="E528" s="207">
        <f>(unitario!$Y522+unitario!$Z522)*D528</f>
        <v>0</v>
      </c>
      <c r="F528" s="208">
        <f>(unitario!$S522+unitario!$T522+unitario!$U522+unitario!$V522+unitario!$W522+unitario!$X522)*D528</f>
        <v>0</v>
      </c>
      <c r="G528" s="207">
        <f>(unitario!Y522*unitario!$Y$658+unitario!Z522*unitario!$Z$658)*'STANDARD FCA'!D528</f>
        <v>0</v>
      </c>
      <c r="H528" s="207">
        <f>(unitario!S522*unitario!$S$658+unitario!T522*unitario!$T$658+unitario!U522*unitario!$U$658+unitario!V522*unitario!$V$658+unitario!W522*unitario!$W$658+unitario!X522*unitario!$X$658)*'STANDARD FCA'!D528</f>
        <v>0</v>
      </c>
      <c r="I528" s="208">
        <f>(unitario!G522+unitario!H522*unitario!$H$658+unitario!I522*unitario!$I$658+unitario!J522*unitario!$J$658+unitario!K522*unitario!$K$658+unitario!L522*unitario!$L$658+unitario!M522*unitario!$M$658+unitario!N522*unitario!$N$658+unitario!O522*unitario!$O$658+unitario!P522*unitario!$P$658+unitario!Q522*unitario!$Q$658+unitario!R522*unitario!$R$658)*'STANDARD FCA'!D528</f>
        <v>0</v>
      </c>
      <c r="J528" s="145">
        <f t="shared" si="16"/>
        <v>0</v>
      </c>
      <c r="K528" s="192">
        <f>unitario!AA522</f>
        <v>0</v>
      </c>
      <c r="L528" s="192">
        <f t="shared" si="17"/>
        <v>0</v>
      </c>
    </row>
    <row r="529" spans="2:12" ht="27.75" customHeight="1">
      <c r="B529" s="206">
        <f>unitario!A523</f>
        <v>0</v>
      </c>
      <c r="C529" s="205">
        <f>unitario!B523</f>
        <v>0</v>
      </c>
      <c r="D529" s="207">
        <f>unitario!E523</f>
        <v>0</v>
      </c>
      <c r="E529" s="207">
        <f>(unitario!$Y523+unitario!$Z523)*D529</f>
        <v>0</v>
      </c>
      <c r="F529" s="208">
        <f>(unitario!$S523+unitario!$T523+unitario!$U523+unitario!$V523+unitario!$W523+unitario!$X523)*D529</f>
        <v>0</v>
      </c>
      <c r="G529" s="207">
        <f>(unitario!Y523*unitario!$Y$658+unitario!Z523*unitario!$Z$658)*'STANDARD FCA'!D529</f>
        <v>0</v>
      </c>
      <c r="H529" s="207">
        <f>(unitario!S523*unitario!$S$658+unitario!T523*unitario!$T$658+unitario!U523*unitario!$U$658+unitario!V523*unitario!$V$658+unitario!W523*unitario!$W$658+unitario!X523*unitario!$X$658)*'STANDARD FCA'!D529</f>
        <v>0</v>
      </c>
      <c r="I529" s="208">
        <f>(unitario!G523+unitario!H523*unitario!$H$658+unitario!I523*unitario!$I$658+unitario!J523*unitario!$J$658+unitario!K523*unitario!$K$658+unitario!L523*unitario!$L$658+unitario!M523*unitario!$M$658+unitario!N523*unitario!$N$658+unitario!O523*unitario!$O$658+unitario!P523*unitario!$P$658+unitario!Q523*unitario!$Q$658+unitario!R523*unitario!$R$658)*'STANDARD FCA'!D529</f>
        <v>0</v>
      </c>
      <c r="J529" s="145">
        <f t="shared" si="16"/>
        <v>0</v>
      </c>
      <c r="K529" s="192">
        <f>unitario!AA523</f>
        <v>0</v>
      </c>
      <c r="L529" s="192">
        <f t="shared" si="17"/>
        <v>0</v>
      </c>
    </row>
    <row r="530" spans="2:12" ht="30.75" customHeight="1">
      <c r="B530" s="206">
        <f>unitario!A524</f>
        <v>0</v>
      </c>
      <c r="C530" s="205">
        <f>unitario!B524</f>
        <v>0</v>
      </c>
      <c r="D530" s="207">
        <f>unitario!E524</f>
        <v>0</v>
      </c>
      <c r="E530" s="207">
        <f>(unitario!$Y524+unitario!$Z524)*D530</f>
        <v>0</v>
      </c>
      <c r="F530" s="208">
        <f>(unitario!$S524+unitario!$T524+unitario!$U524+unitario!$V524+unitario!$W524+unitario!$X524)*D530</f>
        <v>0</v>
      </c>
      <c r="G530" s="207">
        <f>(unitario!Y524*unitario!$Y$658+unitario!Z524*unitario!$Z$658)*'STANDARD FCA'!D530</f>
        <v>0</v>
      </c>
      <c r="H530" s="207">
        <f>(unitario!S524*unitario!$S$658+unitario!T524*unitario!$T$658+unitario!U524*unitario!$U$658+unitario!V524*unitario!$V$658+unitario!W524*unitario!$W$658+unitario!X524*unitario!$X$658)*'STANDARD FCA'!D530</f>
        <v>0</v>
      </c>
      <c r="I530" s="208">
        <f>(unitario!G524+unitario!H524*unitario!$H$658+unitario!I524*unitario!$I$658+unitario!J524*unitario!$J$658+unitario!K524*unitario!$K$658+unitario!L524*unitario!$L$658+unitario!M524*unitario!$M$658+unitario!N524*unitario!$N$658+unitario!O524*unitario!$O$658+unitario!P524*unitario!$P$658+unitario!Q524*unitario!$Q$658+unitario!R524*unitario!$R$658)*'STANDARD FCA'!D530</f>
        <v>0</v>
      </c>
      <c r="J530" s="145">
        <f t="shared" si="16"/>
        <v>0</v>
      </c>
      <c r="K530" s="192">
        <f>unitario!AA524</f>
        <v>0</v>
      </c>
      <c r="L530" s="192">
        <f t="shared" si="17"/>
        <v>0</v>
      </c>
    </row>
    <row r="531" spans="2:12" ht="27" customHeight="1">
      <c r="B531" s="206">
        <f>unitario!A525</f>
        <v>0</v>
      </c>
      <c r="C531" s="205">
        <f>unitario!B525</f>
        <v>0</v>
      </c>
      <c r="D531" s="207">
        <f>unitario!E525</f>
        <v>0</v>
      </c>
      <c r="E531" s="207">
        <f>(unitario!$Y525+unitario!$Z525)*D531</f>
        <v>0</v>
      </c>
      <c r="F531" s="208">
        <f>(unitario!$S525+unitario!$T525+unitario!$U525+unitario!$V525+unitario!$W525+unitario!$X525)*D531</f>
        <v>0</v>
      </c>
      <c r="G531" s="207">
        <f>(unitario!Y525*unitario!$Y$658+unitario!Z525*unitario!$Z$658)*'STANDARD FCA'!D531</f>
        <v>0</v>
      </c>
      <c r="H531" s="207">
        <f>(unitario!S525*unitario!$S$658+unitario!T525*unitario!$T$658+unitario!U525*unitario!$U$658+unitario!V525*unitario!$V$658+unitario!W525*unitario!$W$658+unitario!X525*unitario!$X$658)*'STANDARD FCA'!D531</f>
        <v>0</v>
      </c>
      <c r="I531" s="208">
        <f>(unitario!G525+unitario!H525*unitario!$H$658+unitario!I525*unitario!$I$658+unitario!J525*unitario!$J$658+unitario!K525*unitario!$K$658+unitario!L525*unitario!$L$658+unitario!M525*unitario!$M$658+unitario!N525*unitario!$N$658+unitario!O525*unitario!$O$658+unitario!P525*unitario!$P$658+unitario!Q525*unitario!$Q$658+unitario!R525*unitario!$R$658)*'STANDARD FCA'!D531</f>
        <v>0</v>
      </c>
      <c r="J531" s="145">
        <f t="shared" si="16"/>
        <v>0</v>
      </c>
      <c r="K531" s="192">
        <f>unitario!AA525</f>
        <v>0</v>
      </c>
      <c r="L531" s="192">
        <f t="shared" si="17"/>
        <v>0</v>
      </c>
    </row>
    <row r="532" spans="2:12" ht="27" customHeight="1">
      <c r="B532" s="206">
        <f>unitario!A526</f>
        <v>0</v>
      </c>
      <c r="C532" s="205">
        <f>unitario!B526</f>
        <v>0</v>
      </c>
      <c r="D532" s="207">
        <f>unitario!E526</f>
        <v>0</v>
      </c>
      <c r="E532" s="207">
        <f>(unitario!$Y526+unitario!$Z526)*D532</f>
        <v>0</v>
      </c>
      <c r="F532" s="208">
        <f>(unitario!$S526+unitario!$T526+unitario!$U526+unitario!$V526+unitario!$W526+unitario!$X526)*D532</f>
        <v>0</v>
      </c>
      <c r="G532" s="207">
        <f>(unitario!Y526*unitario!$Y$658+unitario!Z526*unitario!$Z$658)*'STANDARD FCA'!D532</f>
        <v>0</v>
      </c>
      <c r="H532" s="207">
        <f>(unitario!S526*unitario!$S$658+unitario!T526*unitario!$T$658+unitario!U526*unitario!$U$658+unitario!V526*unitario!$V$658+unitario!W526*unitario!$W$658+unitario!X526*unitario!$X$658)*'STANDARD FCA'!D532</f>
        <v>0</v>
      </c>
      <c r="I532" s="208">
        <f>(unitario!G526+unitario!H526*unitario!$H$658+unitario!I526*unitario!$I$658+unitario!J526*unitario!$J$658+unitario!K526*unitario!$K$658+unitario!L526*unitario!$L$658+unitario!M526*unitario!$M$658+unitario!N526*unitario!$N$658+unitario!O526*unitario!$O$658+unitario!P526*unitario!$P$658+unitario!Q526*unitario!$Q$658+unitario!R526*unitario!$R$658)*'STANDARD FCA'!D532</f>
        <v>0</v>
      </c>
      <c r="J532" s="145">
        <f t="shared" si="14"/>
        <v>0</v>
      </c>
      <c r="K532" s="192">
        <f>unitario!AA526</f>
        <v>0</v>
      </c>
      <c r="L532" s="192">
        <f t="shared" si="15"/>
        <v>0</v>
      </c>
    </row>
    <row r="533" spans="2:12" ht="27" customHeight="1">
      <c r="B533" s="206">
        <f>unitario!A527</f>
        <v>0</v>
      </c>
      <c r="C533" s="205">
        <f>unitario!B527</f>
        <v>0</v>
      </c>
      <c r="D533" s="207">
        <f>unitario!E527</f>
        <v>0</v>
      </c>
      <c r="E533" s="207">
        <f>(unitario!$Y527+unitario!$Z527)*D533</f>
        <v>0</v>
      </c>
      <c r="F533" s="208">
        <f>(unitario!$S527+unitario!$T527+unitario!$U527+unitario!$V527+unitario!$W527+unitario!$X527)*D533</f>
        <v>0</v>
      </c>
      <c r="G533" s="207">
        <f>(unitario!Y527*unitario!$Y$658+unitario!Z527*unitario!$Z$658)*'STANDARD FCA'!D533</f>
        <v>0</v>
      </c>
      <c r="H533" s="207">
        <f>(unitario!S527*unitario!$S$658+unitario!T527*unitario!$T$658+unitario!U527*unitario!$U$658+unitario!V527*unitario!$V$658+unitario!W527*unitario!$W$658+unitario!X527*unitario!$X$658)*'STANDARD FCA'!D533</f>
        <v>0</v>
      </c>
      <c r="I533" s="208">
        <f>(unitario!G527+unitario!H527*unitario!$H$658+unitario!I527*unitario!$I$658+unitario!J527*unitario!$J$658+unitario!K527*unitario!$K$658+unitario!L527*unitario!$L$658+unitario!M527*unitario!$M$658+unitario!N527*unitario!$N$658+unitario!O527*unitario!$O$658+unitario!P527*unitario!$P$658+unitario!Q527*unitario!$Q$658+unitario!R527*unitario!$R$658)*'STANDARD FCA'!D533</f>
        <v>0</v>
      </c>
      <c r="J533" s="145">
        <f t="shared" si="14"/>
        <v>0</v>
      </c>
      <c r="K533" s="192">
        <f>unitario!AA527</f>
        <v>0</v>
      </c>
      <c r="L533" s="192">
        <f t="shared" si="15"/>
        <v>0</v>
      </c>
    </row>
    <row r="534" spans="2:12" ht="27" customHeight="1">
      <c r="B534" s="206">
        <f>unitario!A497</f>
        <v>0</v>
      </c>
      <c r="C534" s="205">
        <f>unitario!B528</f>
        <v>0</v>
      </c>
      <c r="D534" s="207">
        <f>unitario!E528</f>
        <v>0</v>
      </c>
      <c r="E534" s="207">
        <f>(unitario!$Y528+unitario!$Z528)*D534</f>
        <v>0</v>
      </c>
      <c r="F534" s="208">
        <f>(unitario!$S528+unitario!$T528+unitario!$U528+unitario!$V528+unitario!$W528+unitario!$X528)*D534</f>
        <v>0</v>
      </c>
      <c r="G534" s="207">
        <f>(unitario!Y528*unitario!$Y$658+unitario!Z528*unitario!$Z$658)*'STANDARD FCA'!D534</f>
        <v>0</v>
      </c>
      <c r="H534" s="207">
        <f>(unitario!S528*unitario!$S$658+unitario!T528*unitario!$T$658+unitario!U528*unitario!$U$658+unitario!V528*unitario!$V$658+unitario!W528*unitario!$W$658+unitario!X528*unitario!$X$658)*'STANDARD FCA'!D534</f>
        <v>0</v>
      </c>
      <c r="I534" s="208">
        <f>(unitario!G528+unitario!H528*unitario!$H$658+unitario!I528*unitario!$I$658+unitario!J528*unitario!$J$658+unitario!K528*unitario!$K$658+unitario!L528*unitario!$L$658+unitario!M528*unitario!$M$658+unitario!N528*unitario!$N$658+unitario!O528*unitario!$O$658+unitario!P528*unitario!$P$658+unitario!Q528*unitario!$Q$658+unitario!R528*unitario!$R$658)*'STANDARD FCA'!D534</f>
        <v>0</v>
      </c>
      <c r="J534" s="145">
        <f t="shared" si="14"/>
        <v>0</v>
      </c>
      <c r="K534" s="192">
        <f>unitario!AA528</f>
        <v>0</v>
      </c>
      <c r="L534" s="192">
        <f t="shared" si="15"/>
        <v>0</v>
      </c>
    </row>
    <row r="535" spans="2:12" ht="27" customHeight="1">
      <c r="B535" s="206">
        <f>unitario!A498</f>
        <v>0</v>
      </c>
      <c r="C535" s="205">
        <f>unitario!B529</f>
        <v>0</v>
      </c>
      <c r="D535" s="207">
        <f>unitario!E529</f>
        <v>0</v>
      </c>
      <c r="E535" s="207">
        <f>(unitario!$Y529+unitario!$Z529)*D535</f>
        <v>0</v>
      </c>
      <c r="F535" s="208">
        <f>(unitario!$S529+unitario!$T529+unitario!$U529+unitario!$V529+unitario!$W529+unitario!$X529)*D535</f>
        <v>0</v>
      </c>
      <c r="G535" s="207">
        <f>(unitario!Y529*unitario!$Y$658+unitario!Z529*unitario!$Z$658)*'STANDARD FCA'!D535</f>
        <v>0</v>
      </c>
      <c r="H535" s="207">
        <f>(unitario!S529*unitario!$S$658+unitario!T529*unitario!$T$658+unitario!U529*unitario!$U$658+unitario!V529*unitario!$V$658+unitario!W529*unitario!$W$658+unitario!X529*unitario!$X$658)*'STANDARD FCA'!D535</f>
        <v>0</v>
      </c>
      <c r="I535" s="208">
        <f>(unitario!G529+unitario!H529*unitario!$H$658+unitario!I529*unitario!$I$658+unitario!J529*unitario!$J$658+unitario!K529*unitario!$K$658+unitario!L529*unitario!$L$658+unitario!M529*unitario!$M$658+unitario!N529*unitario!$N$658+unitario!O529*unitario!$O$658+unitario!P529*unitario!$P$658+unitario!Q529*unitario!$Q$658+unitario!R529*unitario!$R$658)*'STANDARD FCA'!D535</f>
        <v>0</v>
      </c>
      <c r="J535" s="145">
        <f t="shared" si="14"/>
        <v>0</v>
      </c>
      <c r="K535" s="192">
        <f>unitario!AA529</f>
        <v>0</v>
      </c>
      <c r="L535" s="192">
        <f t="shared" si="15"/>
        <v>0</v>
      </c>
    </row>
    <row r="536" spans="2:12" ht="27.75" customHeight="1">
      <c r="B536" s="206">
        <f>unitario!A499</f>
        <v>0</v>
      </c>
      <c r="C536" s="205">
        <f>unitario!B530</f>
        <v>0</v>
      </c>
      <c r="D536" s="207">
        <f>unitario!E530</f>
        <v>0</v>
      </c>
      <c r="E536" s="207">
        <f>(unitario!$Y530+unitario!$Z530)*D536</f>
        <v>0</v>
      </c>
      <c r="F536" s="208">
        <f>(unitario!$S530+unitario!$T530+unitario!$U530+unitario!$V530+unitario!$W530+unitario!$X530)*D536</f>
        <v>0</v>
      </c>
      <c r="G536" s="207">
        <f>(unitario!Y530*unitario!$Y$658+unitario!Z530*unitario!$Z$658)*'STANDARD FCA'!D536</f>
        <v>0</v>
      </c>
      <c r="H536" s="207">
        <f>(unitario!S530*unitario!$S$658+unitario!T530*unitario!$T$658+unitario!U530*unitario!$U$658+unitario!V530*unitario!$V$658+unitario!W530*unitario!$W$658+unitario!X530*unitario!$X$658)*'STANDARD FCA'!D536</f>
        <v>0</v>
      </c>
      <c r="I536" s="208">
        <f>(unitario!G530+unitario!H530*unitario!$H$658+unitario!I530*unitario!$I$658+unitario!J530*unitario!$J$658+unitario!K530*unitario!$K$658+unitario!L530*unitario!$L$658+unitario!M530*unitario!$M$658+unitario!N530*unitario!$N$658+unitario!O530*unitario!$O$658+unitario!P530*unitario!$P$658+unitario!Q530*unitario!$Q$658+unitario!R530*unitario!$R$658)*'STANDARD FCA'!D536</f>
        <v>0</v>
      </c>
      <c r="J536" s="145">
        <f t="shared" si="14"/>
        <v>0</v>
      </c>
      <c r="K536" s="192">
        <f>unitario!AA530</f>
        <v>0</v>
      </c>
      <c r="L536" s="192">
        <f t="shared" si="15"/>
        <v>0</v>
      </c>
    </row>
    <row r="537" spans="2:12" ht="30.75" customHeight="1">
      <c r="B537" s="206">
        <f>unitario!A500</f>
        <v>0</v>
      </c>
      <c r="C537" s="205">
        <f>unitario!B500</f>
        <v>0</v>
      </c>
      <c r="D537" s="207">
        <f>unitario!E500</f>
        <v>0</v>
      </c>
      <c r="E537" s="207">
        <f>(unitario!$Y500+unitario!$Z500)*D537</f>
        <v>0</v>
      </c>
      <c r="F537" s="208">
        <f>(unitario!$S500+unitario!$T500+unitario!$U500+unitario!$V500+unitario!$W500+unitario!$X500)*D537</f>
        <v>0</v>
      </c>
      <c r="G537" s="207">
        <f>(unitario!Y500*unitario!$Y$658+unitario!Z500*unitario!$Z$658)*'STANDARD FCA'!D537</f>
        <v>0</v>
      </c>
      <c r="H537" s="207">
        <f>(unitario!S500*unitario!$S$658+unitario!T500*unitario!$T$658+unitario!U500*unitario!$U$658+unitario!V500*unitario!$V$658+unitario!W500*unitario!$W$658+unitario!X500*unitario!$X$658)*'STANDARD FCA'!D537</f>
        <v>0</v>
      </c>
      <c r="I537" s="208">
        <f>(unitario!G500+unitario!H500*unitario!$H$658+unitario!I500*unitario!$I$658+unitario!J500*unitario!$J$658+unitario!K500*unitario!$K$658+unitario!L500*unitario!$L$658+unitario!M500*unitario!$M$658+unitario!N500*unitario!$N$658+unitario!O500*unitario!$O$658+unitario!P500*unitario!$P$658+unitario!Q500*unitario!$Q$658+unitario!R500*unitario!$R$658)*'STANDARD FCA'!D537</f>
        <v>0</v>
      </c>
      <c r="J537" s="145">
        <f t="shared" si="14"/>
        <v>0</v>
      </c>
      <c r="K537" s="192">
        <f>unitario!AA500</f>
        <v>0</v>
      </c>
      <c r="L537" s="192">
        <f t="shared" si="15"/>
        <v>0</v>
      </c>
    </row>
    <row r="538" spans="2:12" ht="27" customHeight="1">
      <c r="B538" s="206">
        <f>unitario!A532</f>
        <v>0</v>
      </c>
      <c r="C538" s="205">
        <f>unitario!B532</f>
        <v>0</v>
      </c>
      <c r="D538" s="207">
        <f>unitario!E532</f>
        <v>0</v>
      </c>
      <c r="E538" s="207">
        <f>(unitario!$Y532+unitario!$Z532)*D538</f>
        <v>0</v>
      </c>
      <c r="F538" s="208">
        <f>(unitario!$S532+unitario!$T532+unitario!$U532+unitario!$V532+unitario!$W532+unitario!$X532)*D538</f>
        <v>0</v>
      </c>
      <c r="G538" s="207">
        <f>(unitario!Y532*unitario!$Y$658+unitario!Z532*unitario!$Z$658)*'STANDARD FCA'!D538</f>
        <v>0</v>
      </c>
      <c r="H538" s="207">
        <f>(unitario!S532*unitario!$S$658+unitario!T532*unitario!$T$658+unitario!U532*unitario!$U$658+unitario!V532*unitario!$V$658+unitario!W532*unitario!$W$658+unitario!X532*unitario!$X$658)*'STANDARD FCA'!D538</f>
        <v>0</v>
      </c>
      <c r="I538" s="208">
        <f>(unitario!G532+unitario!H532*unitario!$H$658+unitario!I532*unitario!$I$658+unitario!J532*unitario!$J$658+unitario!K532*unitario!$K$658+unitario!L532*unitario!$L$658+unitario!M532*unitario!$M$658+unitario!N532*unitario!$N$658+unitario!O532*unitario!$O$658+unitario!P532*unitario!$P$658+unitario!Q532*unitario!$Q$658+unitario!R532*unitario!$R$658)*'STANDARD FCA'!D538</f>
        <v>0</v>
      </c>
      <c r="J538" s="145">
        <f t="shared" si="14"/>
        <v>0</v>
      </c>
      <c r="K538" s="192">
        <f>unitario!AA532</f>
        <v>0</v>
      </c>
      <c r="L538" s="192">
        <f t="shared" si="15"/>
        <v>0</v>
      </c>
    </row>
    <row r="539" spans="2:12" ht="27" customHeight="1">
      <c r="B539" s="206">
        <f>unitario!A533</f>
        <v>0</v>
      </c>
      <c r="C539" s="205">
        <f>unitario!B533</f>
        <v>0</v>
      </c>
      <c r="D539" s="207">
        <f>unitario!E533</f>
        <v>0</v>
      </c>
      <c r="E539" s="207">
        <f>(unitario!$Y533+unitario!$Z533)*D539</f>
        <v>0</v>
      </c>
      <c r="F539" s="208">
        <f>(unitario!$S533+unitario!$T533+unitario!$U533+unitario!$V533+unitario!$W533+unitario!$X533)*D539</f>
        <v>0</v>
      </c>
      <c r="G539" s="207">
        <f>(unitario!Y533*unitario!$Y$658+unitario!Z533*unitario!$Z$658)*'STANDARD FCA'!D539</f>
        <v>0</v>
      </c>
      <c r="H539" s="207">
        <f>(unitario!S533*unitario!$S$658+unitario!T533*unitario!$T$658+unitario!U533*unitario!$U$658+unitario!V533*unitario!$V$658+unitario!W533*unitario!$W$658+unitario!X533*unitario!$X$658)*'STANDARD FCA'!D539</f>
        <v>0</v>
      </c>
      <c r="I539" s="208">
        <f>(unitario!G533+unitario!H533*unitario!$H$658+unitario!I533*unitario!$I$658+unitario!J533*unitario!$J$658+unitario!K533*unitario!$K$658+unitario!L533*unitario!$L$658+unitario!M533*unitario!$M$658+unitario!N533*unitario!$N$658+unitario!O533*unitario!$O$658+unitario!P533*unitario!$P$658+unitario!Q533*unitario!$Q$658+unitario!R533*unitario!$R$658)*'STANDARD FCA'!D539</f>
        <v>0</v>
      </c>
      <c r="J539" s="145">
        <f t="shared" si="14"/>
        <v>0</v>
      </c>
      <c r="K539" s="192">
        <f>unitario!AA533</f>
        <v>0</v>
      </c>
      <c r="L539" s="192">
        <f t="shared" si="15"/>
        <v>0</v>
      </c>
    </row>
    <row r="540" spans="2:12" ht="27" customHeight="1">
      <c r="B540" s="206">
        <f>unitario!A534</f>
        <v>0</v>
      </c>
      <c r="C540" s="205">
        <f>unitario!B534</f>
        <v>0</v>
      </c>
      <c r="D540" s="207">
        <f>unitario!E534</f>
        <v>0</v>
      </c>
      <c r="E540" s="207">
        <f>(unitario!$Y534+unitario!$Z534)*D540</f>
        <v>0</v>
      </c>
      <c r="F540" s="208">
        <f>(unitario!$S534+unitario!$T534+unitario!$U534+unitario!$V534+unitario!$W534+unitario!$X534)*D540</f>
        <v>0</v>
      </c>
      <c r="G540" s="207">
        <f>(unitario!Y534*unitario!$Y$658+unitario!Z534*unitario!$Z$658)*'STANDARD FCA'!D540</f>
        <v>0</v>
      </c>
      <c r="H540" s="207">
        <f>(unitario!S534*unitario!$S$658+unitario!T534*unitario!$T$658+unitario!U534*unitario!$U$658+unitario!V534*unitario!$V$658+unitario!W534*unitario!$W$658+unitario!X534*unitario!$X$658)*'STANDARD FCA'!D540</f>
        <v>0</v>
      </c>
      <c r="I540" s="208">
        <f>(unitario!G534+unitario!H534*unitario!$H$658+unitario!I534*unitario!$I$658+unitario!J534*unitario!$J$658+unitario!K534*unitario!$K$658+unitario!L534*unitario!$L$658+unitario!M534*unitario!$M$658+unitario!N534*unitario!$N$658+unitario!O534*unitario!$O$658+unitario!P534*unitario!$P$658+unitario!Q534*unitario!$Q$658+unitario!R534*unitario!$R$658)*'STANDARD FCA'!D540</f>
        <v>0</v>
      </c>
      <c r="J540" s="145">
        <f t="shared" si="14"/>
        <v>0</v>
      </c>
      <c r="K540" s="192">
        <f>unitario!AA534</f>
        <v>0</v>
      </c>
      <c r="L540" s="192">
        <f t="shared" si="15"/>
        <v>0</v>
      </c>
    </row>
    <row r="541" spans="2:12" ht="27" customHeight="1">
      <c r="B541" s="206">
        <f>unitario!A535</f>
        <v>0</v>
      </c>
      <c r="C541" s="205">
        <f>unitario!B535</f>
        <v>0</v>
      </c>
      <c r="D541" s="207">
        <f>unitario!E535</f>
        <v>0</v>
      </c>
      <c r="E541" s="207">
        <f>(unitario!$Y535+unitario!$Z535)*D541</f>
        <v>0</v>
      </c>
      <c r="F541" s="208">
        <f>(unitario!$S535+unitario!$T535+unitario!$U535+unitario!$V535+unitario!$W535+unitario!$X535)*D541</f>
        <v>0</v>
      </c>
      <c r="G541" s="207">
        <f>(unitario!Y535*unitario!$Y$658+unitario!Z535*unitario!$Z$658)*'STANDARD FCA'!D541</f>
        <v>0</v>
      </c>
      <c r="H541" s="207">
        <f>(unitario!S535*unitario!$S$658+unitario!T535*unitario!$T$658+unitario!U535*unitario!$U$658+unitario!V535*unitario!$V$658+unitario!W535*unitario!$W$658+unitario!X535*unitario!$X$658)*'STANDARD FCA'!D541</f>
        <v>0</v>
      </c>
      <c r="I541" s="208">
        <f>(unitario!G535+unitario!H535*unitario!$H$658+unitario!I535*unitario!$I$658+unitario!J535*unitario!$J$658+unitario!K535*unitario!$K$658+unitario!L535*unitario!$L$658+unitario!M535*unitario!$M$658+unitario!N535*unitario!$N$658+unitario!O535*unitario!$O$658+unitario!P535*unitario!$P$658+unitario!Q535*unitario!$Q$658+unitario!R535*unitario!$R$658)*'STANDARD FCA'!D541</f>
        <v>0</v>
      </c>
      <c r="J541" s="145">
        <f t="shared" si="14"/>
        <v>0</v>
      </c>
      <c r="K541" s="192">
        <f>unitario!AA535</f>
        <v>0</v>
      </c>
      <c r="L541" s="192">
        <f t="shared" si="15"/>
        <v>0</v>
      </c>
    </row>
    <row r="542" spans="2:12" ht="27" customHeight="1">
      <c r="B542" s="206">
        <f>unitario!A536</f>
        <v>0</v>
      </c>
      <c r="C542" s="205">
        <f>unitario!B536</f>
        <v>0</v>
      </c>
      <c r="D542" s="207">
        <f>unitario!E536</f>
        <v>0</v>
      </c>
      <c r="E542" s="207">
        <f>(unitario!$Y536+unitario!$Z536)*D542</f>
        <v>0</v>
      </c>
      <c r="F542" s="208">
        <f>(unitario!$S536+unitario!$T536+unitario!$U536+unitario!$V536+unitario!$W536+unitario!$X536)*D542</f>
        <v>0</v>
      </c>
      <c r="G542" s="207">
        <f>(unitario!Y536*unitario!$Y$658+unitario!Z536*unitario!$Z$658)*'STANDARD FCA'!D542</f>
        <v>0</v>
      </c>
      <c r="H542" s="207">
        <f>(unitario!S536*unitario!$S$658+unitario!T536*unitario!$T$658+unitario!U536*unitario!$U$658+unitario!V536*unitario!$V$658+unitario!W536*unitario!$W$658+unitario!X536*unitario!$X$658)*'STANDARD FCA'!D542</f>
        <v>0</v>
      </c>
      <c r="I542" s="208">
        <f>(unitario!G536+unitario!H536*unitario!$H$658+unitario!I536*unitario!$I$658+unitario!J536*unitario!$J$658+unitario!K536*unitario!$K$658+unitario!L536*unitario!$L$658+unitario!M536*unitario!$M$658+unitario!N536*unitario!$N$658+unitario!O536*unitario!$O$658+unitario!P536*unitario!$P$658+unitario!Q536*unitario!$Q$658+unitario!R536*unitario!$R$658)*'STANDARD FCA'!D542</f>
        <v>0</v>
      </c>
      <c r="J542" s="145">
        <f t="shared" si="14"/>
        <v>0</v>
      </c>
      <c r="K542" s="192">
        <f>unitario!AA536</f>
        <v>0</v>
      </c>
      <c r="L542" s="192">
        <f t="shared" si="15"/>
        <v>0</v>
      </c>
    </row>
    <row r="543" spans="2:12" ht="27.75" customHeight="1">
      <c r="B543" s="206">
        <f>unitario!A537</f>
        <v>0</v>
      </c>
      <c r="C543" s="205">
        <f>unitario!B537</f>
        <v>0</v>
      </c>
      <c r="D543" s="207">
        <f>unitario!E537</f>
        <v>0</v>
      </c>
      <c r="E543" s="207">
        <f>(unitario!$Y537+unitario!$Z537)*D543</f>
        <v>0</v>
      </c>
      <c r="F543" s="208">
        <f>(unitario!$S537+unitario!$T537+unitario!$U537+unitario!$V537+unitario!$W537+unitario!$X537)*D543</f>
        <v>0</v>
      </c>
      <c r="G543" s="207">
        <f>(unitario!Y537*unitario!$Y$658+unitario!Z537*unitario!$Z$658)*'STANDARD FCA'!D543</f>
        <v>0</v>
      </c>
      <c r="H543" s="207">
        <f>(unitario!S537*unitario!$S$658+unitario!T537*unitario!$T$658+unitario!U537*unitario!$U$658+unitario!V537*unitario!$V$658+unitario!W537*unitario!$W$658+unitario!X537*unitario!$X$658)*'STANDARD FCA'!D543</f>
        <v>0</v>
      </c>
      <c r="I543" s="208">
        <f>(unitario!G537+unitario!H537*unitario!$H$658+unitario!I537*unitario!$I$658+unitario!J537*unitario!$J$658+unitario!K537*unitario!$K$658+unitario!L537*unitario!$L$658+unitario!M537*unitario!$M$658+unitario!N537*unitario!$N$658+unitario!O537*unitario!$O$658+unitario!P537*unitario!$P$658+unitario!Q537*unitario!$Q$658+unitario!R537*unitario!$R$658)*'STANDARD FCA'!D543</f>
        <v>0</v>
      </c>
      <c r="J543" s="145">
        <f t="shared" si="14"/>
        <v>0</v>
      </c>
      <c r="K543" s="192">
        <f>unitario!AA537</f>
        <v>0</v>
      </c>
      <c r="L543" s="192">
        <f t="shared" si="15"/>
        <v>0</v>
      </c>
    </row>
    <row r="544" spans="2:12" ht="30.75" customHeight="1">
      <c r="B544" s="206">
        <f>unitario!A538</f>
        <v>0</v>
      </c>
      <c r="C544" s="205">
        <f>unitario!B538</f>
        <v>0</v>
      </c>
      <c r="D544" s="207">
        <f>unitario!E538</f>
        <v>0</v>
      </c>
      <c r="E544" s="207">
        <f>(unitario!$Y538+unitario!$Z538)*D544</f>
        <v>0</v>
      </c>
      <c r="F544" s="208">
        <f>(unitario!$S538+unitario!$T538+unitario!$U538+unitario!$V538+unitario!$W538+unitario!$X538)*D544</f>
        <v>0</v>
      </c>
      <c r="G544" s="207">
        <f>(unitario!Y538*unitario!$Y$658+unitario!Z538*unitario!$Z$658)*'STANDARD FCA'!D544</f>
        <v>0</v>
      </c>
      <c r="H544" s="207">
        <f>(unitario!S538*unitario!$S$658+unitario!T538*unitario!$T$658+unitario!U538*unitario!$U$658+unitario!V538*unitario!$V$658+unitario!W538*unitario!$W$658+unitario!X538*unitario!$X$658)*'STANDARD FCA'!D544</f>
        <v>0</v>
      </c>
      <c r="I544" s="208">
        <f>(unitario!G538+unitario!H538*unitario!$H$658+unitario!I538*unitario!$I$658+unitario!J538*unitario!$J$658+unitario!K538*unitario!$K$658+unitario!L538*unitario!$L$658+unitario!M538*unitario!$M$658+unitario!N538*unitario!$N$658+unitario!O538*unitario!$O$658+unitario!P538*unitario!$P$658+unitario!Q538*unitario!$Q$658+unitario!R538*unitario!$R$658)*'STANDARD FCA'!D544</f>
        <v>0</v>
      </c>
      <c r="J544" s="145">
        <f t="shared" si="14"/>
        <v>0</v>
      </c>
      <c r="K544" s="192">
        <f>unitario!AA538</f>
        <v>0</v>
      </c>
      <c r="L544" s="192">
        <f t="shared" si="15"/>
        <v>0</v>
      </c>
    </row>
    <row r="545" spans="2:12" ht="27" customHeight="1">
      <c r="B545" s="206">
        <f>unitario!A539</f>
        <v>0</v>
      </c>
      <c r="C545" s="205">
        <f>unitario!B539</f>
        <v>0</v>
      </c>
      <c r="D545" s="207">
        <f>unitario!E539</f>
        <v>0</v>
      </c>
      <c r="E545" s="207">
        <f>(unitario!$Y539+unitario!$Z539)*D545</f>
        <v>0</v>
      </c>
      <c r="F545" s="208">
        <f>(unitario!$S539+unitario!$T539+unitario!$U539+unitario!$V539+unitario!$W539+unitario!$X539)*D545</f>
        <v>0</v>
      </c>
      <c r="G545" s="207">
        <f>(unitario!Y539*unitario!$Y$658+unitario!Z539*unitario!$Z$658)*'STANDARD FCA'!D545</f>
        <v>0</v>
      </c>
      <c r="H545" s="207">
        <f>(unitario!S539*unitario!$S$658+unitario!T539*unitario!$T$658+unitario!U539*unitario!$U$658+unitario!V539*unitario!$V$658+unitario!W539*unitario!$W$658+unitario!X539*unitario!$X$658)*'STANDARD FCA'!D545</f>
        <v>0</v>
      </c>
      <c r="I545" s="208">
        <f>(unitario!G539+unitario!H539*unitario!$H$658+unitario!I539*unitario!$I$658+unitario!J539*unitario!$J$658+unitario!K539*unitario!$K$658+unitario!L539*unitario!$L$658+unitario!M539*unitario!$M$658+unitario!N539*unitario!$N$658+unitario!O539*unitario!$O$658+unitario!P539*unitario!$P$658+unitario!Q539*unitario!$Q$658+unitario!R539*unitario!$R$658)*'STANDARD FCA'!D545</f>
        <v>0</v>
      </c>
      <c r="J545" s="145">
        <f t="shared" si="14"/>
        <v>0</v>
      </c>
      <c r="K545" s="192">
        <f>unitario!AA539</f>
        <v>0</v>
      </c>
      <c r="L545" s="192">
        <f t="shared" si="15"/>
        <v>0</v>
      </c>
    </row>
    <row r="546" spans="2:12" ht="27" customHeight="1">
      <c r="B546" s="206">
        <f>unitario!A540</f>
        <v>0</v>
      </c>
      <c r="C546" s="205">
        <f>unitario!B540</f>
        <v>0</v>
      </c>
      <c r="D546" s="207">
        <f>unitario!E540</f>
        <v>0</v>
      </c>
      <c r="E546" s="207">
        <f>(unitario!$Y540+unitario!$Z540)*D546</f>
        <v>0</v>
      </c>
      <c r="F546" s="208">
        <f>(unitario!$S540+unitario!$T540+unitario!$U540+unitario!$V540+unitario!$W540+unitario!$X540)*D546</f>
        <v>0</v>
      </c>
      <c r="G546" s="207">
        <f>(unitario!Y540*unitario!$Y$658+unitario!Z540*unitario!$Z$658)*'STANDARD FCA'!D546</f>
        <v>0</v>
      </c>
      <c r="H546" s="207">
        <f>(unitario!S540*unitario!$S$658+unitario!T540*unitario!$T$658+unitario!U540*unitario!$U$658+unitario!V540*unitario!$V$658+unitario!W540*unitario!$W$658+unitario!X540*unitario!$X$658)*'STANDARD FCA'!D546</f>
        <v>0</v>
      </c>
      <c r="I546" s="208">
        <f>(unitario!G540+unitario!H540*unitario!$H$658+unitario!I540*unitario!$I$658+unitario!J540*unitario!$J$658+unitario!K540*unitario!$K$658+unitario!L540*unitario!$L$658+unitario!M540*unitario!$M$658+unitario!N540*unitario!$N$658+unitario!O540*unitario!$O$658+unitario!P540*unitario!$P$658+unitario!Q540*unitario!$Q$658+unitario!R540*unitario!$R$658)*'STANDARD FCA'!D546</f>
        <v>0</v>
      </c>
      <c r="J546" s="145">
        <f t="shared" si="14"/>
        <v>0</v>
      </c>
      <c r="K546" s="192">
        <f>unitario!AA540</f>
        <v>0</v>
      </c>
      <c r="L546" s="192">
        <f t="shared" si="15"/>
        <v>0</v>
      </c>
    </row>
    <row r="547" spans="2:12" ht="27" customHeight="1">
      <c r="B547" s="206">
        <f>unitario!A541</f>
        <v>0</v>
      </c>
      <c r="C547" s="205">
        <f>unitario!B541</f>
        <v>0</v>
      </c>
      <c r="D547" s="207">
        <f>unitario!E541</f>
        <v>0</v>
      </c>
      <c r="E547" s="207">
        <f>(unitario!$Y541+unitario!$Z541)*D547</f>
        <v>0</v>
      </c>
      <c r="F547" s="208">
        <f>(unitario!$S541+unitario!$T541+unitario!$U541+unitario!$V541+unitario!$W541+unitario!$X541)*D547</f>
        <v>0</v>
      </c>
      <c r="G547" s="207">
        <f>(unitario!Y541*unitario!$Y$658+unitario!Z541*unitario!$Z$658)*'STANDARD FCA'!D547</f>
        <v>0</v>
      </c>
      <c r="H547" s="207">
        <f>(unitario!S541*unitario!$S$658+unitario!T541*unitario!$T$658+unitario!U541*unitario!$U$658+unitario!V541*unitario!$V$658+unitario!W541*unitario!$W$658+unitario!X541*unitario!$X$658)*'STANDARD FCA'!D547</f>
        <v>0</v>
      </c>
      <c r="I547" s="208">
        <f>(unitario!G541+unitario!H541*unitario!$H$658+unitario!I541*unitario!$I$658+unitario!J541*unitario!$J$658+unitario!K541*unitario!$K$658+unitario!L541*unitario!$L$658+unitario!M541*unitario!$M$658+unitario!N541*unitario!$N$658+unitario!O541*unitario!$O$658+unitario!P541*unitario!$P$658+unitario!Q541*unitario!$Q$658+unitario!R541*unitario!$R$658)*'STANDARD FCA'!D547</f>
        <v>0</v>
      </c>
      <c r="J547" s="145">
        <f t="shared" si="14"/>
        <v>0</v>
      </c>
      <c r="K547" s="192">
        <f>unitario!AA541</f>
        <v>0</v>
      </c>
      <c r="L547" s="192">
        <f t="shared" si="15"/>
        <v>0</v>
      </c>
    </row>
    <row r="548" spans="2:12" ht="27" customHeight="1">
      <c r="B548" s="206">
        <f>unitario!A542</f>
        <v>0</v>
      </c>
      <c r="C548" s="205">
        <f>unitario!B542</f>
        <v>0</v>
      </c>
      <c r="D548" s="207">
        <f>unitario!E542</f>
        <v>0</v>
      </c>
      <c r="E548" s="207">
        <f>(unitario!$Y542+unitario!$Z542)*D548</f>
        <v>0</v>
      </c>
      <c r="F548" s="208">
        <f>(unitario!$S542+unitario!$T542+unitario!$U542+unitario!$V542+unitario!$W542+unitario!$X542)*D548</f>
        <v>0</v>
      </c>
      <c r="G548" s="207">
        <f>(unitario!Y542*unitario!$Y$658+unitario!Z542*unitario!$Z$658)*'STANDARD FCA'!D548</f>
        <v>0</v>
      </c>
      <c r="H548" s="207">
        <f>(unitario!S542*unitario!$S$658+unitario!T542*unitario!$T$658+unitario!U542*unitario!$U$658+unitario!V542*unitario!$V$658+unitario!W542*unitario!$W$658+unitario!X542*unitario!$X$658)*'STANDARD FCA'!D548</f>
        <v>0</v>
      </c>
      <c r="I548" s="208">
        <f>(unitario!G542+unitario!H542*unitario!$H$658+unitario!I542*unitario!$I$658+unitario!J542*unitario!$J$658+unitario!K542*unitario!$K$658+unitario!L542*unitario!$L$658+unitario!M542*unitario!$M$658+unitario!N542*unitario!$N$658+unitario!O542*unitario!$O$658+unitario!P542*unitario!$P$658+unitario!Q542*unitario!$Q$658+unitario!R542*unitario!$R$658)*'STANDARD FCA'!D548</f>
        <v>0</v>
      </c>
      <c r="J548" s="145">
        <f t="shared" si="14"/>
        <v>0</v>
      </c>
      <c r="K548" s="192">
        <f>unitario!AA542</f>
        <v>0</v>
      </c>
      <c r="L548" s="192">
        <f t="shared" si="15"/>
        <v>0</v>
      </c>
    </row>
    <row r="549" spans="2:12" ht="27" customHeight="1">
      <c r="B549" s="206">
        <f>unitario!A543</f>
        <v>0</v>
      </c>
      <c r="C549" s="205">
        <f>unitario!B543</f>
        <v>0</v>
      </c>
      <c r="D549" s="207">
        <f>unitario!E543</f>
        <v>0</v>
      </c>
      <c r="E549" s="207">
        <f>(unitario!$Y543+unitario!$Z543)*D549</f>
        <v>0</v>
      </c>
      <c r="F549" s="208">
        <f>(unitario!$S543+unitario!$T543+unitario!$U543+unitario!$V543+unitario!$W543+unitario!$X543)*D549</f>
        <v>0</v>
      </c>
      <c r="G549" s="207">
        <f>(unitario!Y543*unitario!$Y$658+unitario!Z543*unitario!$Z$658)*'STANDARD FCA'!D549</f>
        <v>0</v>
      </c>
      <c r="H549" s="207">
        <f>(unitario!S543*unitario!$S$658+unitario!T543*unitario!$T$658+unitario!U543*unitario!$U$658+unitario!V543*unitario!$V$658+unitario!W543*unitario!$W$658+unitario!X543*unitario!$X$658)*'STANDARD FCA'!D549</f>
        <v>0</v>
      </c>
      <c r="I549" s="208">
        <f>(unitario!G543+unitario!H543*unitario!$H$658+unitario!I543*unitario!$I$658+unitario!J543*unitario!$J$658+unitario!K543*unitario!$K$658+unitario!L543*unitario!$L$658+unitario!M543*unitario!$M$658+unitario!N543*unitario!$N$658+unitario!O543*unitario!$O$658+unitario!P543*unitario!$P$658+unitario!Q543*unitario!$Q$658+unitario!R543*unitario!$R$658)*'STANDARD FCA'!D549</f>
        <v>0</v>
      </c>
      <c r="J549" s="145">
        <f t="shared" si="14"/>
        <v>0</v>
      </c>
      <c r="K549" s="192">
        <f>unitario!AA543</f>
        <v>0</v>
      </c>
      <c r="L549" s="192">
        <f t="shared" si="15"/>
        <v>0</v>
      </c>
    </row>
    <row r="550" spans="2:12" ht="27.75" customHeight="1">
      <c r="B550" s="206">
        <f>unitario!A544</f>
        <v>0</v>
      </c>
      <c r="C550" s="205">
        <f>unitario!B544</f>
        <v>0</v>
      </c>
      <c r="D550" s="207">
        <f>unitario!E544</f>
        <v>0</v>
      </c>
      <c r="E550" s="207">
        <f>(unitario!$Y544+unitario!$Z544)*D550</f>
        <v>0</v>
      </c>
      <c r="F550" s="208">
        <f>(unitario!$S544+unitario!$T544+unitario!$U544+unitario!$V544+unitario!$W544+unitario!$X544)*D550</f>
        <v>0</v>
      </c>
      <c r="G550" s="207">
        <f>(unitario!Y544*unitario!$Y$658+unitario!Z544*unitario!$Z$658)*'STANDARD FCA'!D550</f>
        <v>0</v>
      </c>
      <c r="H550" s="207">
        <f>(unitario!S544*unitario!$S$658+unitario!T544*unitario!$T$658+unitario!U544*unitario!$U$658+unitario!V544*unitario!$V$658+unitario!W544*unitario!$W$658+unitario!X544*unitario!$X$658)*'STANDARD FCA'!D550</f>
        <v>0</v>
      </c>
      <c r="I550" s="208">
        <f>(unitario!G544+unitario!H544*unitario!$H$658+unitario!I544*unitario!$I$658+unitario!J544*unitario!$J$658+unitario!K544*unitario!$K$658+unitario!L544*unitario!$L$658+unitario!M544*unitario!$M$658+unitario!N544*unitario!$N$658+unitario!O544*unitario!$O$658+unitario!P544*unitario!$P$658+unitario!Q544*unitario!$Q$658+unitario!R544*unitario!$R$658)*'STANDARD FCA'!D550</f>
        <v>0</v>
      </c>
      <c r="J550" s="145">
        <f t="shared" si="14"/>
        <v>0</v>
      </c>
      <c r="K550" s="192">
        <f>unitario!AA544</f>
        <v>0</v>
      </c>
      <c r="L550" s="192">
        <f t="shared" si="15"/>
        <v>0</v>
      </c>
    </row>
    <row r="551" spans="2:12" ht="30.75" customHeight="1">
      <c r="B551" s="206">
        <f>unitario!A545</f>
        <v>0</v>
      </c>
      <c r="C551" s="205">
        <f>unitario!B545</f>
        <v>0</v>
      </c>
      <c r="D551" s="207">
        <f>unitario!E545</f>
        <v>0</v>
      </c>
      <c r="E551" s="207">
        <f>(unitario!$Y545+unitario!$Z545)*D551</f>
        <v>0</v>
      </c>
      <c r="F551" s="208">
        <f>(unitario!$S545+unitario!$T545+unitario!$U545+unitario!$V545+unitario!$W545+unitario!$X545)*D551</f>
        <v>0</v>
      </c>
      <c r="G551" s="207">
        <f>(unitario!Y545*unitario!$Y$658+unitario!Z545*unitario!$Z$658)*'STANDARD FCA'!D551</f>
        <v>0</v>
      </c>
      <c r="H551" s="207">
        <f>(unitario!S545*unitario!$S$658+unitario!T545*unitario!$T$658+unitario!U545*unitario!$U$658+unitario!V545*unitario!$V$658+unitario!W545*unitario!$W$658+unitario!X545*unitario!$X$658)*'STANDARD FCA'!D551</f>
        <v>0</v>
      </c>
      <c r="I551" s="208">
        <f>(unitario!G545+unitario!H545*unitario!$H$658+unitario!I545*unitario!$I$658+unitario!J545*unitario!$J$658+unitario!K545*unitario!$K$658+unitario!L545*unitario!$L$658+unitario!M545*unitario!$M$658+unitario!N545*unitario!$N$658+unitario!O545*unitario!$O$658+unitario!P545*unitario!$P$658+unitario!Q545*unitario!$Q$658+unitario!R545*unitario!$R$658)*'STANDARD FCA'!D551</f>
        <v>0</v>
      </c>
      <c r="J551" s="145">
        <f t="shared" si="14"/>
        <v>0</v>
      </c>
      <c r="K551" s="192">
        <f>unitario!AA545</f>
        <v>0</v>
      </c>
      <c r="L551" s="192">
        <f t="shared" si="15"/>
        <v>0</v>
      </c>
    </row>
    <row r="552" spans="2:12" ht="27" customHeight="1">
      <c r="B552" s="206">
        <f>unitario!A546</f>
        <v>0</v>
      </c>
      <c r="C552" s="205">
        <f>unitario!B546</f>
        <v>0</v>
      </c>
      <c r="D552" s="207">
        <f>unitario!E546</f>
        <v>0</v>
      </c>
      <c r="E552" s="207">
        <f>(unitario!$Y546+unitario!$Z546)*D552</f>
        <v>0</v>
      </c>
      <c r="F552" s="208">
        <f>(unitario!$S546+unitario!$T546+unitario!$U546+unitario!$V546+unitario!$W546+unitario!$X546)*D552</f>
        <v>0</v>
      </c>
      <c r="G552" s="207">
        <f>(unitario!Y546*unitario!$Y$658+unitario!Z546*unitario!$Z$658)*'STANDARD FCA'!D552</f>
        <v>0</v>
      </c>
      <c r="H552" s="207">
        <f>(unitario!S546*unitario!$S$658+unitario!T546*unitario!$T$658+unitario!U546*unitario!$U$658+unitario!V546*unitario!$V$658+unitario!W546*unitario!$W$658+unitario!X546*unitario!$X$658)*'STANDARD FCA'!D552</f>
        <v>0</v>
      </c>
      <c r="I552" s="208">
        <f>(unitario!G546+unitario!H546*unitario!$H$658+unitario!I546*unitario!$I$658+unitario!J546*unitario!$J$658+unitario!K546*unitario!$K$658+unitario!L546*unitario!$L$658+unitario!M546*unitario!$M$658+unitario!N546*unitario!$N$658+unitario!O546*unitario!$O$658+unitario!P546*unitario!$P$658+unitario!Q546*unitario!$Q$658+unitario!R546*unitario!$R$658)*'STANDARD FCA'!D552</f>
        <v>0</v>
      </c>
      <c r="J552" s="145">
        <f t="shared" si="14"/>
        <v>0</v>
      </c>
      <c r="K552" s="192">
        <f>unitario!AA546</f>
        <v>0</v>
      </c>
      <c r="L552" s="192">
        <f t="shared" si="15"/>
        <v>0</v>
      </c>
    </row>
    <row r="553" spans="2:12" ht="27" customHeight="1">
      <c r="B553" s="206">
        <f>unitario!A547</f>
        <v>0</v>
      </c>
      <c r="C553" s="205">
        <f>unitario!B547</f>
        <v>0</v>
      </c>
      <c r="D553" s="207">
        <f>unitario!E547</f>
        <v>0</v>
      </c>
      <c r="E553" s="207">
        <f>(unitario!$Y547+unitario!$Z547)*D553</f>
        <v>0</v>
      </c>
      <c r="F553" s="208">
        <f>(unitario!$S547+unitario!$T547+unitario!$U547+unitario!$V547+unitario!$W547+unitario!$X547)*D553</f>
        <v>0</v>
      </c>
      <c r="G553" s="207">
        <f>(unitario!Y547*unitario!$Y$658+unitario!Z547*unitario!$Z$658)*'STANDARD FCA'!D553</f>
        <v>0</v>
      </c>
      <c r="H553" s="207">
        <f>(unitario!S547*unitario!$S$658+unitario!T547*unitario!$T$658+unitario!U547*unitario!$U$658+unitario!V547*unitario!$V$658+unitario!W547*unitario!$W$658+unitario!X547*unitario!$X$658)*'STANDARD FCA'!D553</f>
        <v>0</v>
      </c>
      <c r="I553" s="208">
        <f>(unitario!G547+unitario!H547*unitario!$H$658+unitario!I547*unitario!$I$658+unitario!J547*unitario!$J$658+unitario!K547*unitario!$K$658+unitario!L547*unitario!$L$658+unitario!M547*unitario!$M$658+unitario!N547*unitario!$N$658+unitario!O547*unitario!$O$658+unitario!P547*unitario!$P$658+unitario!Q547*unitario!$Q$658+unitario!R547*unitario!$R$658)*'STANDARD FCA'!D553</f>
        <v>0</v>
      </c>
      <c r="J553" s="145">
        <f t="shared" si="14"/>
        <v>0</v>
      </c>
      <c r="K553" s="192">
        <f>unitario!AA547</f>
        <v>0</v>
      </c>
      <c r="L553" s="192">
        <f t="shared" si="15"/>
        <v>0</v>
      </c>
    </row>
    <row r="554" spans="2:12" ht="27" customHeight="1">
      <c r="B554" s="206">
        <f>unitario!A548</f>
        <v>0</v>
      </c>
      <c r="C554" s="205">
        <f>unitario!B548</f>
        <v>0</v>
      </c>
      <c r="D554" s="207">
        <f>unitario!E548</f>
        <v>0</v>
      </c>
      <c r="E554" s="207">
        <f>(unitario!$Y548+unitario!$Z548)*D554</f>
        <v>0</v>
      </c>
      <c r="F554" s="208">
        <f>(unitario!$S548+unitario!$T548+unitario!$U548+unitario!$V548+unitario!$W548+unitario!$X548)*D554</f>
        <v>0</v>
      </c>
      <c r="G554" s="207">
        <f>(unitario!Y548*unitario!$Y$658+unitario!Z548*unitario!$Z$658)*'STANDARD FCA'!D554</f>
        <v>0</v>
      </c>
      <c r="H554" s="207">
        <f>(unitario!S548*unitario!$S$658+unitario!T548*unitario!$T$658+unitario!U548*unitario!$U$658+unitario!V548*unitario!$V$658+unitario!W548*unitario!$W$658+unitario!X548*unitario!$X$658)*'STANDARD FCA'!D554</f>
        <v>0</v>
      </c>
      <c r="I554" s="208">
        <f>(unitario!G548+unitario!H548*unitario!$H$658+unitario!I548*unitario!$I$658+unitario!J548*unitario!$J$658+unitario!K548*unitario!$K$658+unitario!L548*unitario!$L$658+unitario!M548*unitario!$M$658+unitario!N548*unitario!$N$658+unitario!O548*unitario!$O$658+unitario!P548*unitario!$P$658+unitario!Q548*unitario!$Q$658+unitario!R548*unitario!$R$658)*'STANDARD FCA'!D554</f>
        <v>0</v>
      </c>
      <c r="J554" s="145">
        <f t="shared" si="14"/>
        <v>0</v>
      </c>
      <c r="K554" s="192">
        <f>unitario!AA548</f>
        <v>0</v>
      </c>
      <c r="L554" s="192">
        <f t="shared" si="15"/>
        <v>0</v>
      </c>
    </row>
    <row r="555" spans="2:12" ht="27" customHeight="1">
      <c r="B555" s="206">
        <f>unitario!A549</f>
        <v>0</v>
      </c>
      <c r="C555" s="205">
        <f>unitario!B549</f>
        <v>0</v>
      </c>
      <c r="D555" s="207">
        <f>unitario!E549</f>
        <v>0</v>
      </c>
      <c r="E555" s="207">
        <f>(unitario!$Y549+unitario!$Z549)*D555</f>
        <v>0</v>
      </c>
      <c r="F555" s="208">
        <f>(unitario!$S549+unitario!$T549+unitario!$U549+unitario!$V549+unitario!$W549+unitario!$X549)*D555</f>
        <v>0</v>
      </c>
      <c r="G555" s="207">
        <f>(unitario!Y549*unitario!$Y$658+unitario!Z549*unitario!$Z$658)*'STANDARD FCA'!D555</f>
        <v>0</v>
      </c>
      <c r="H555" s="207">
        <f>(unitario!S549*unitario!$S$658+unitario!T549*unitario!$T$658+unitario!U549*unitario!$U$658+unitario!V549*unitario!$V$658+unitario!W549*unitario!$W$658+unitario!X549*unitario!$X$658)*'STANDARD FCA'!D555</f>
        <v>0</v>
      </c>
      <c r="I555" s="208">
        <f>(unitario!G549+unitario!H549*unitario!$H$658+unitario!I549*unitario!$I$658+unitario!J549*unitario!$J$658+unitario!K549*unitario!$K$658+unitario!L549*unitario!$L$658+unitario!M549*unitario!$M$658+unitario!N549*unitario!$N$658+unitario!O549*unitario!$O$658+unitario!P549*unitario!$P$658+unitario!Q549*unitario!$Q$658+unitario!R549*unitario!$R$658)*'STANDARD FCA'!D555</f>
        <v>0</v>
      </c>
      <c r="J555" s="145">
        <f t="shared" si="14"/>
        <v>0</v>
      </c>
      <c r="K555" s="192">
        <f>unitario!AA549</f>
        <v>0</v>
      </c>
      <c r="L555" s="192">
        <f t="shared" si="15"/>
        <v>0</v>
      </c>
    </row>
    <row r="556" spans="2:12" ht="27" customHeight="1">
      <c r="B556" s="206">
        <f>unitario!A550</f>
        <v>0</v>
      </c>
      <c r="C556" s="205">
        <f>unitario!B550</f>
        <v>0</v>
      </c>
      <c r="D556" s="207">
        <f>unitario!E550</f>
        <v>0</v>
      </c>
      <c r="E556" s="207">
        <f>(unitario!$Y550+unitario!$Z550)*D556</f>
        <v>0</v>
      </c>
      <c r="F556" s="208">
        <f>(unitario!$S550+unitario!$T550+unitario!$U550+unitario!$V550+unitario!$W550+unitario!$X550)*D556</f>
        <v>0</v>
      </c>
      <c r="G556" s="207">
        <f>(unitario!Y550*unitario!$Y$658+unitario!Z550*unitario!$Z$658)*'STANDARD FCA'!D556</f>
        <v>0</v>
      </c>
      <c r="H556" s="207">
        <f>(unitario!S550*unitario!$S$658+unitario!T550*unitario!$T$658+unitario!U550*unitario!$U$658+unitario!V550*unitario!$V$658+unitario!W550*unitario!$W$658+unitario!X550*unitario!$X$658)*'STANDARD FCA'!D556</f>
        <v>0</v>
      </c>
      <c r="I556" s="208">
        <f>(unitario!G550+unitario!H550*unitario!$H$658+unitario!I550*unitario!$I$658+unitario!J550*unitario!$J$658+unitario!K550*unitario!$K$658+unitario!L550*unitario!$L$658+unitario!M550*unitario!$M$658+unitario!N550*unitario!$N$658+unitario!O550*unitario!$O$658+unitario!P550*unitario!$P$658+unitario!Q550*unitario!$Q$658+unitario!R550*unitario!$R$658)*'STANDARD FCA'!D556</f>
        <v>0</v>
      </c>
      <c r="J556" s="145">
        <f t="shared" si="14"/>
        <v>0</v>
      </c>
      <c r="K556" s="192">
        <f>unitario!AA550</f>
        <v>0</v>
      </c>
      <c r="L556" s="192">
        <f t="shared" si="15"/>
        <v>0</v>
      </c>
    </row>
    <row r="557" spans="2:12" ht="27.75" customHeight="1">
      <c r="B557" s="206">
        <f>unitario!A551</f>
        <v>0</v>
      </c>
      <c r="C557" s="205">
        <f>unitario!B551</f>
        <v>0</v>
      </c>
      <c r="D557" s="207">
        <f>unitario!E551</f>
        <v>0</v>
      </c>
      <c r="E557" s="207">
        <f>(unitario!$Y551+unitario!$Z551)*D557</f>
        <v>0</v>
      </c>
      <c r="F557" s="208">
        <f>(unitario!$S551+unitario!$T551+unitario!$U551+unitario!$V551+unitario!$W551+unitario!$X551)*D557</f>
        <v>0</v>
      </c>
      <c r="G557" s="207">
        <f>(unitario!Y551*unitario!$Y$658+unitario!Z551*unitario!$Z$658)*'STANDARD FCA'!D557</f>
        <v>0</v>
      </c>
      <c r="H557" s="207">
        <f>(unitario!S551*unitario!$S$658+unitario!T551*unitario!$T$658+unitario!U551*unitario!$U$658+unitario!V551*unitario!$V$658+unitario!W551*unitario!$W$658+unitario!X551*unitario!$X$658)*'STANDARD FCA'!D557</f>
        <v>0</v>
      </c>
      <c r="I557" s="208">
        <f>(unitario!G551+unitario!H551*unitario!$H$658+unitario!I551*unitario!$I$658+unitario!J551*unitario!$J$658+unitario!K551*unitario!$K$658+unitario!L551*unitario!$L$658+unitario!M551*unitario!$M$658+unitario!N551*unitario!$N$658+unitario!O551*unitario!$O$658+unitario!P551*unitario!$P$658+unitario!Q551*unitario!$Q$658+unitario!R551*unitario!$R$658)*'STANDARD FCA'!D557</f>
        <v>0</v>
      </c>
      <c r="J557" s="145">
        <f t="shared" si="14"/>
        <v>0</v>
      </c>
      <c r="K557" s="192">
        <f>unitario!AA551</f>
        <v>0</v>
      </c>
      <c r="L557" s="192">
        <f t="shared" si="15"/>
        <v>0</v>
      </c>
    </row>
    <row r="558" spans="2:12" ht="27" customHeight="1" thickBot="1">
      <c r="B558" s="206"/>
      <c r="C558" s="212"/>
      <c r="D558" s="213"/>
      <c r="E558" s="214"/>
      <c r="F558" s="215"/>
      <c r="G558" s="214"/>
      <c r="H558" s="214"/>
      <c r="I558" s="215"/>
    </row>
    <row r="559" spans="2:12" s="152" customFormat="1" ht="52.15" customHeight="1" thickTop="1" thickBot="1">
      <c r="B559" s="138"/>
      <c r="C559" s="160" t="s">
        <v>144</v>
      </c>
      <c r="D559" s="161"/>
      <c r="E559" s="161"/>
      <c r="F559" s="162"/>
      <c r="G559" s="163"/>
      <c r="H559" s="161"/>
      <c r="I559" s="162"/>
    </row>
    <row r="560" spans="2:12" ht="27" customHeight="1" thickTop="1">
      <c r="B560" s="138"/>
      <c r="C560" s="209" t="str">
        <f>unitario!B554</f>
        <v xml:space="preserve">ELECTRICAL HARDWARE DESIGN Eplan P8 VERS. </v>
      </c>
      <c r="D560" s="210">
        <f>unitario!E554</f>
        <v>1</v>
      </c>
      <c r="E560" s="210">
        <f>(unitario!$Y554+unitario!$Z554)*D560</f>
        <v>400</v>
      </c>
      <c r="F560" s="211"/>
      <c r="G560" s="210">
        <f>(unitario!Y554*unitario!$AB554+unitario!Z554*unitario!$AB554)*'STANDARD FCA'!D560</f>
        <v>14000</v>
      </c>
      <c r="H560" s="210"/>
      <c r="I560" s="211"/>
      <c r="J560" s="145">
        <f t="shared" ref="J560" si="18">G560+H560+I560</f>
        <v>14000</v>
      </c>
      <c r="K560" s="192">
        <f>unitario!AA554</f>
        <v>14000</v>
      </c>
      <c r="L560" s="192">
        <f t="shared" ref="L560" si="19">J560-K560</f>
        <v>0</v>
      </c>
    </row>
    <row r="561" spans="2:12" ht="27" customHeight="1">
      <c r="B561" s="138"/>
      <c r="C561" s="205" t="str">
        <f>unitario!B555</f>
        <v xml:space="preserve">PNEUMATIC  HARDWARE DESIGN Eplan P8 VERS. </v>
      </c>
      <c r="D561" s="207">
        <f>unitario!E555</f>
        <v>1</v>
      </c>
      <c r="E561" s="207">
        <f>(unitario!$Y555+unitario!$Z555)*D561</f>
        <v>100</v>
      </c>
      <c r="F561" s="208"/>
      <c r="G561" s="207">
        <f>(unitario!Y555*unitario!$AB555+unitario!Z555*unitario!$AB555)*'STANDARD FCA'!D561</f>
        <v>3500</v>
      </c>
      <c r="H561" s="207"/>
      <c r="I561" s="208"/>
      <c r="J561" s="145">
        <f t="shared" ref="J561:J565" si="20">G561+H561+I561</f>
        <v>3500</v>
      </c>
      <c r="K561" s="192">
        <f>unitario!AA555</f>
        <v>3500</v>
      </c>
      <c r="L561" s="192">
        <f t="shared" ref="L561:L565" si="21">J561-K561</f>
        <v>0</v>
      </c>
    </row>
    <row r="562" spans="2:12" ht="27" customHeight="1">
      <c r="B562" s="138"/>
      <c r="C562" s="205" t="str">
        <f>unitario!B556</f>
        <v>SOFTWARE DESIGN PLC + HMI + SCADA</v>
      </c>
      <c r="D562" s="207">
        <f>unitario!E556</f>
        <v>1</v>
      </c>
      <c r="E562" s="207">
        <f>(unitario!$Y556+unitario!$Z556)*D562</f>
        <v>350</v>
      </c>
      <c r="F562" s="208"/>
      <c r="G562" s="207">
        <f>(unitario!Y556*unitario!$AB556+unitario!Z556*unitario!$AB556)*'STANDARD FCA'!D562</f>
        <v>14000</v>
      </c>
      <c r="H562" s="207"/>
      <c r="I562" s="208"/>
      <c r="J562" s="145">
        <f t="shared" si="20"/>
        <v>14000</v>
      </c>
      <c r="K562" s="192">
        <f>unitario!AA556</f>
        <v>14000</v>
      </c>
      <c r="L562" s="192">
        <f t="shared" si="21"/>
        <v>0</v>
      </c>
    </row>
    <row r="563" spans="2:12" ht="27" customHeight="1">
      <c r="B563" s="138"/>
      <c r="C563" s="205" t="str">
        <f>unitario!B557</f>
        <v xml:space="preserve">VALUTAZIONE ANALISI RISCHI </v>
      </c>
      <c r="D563" s="207">
        <f>unitario!E557</f>
        <v>1</v>
      </c>
      <c r="E563" s="207">
        <f>(unitario!$Y557+unitario!$Z557)*D563</f>
        <v>40</v>
      </c>
      <c r="F563" s="208"/>
      <c r="G563" s="207">
        <f>(unitario!Y557*unitario!$AB557+unitario!Z557*unitario!$AB557)*'STANDARD FCA'!D563</f>
        <v>2400</v>
      </c>
      <c r="H563" s="207"/>
      <c r="I563" s="208"/>
      <c r="J563" s="145">
        <f t="shared" si="20"/>
        <v>2400</v>
      </c>
      <c r="K563" s="192">
        <f>unitario!AA557</f>
        <v>2400</v>
      </c>
      <c r="L563" s="192">
        <f t="shared" si="21"/>
        <v>0</v>
      </c>
    </row>
    <row r="564" spans="2:12" ht="27" customHeight="1">
      <c r="B564" s="138"/>
      <c r="C564" s="205" t="str">
        <f>unitario!B558</f>
        <v>COLLAUDO FUNZIONI DI SICUREZZA IN CANTIERE</v>
      </c>
      <c r="D564" s="207">
        <f>unitario!E558</f>
        <v>1</v>
      </c>
      <c r="E564" s="207">
        <f>(unitario!$Y558+unitario!$Z558)*D564</f>
        <v>20</v>
      </c>
      <c r="F564" s="208"/>
      <c r="G564" s="207">
        <f>(unitario!Y558*unitario!$AB558+unitario!Z558*unitario!$AB558)*'STANDARD FCA'!D564</f>
        <v>1200</v>
      </c>
      <c r="H564" s="207"/>
      <c r="I564" s="208"/>
      <c r="J564" s="145">
        <f t="shared" si="20"/>
        <v>1200</v>
      </c>
      <c r="K564" s="192">
        <f>unitario!AA558</f>
        <v>1200</v>
      </c>
      <c r="L564" s="192">
        <f t="shared" si="21"/>
        <v>0</v>
      </c>
    </row>
    <row r="565" spans="2:12" ht="27" customHeight="1">
      <c r="B565" s="138"/>
      <c r="C565" s="205" t="str">
        <f>unitario!B559</f>
        <v>TRANSLATE SCHEMA HW</v>
      </c>
      <c r="D565" s="207">
        <f>unitario!E559</f>
        <v>1</v>
      </c>
      <c r="E565" s="207">
        <f>(unitario!$Y559+unitario!$Z559)*D565</f>
        <v>40</v>
      </c>
      <c r="F565" s="208"/>
      <c r="G565" s="207">
        <f>(unitario!Y559*unitario!$AB559+unitario!Z559*unitario!$AB559)*'STANDARD FCA'!D565</f>
        <v>1000</v>
      </c>
      <c r="H565" s="207"/>
      <c r="I565" s="208"/>
      <c r="J565" s="145">
        <f t="shared" si="20"/>
        <v>1000</v>
      </c>
      <c r="K565" s="192">
        <f>unitario!AA559</f>
        <v>1000</v>
      </c>
      <c r="L565" s="192">
        <f t="shared" si="21"/>
        <v>0</v>
      </c>
    </row>
    <row r="566" spans="2:12" ht="27" customHeight="1" thickBot="1">
      <c r="B566" s="138"/>
      <c r="C566" s="216" t="str">
        <f>unitario!B560</f>
        <v xml:space="preserve">TRANSLATE SOFTWARE </v>
      </c>
      <c r="D566" s="214">
        <f>unitario!E560</f>
        <v>1</v>
      </c>
      <c r="E566" s="214">
        <f>(unitario!$Y560+unitario!$Z560)*D566</f>
        <v>40</v>
      </c>
      <c r="F566" s="215"/>
      <c r="G566" s="214">
        <f>(unitario!Y560*unitario!$AB560+unitario!Z560*unitario!$AB560)*'STANDARD FCA'!D566</f>
        <v>1000</v>
      </c>
      <c r="H566" s="214"/>
      <c r="I566" s="215"/>
      <c r="J566" s="145">
        <f t="shared" ref="J566" si="22">G566+H566+I566</f>
        <v>1000</v>
      </c>
      <c r="K566" s="192">
        <f>unitario!AA560</f>
        <v>1000</v>
      </c>
      <c r="L566" s="192">
        <f t="shared" ref="L566" si="23">J566-K566</f>
        <v>0</v>
      </c>
    </row>
    <row r="567" spans="2:12" s="152" customFormat="1" ht="52.15" customHeight="1" thickTop="1" thickBot="1">
      <c r="B567" s="138"/>
      <c r="C567" s="160" t="s">
        <v>159</v>
      </c>
      <c r="D567" s="161"/>
      <c r="E567" s="161"/>
      <c r="F567" s="162"/>
      <c r="G567" s="163"/>
      <c r="H567" s="161"/>
      <c r="I567" s="162"/>
    </row>
    <row r="568" spans="2:12" ht="27" customHeight="1" thickTop="1" thickBot="1">
      <c r="B568" s="138"/>
      <c r="C568" s="209" t="str">
        <f>unitario!B562</f>
        <v>CATIA MAKE</v>
      </c>
      <c r="D568" s="210">
        <f>unitario!E562</f>
        <v>1</v>
      </c>
      <c r="E568" s="210">
        <f>(unitario!$Y562+unitario!$Z562)*D568</f>
        <v>2918</v>
      </c>
      <c r="F568" s="211"/>
      <c r="G568" s="210">
        <f>(unitario!Y562*unitario!$AB562+unitario!Z562*unitario!$AB562)*'STANDARD FCA'!D568</f>
        <v>145900</v>
      </c>
      <c r="H568" s="210"/>
      <c r="I568" s="211"/>
      <c r="J568" s="145">
        <f t="shared" ref="J568:J579" si="24">G568+H568+I568</f>
        <v>145900</v>
      </c>
      <c r="K568" s="192">
        <f>unitario!AA562+unitario!AA563</f>
        <v>145900</v>
      </c>
      <c r="L568" s="145">
        <f t="shared" ref="L568:L579" si="25">J568-K568</f>
        <v>0</v>
      </c>
    </row>
    <row r="569" spans="2:12" ht="40.5" customHeight="1" thickTop="1">
      <c r="B569" s="138"/>
      <c r="C569" s="209" t="str">
        <f>unitario!B563</f>
        <v>CATIA BUY</v>
      </c>
      <c r="D569" s="210">
        <f>unitario!E563</f>
        <v>1</v>
      </c>
      <c r="E569" s="210">
        <f>(unitario!$Y563+unitario!$Z563)*D569</f>
        <v>0</v>
      </c>
      <c r="F569" s="208"/>
      <c r="G569" s="210">
        <f>(unitario!Y563*unitario!$AB563+unitario!Z563*unitario!$AB563)*'STANDARD FCA'!D569</f>
        <v>0</v>
      </c>
      <c r="H569" s="207"/>
      <c r="I569" s="208"/>
    </row>
    <row r="570" spans="2:12" ht="27" customHeight="1">
      <c r="B570" s="138"/>
      <c r="C570" s="205" t="str">
        <f>unitario!B564</f>
        <v>PROCESS MAKE ( robcad)</v>
      </c>
      <c r="D570" s="207">
        <f>unitario!E564</f>
        <v>1</v>
      </c>
      <c r="E570" s="207">
        <f>(unitario!$Y564+unitario!$Z564)*D570</f>
        <v>1200</v>
      </c>
      <c r="F570" s="208"/>
      <c r="G570" s="207">
        <f>(unitario!Y564*unitario!$AB564+unitario!Z564*unitario!$AB564)*'STANDARD FCA'!D570</f>
        <v>72000</v>
      </c>
      <c r="H570" s="207"/>
      <c r="I570" s="208"/>
      <c r="J570" s="145">
        <f t="shared" si="24"/>
        <v>72000</v>
      </c>
      <c r="K570" s="145">
        <f>unitario!AA564</f>
        <v>72000</v>
      </c>
      <c r="L570" s="145">
        <f t="shared" si="25"/>
        <v>0</v>
      </c>
    </row>
    <row r="571" spans="2:12" ht="27" customHeight="1">
      <c r="B571" s="138"/>
      <c r="C571" s="205" t="str">
        <f>unitario!B565</f>
        <v>OFF-LINE MAKE</v>
      </c>
      <c r="D571" s="207">
        <f>unitario!E565</f>
        <v>1</v>
      </c>
      <c r="E571" s="207">
        <f>(unitario!$Y565+unitario!$Z565+unitario!$Y566+unitario!$Z566)*D571</f>
        <v>700</v>
      </c>
      <c r="F571" s="208"/>
      <c r="G571" s="207">
        <f>(unitario!Y565*unitario!$AB565+unitario!Z565*unitario!$AB565+unitario!Y566*unitario!$AB566+unitario!Z566*unitario!$AB566)*'STANDARD FCA'!D571</f>
        <v>42000</v>
      </c>
      <c r="H571" s="207"/>
      <c r="I571" s="208"/>
      <c r="J571" s="145">
        <f t="shared" si="24"/>
        <v>42000</v>
      </c>
      <c r="K571" s="193">
        <f>unitario!AA565+unitario!AA566</f>
        <v>42000</v>
      </c>
      <c r="L571" s="145">
        <f t="shared" si="25"/>
        <v>0</v>
      </c>
    </row>
    <row r="572" spans="2:12" ht="15" customHeight="1">
      <c r="B572" s="138"/>
      <c r="C572" s="205"/>
      <c r="D572" s="207"/>
      <c r="E572" s="207"/>
      <c r="F572" s="208"/>
      <c r="G572" s="207"/>
      <c r="H572" s="207"/>
      <c r="I572" s="208"/>
    </row>
    <row r="573" spans="2:12" ht="27" customHeight="1">
      <c r="B573" s="138"/>
      <c r="C573" s="205" t="str">
        <f>unitario!B567</f>
        <v>LAY-OUT MAKE</v>
      </c>
      <c r="D573" s="207">
        <f>unitario!E567</f>
        <v>1</v>
      </c>
      <c r="E573" s="207">
        <f>(unitario!$Y567+unitario!$Z567+unitario!$Y568+unitario!$Z568)*D573</f>
        <v>600</v>
      </c>
      <c r="F573" s="208"/>
      <c r="G573" s="207">
        <f>(unitario!Y567*unitario!$AB567+unitario!Z567*unitario!$AB567+unitario!Y568*unitario!$AB568+unitario!Z568*unitario!$AB568)*'STANDARD FCA'!D573</f>
        <v>36000</v>
      </c>
      <c r="H573" s="207"/>
      <c r="I573" s="208"/>
      <c r="J573" s="145">
        <f t="shared" si="24"/>
        <v>36000</v>
      </c>
      <c r="K573" s="192">
        <f>unitario!AA567+unitario!AA568</f>
        <v>36000</v>
      </c>
      <c r="L573" s="145">
        <f t="shared" si="25"/>
        <v>0</v>
      </c>
    </row>
    <row r="574" spans="2:12" ht="17.25" customHeight="1">
      <c r="B574" s="138"/>
      <c r="C574" s="205"/>
      <c r="D574" s="207"/>
      <c r="E574" s="207"/>
      <c r="F574" s="208"/>
      <c r="G574" s="207"/>
      <c r="H574" s="207"/>
      <c r="I574" s="208"/>
    </row>
    <row r="575" spans="2:12" ht="27" customHeight="1">
      <c r="B575" s="138"/>
      <c r="C575" s="205" t="str">
        <f>unitario!B569</f>
        <v>CICLI MAKE</v>
      </c>
      <c r="D575" s="207">
        <f>unitario!E569</f>
        <v>1</v>
      </c>
      <c r="E575" s="207">
        <f>(unitario!$Y569+unitario!$Z569+unitario!$Y570+unitario!$Z570)*D575</f>
        <v>200</v>
      </c>
      <c r="F575" s="208"/>
      <c r="G575" s="207">
        <f>(unitario!Y569*unitario!$AB569+unitario!Z569*unitario!$AB569+unitario!Y570*unitario!$AB570+unitario!Z570*unitario!$AB570)*'STANDARD FCA'!D575</f>
        <v>6000</v>
      </c>
      <c r="H575" s="207"/>
      <c r="I575" s="208"/>
      <c r="J575" s="145">
        <f t="shared" si="24"/>
        <v>6000</v>
      </c>
      <c r="K575" s="192">
        <f>unitario!AA569+unitario!AA570</f>
        <v>6000</v>
      </c>
      <c r="L575" s="145">
        <f t="shared" si="25"/>
        <v>0</v>
      </c>
    </row>
    <row r="576" spans="2:12" ht="17.25" customHeight="1">
      <c r="B576" s="138"/>
      <c r="C576" s="205"/>
      <c r="D576" s="207"/>
      <c r="E576" s="207"/>
      <c r="F576" s="208"/>
      <c r="G576" s="207"/>
      <c r="H576" s="207"/>
      <c r="I576" s="208"/>
    </row>
    <row r="577" spans="2:12" ht="27" customHeight="1">
      <c r="B577" s="138"/>
      <c r="C577" s="205" t="str">
        <f>unitario!B571</f>
        <v>DOC. MAKE</v>
      </c>
      <c r="D577" s="207">
        <f>unitario!E571</f>
        <v>1</v>
      </c>
      <c r="E577" s="207">
        <f>(unitario!$Y571+unitario!$Z571+unitario!$Y572+unitario!$Z572)*D577</f>
        <v>600</v>
      </c>
      <c r="F577" s="208"/>
      <c r="G577" s="207">
        <f>(unitario!Y571*unitario!$AB571+unitario!Z571*unitario!$AB571+unitario!Y572*unitario!$AB572+unitario!Z572*unitario!$AB572)*'STANDARD FCA'!D577</f>
        <v>24000</v>
      </c>
      <c r="H577" s="207"/>
      <c r="I577" s="208"/>
      <c r="J577" s="145">
        <f t="shared" si="24"/>
        <v>24000</v>
      </c>
      <c r="K577" s="192">
        <f>unitario!AA571+unitario!AA572</f>
        <v>24000</v>
      </c>
      <c r="L577" s="145">
        <f t="shared" si="25"/>
        <v>0</v>
      </c>
    </row>
    <row r="578" spans="2:12" ht="17.25" customHeight="1">
      <c r="B578" s="138"/>
      <c r="C578" s="205"/>
      <c r="D578" s="207"/>
      <c r="E578" s="207"/>
      <c r="F578" s="208"/>
      <c r="G578" s="207"/>
      <c r="H578" s="207"/>
      <c r="I578" s="208"/>
    </row>
    <row r="579" spans="2:12" ht="27" customHeight="1">
      <c r="B579" s="138"/>
      <c r="C579" s="205" t="str">
        <f>unitario!B573</f>
        <v>METODI MAKE</v>
      </c>
      <c r="D579" s="207">
        <f>unitario!E573</f>
        <v>1</v>
      </c>
      <c r="E579" s="207">
        <f>(unitario!$Y573+unitario!$Z573+unitario!$Y574+unitario!$Z574)*D579</f>
        <v>200</v>
      </c>
      <c r="F579" s="208"/>
      <c r="G579" s="207">
        <f>(unitario!Y573*unitario!$AB573+unitario!Z573*unitario!$AB573+unitario!Y574*unitario!$AB574+unitario!Z574*unitario!$AB574)*'STANDARD FCA'!D579</f>
        <v>12000</v>
      </c>
      <c r="H579" s="207"/>
      <c r="I579" s="208"/>
      <c r="J579" s="145">
        <f t="shared" si="24"/>
        <v>12000</v>
      </c>
      <c r="K579" s="192">
        <f>unitario!AA573+unitario!AA574</f>
        <v>12000</v>
      </c>
      <c r="L579" s="145">
        <f t="shared" si="25"/>
        <v>0</v>
      </c>
    </row>
    <row r="580" spans="2:12" ht="20.25" customHeight="1" thickBot="1">
      <c r="B580" s="138"/>
      <c r="C580" s="216"/>
      <c r="D580" s="214"/>
      <c r="E580" s="214"/>
      <c r="F580" s="215"/>
      <c r="G580" s="214"/>
      <c r="H580" s="214"/>
      <c r="I580" s="215"/>
    </row>
    <row r="581" spans="2:12" ht="45" customHeight="1" thickTop="1" thickBot="1">
      <c r="B581" s="138"/>
      <c r="C581" s="160" t="str">
        <f>unitario!B575</f>
        <v>Virtual Commissioning</v>
      </c>
      <c r="D581" s="161"/>
      <c r="E581" s="161"/>
      <c r="F581" s="162"/>
      <c r="G581" s="163"/>
      <c r="H581" s="161"/>
      <c r="I581" s="162"/>
      <c r="J581" s="145">
        <f t="shared" ref="J581:J590" si="26">G581+H581+I581</f>
        <v>0</v>
      </c>
      <c r="K581" s="192">
        <f>unitario!AA575</f>
        <v>0</v>
      </c>
      <c r="L581" s="192">
        <f t="shared" ref="L581:L590" si="27">J581-K581</f>
        <v>0</v>
      </c>
    </row>
    <row r="582" spans="2:12" ht="27" customHeight="1" thickTop="1">
      <c r="B582" s="138"/>
      <c r="C582" s="209" t="str">
        <f>unitario!B576</f>
        <v>LIBRARY</v>
      </c>
      <c r="D582" s="210">
        <f>unitario!E576</f>
        <v>1</v>
      </c>
      <c r="E582" s="210">
        <f>(unitario!$Y576+unitario!$Z576)*D582</f>
        <v>0</v>
      </c>
      <c r="F582" s="211"/>
      <c r="G582" s="210">
        <f>(unitario!Y576*unitario!$AB576+unitario!Z576*unitario!$AB576)*'STANDARD FCA'!D582</f>
        <v>0</v>
      </c>
      <c r="H582" s="210"/>
      <c r="I582" s="211"/>
      <c r="J582" s="145">
        <f t="shared" si="26"/>
        <v>0</v>
      </c>
      <c r="K582" s="192">
        <f>unitario!AA576</f>
        <v>0</v>
      </c>
      <c r="L582" s="192">
        <f t="shared" si="27"/>
        <v>0</v>
      </c>
    </row>
    <row r="583" spans="2:12" ht="27" customHeight="1">
      <c r="B583" s="138"/>
      <c r="C583" s="205" t="str">
        <f>unitario!B577</f>
        <v>ROBOT CONFIGURATION - Robot+Fixture+Load statio+Pallet conv</v>
      </c>
      <c r="D583" s="207">
        <f>unitario!E577</f>
        <v>1</v>
      </c>
      <c r="E583" s="207">
        <f>(unitario!$Y577+unitario!$Z577)*D583</f>
        <v>0</v>
      </c>
      <c r="F583" s="208"/>
      <c r="G583" s="207">
        <f>(unitario!Y577*unitario!$AB577+unitario!Z577*unitario!$AB577)*'STANDARD FCA'!D583</f>
        <v>0</v>
      </c>
      <c r="H583" s="207"/>
      <c r="I583" s="208"/>
      <c r="J583" s="145">
        <f t="shared" si="26"/>
        <v>0</v>
      </c>
      <c r="K583" s="192">
        <f>unitario!AA577</f>
        <v>0</v>
      </c>
      <c r="L583" s="192">
        <f t="shared" si="27"/>
        <v>0</v>
      </c>
    </row>
    <row r="584" spans="2:12" ht="27" customHeight="1">
      <c r="B584" s="138"/>
      <c r="C584" s="205" t="str">
        <f>unitario!B578</f>
        <v>OP SIMULTATION</v>
      </c>
      <c r="D584" s="207">
        <f>unitario!E578</f>
        <v>1</v>
      </c>
      <c r="E584" s="207">
        <f>(unitario!$Y578+unitario!$Z578)*D584</f>
        <v>0</v>
      </c>
      <c r="F584" s="208"/>
      <c r="G584" s="207">
        <f>(unitario!Y578*unitario!$AB578+unitario!Z578*unitario!$AB578)*'STANDARD FCA'!D584</f>
        <v>0</v>
      </c>
      <c r="H584" s="207"/>
      <c r="I584" s="208"/>
      <c r="J584" s="145">
        <f t="shared" si="26"/>
        <v>0</v>
      </c>
      <c r="K584" s="192">
        <f>unitario!AA578</f>
        <v>0</v>
      </c>
      <c r="L584" s="192">
        <f t="shared" si="27"/>
        <v>0</v>
      </c>
    </row>
    <row r="585" spans="2:12" ht="27" customHeight="1">
      <c r="B585" s="138"/>
      <c r="C585" s="205" t="str">
        <f>unitario!B579</f>
        <v>TECNICO  ROBOTTISTA X SIMULAZIONE V.C - ORE CANTIERE</v>
      </c>
      <c r="D585" s="207">
        <f>unitario!E579</f>
        <v>1</v>
      </c>
      <c r="E585" s="207">
        <f>(unitario!$Y579+unitario!$Z579)*D585</f>
        <v>0</v>
      </c>
      <c r="F585" s="208"/>
      <c r="G585" s="207">
        <f>(unitario!Y579*unitario!$AB579+unitario!Z579*unitario!$AB579)*'STANDARD FCA'!D585</f>
        <v>0</v>
      </c>
      <c r="H585" s="207"/>
      <c r="I585" s="208"/>
      <c r="J585" s="145">
        <f t="shared" si="26"/>
        <v>0</v>
      </c>
      <c r="K585" s="192">
        <f>unitario!AA579</f>
        <v>0</v>
      </c>
      <c r="L585" s="192">
        <f t="shared" si="27"/>
        <v>0</v>
      </c>
    </row>
    <row r="586" spans="2:12" ht="27" customHeight="1" thickBot="1">
      <c r="B586" s="138"/>
      <c r="C586" s="216" t="str">
        <f>unitario!B580</f>
        <v>TECNICO  SOFTWARISTA X SIMULAZIONE V.C - ORE CANTIERE</v>
      </c>
      <c r="D586" s="214">
        <f>unitario!E580</f>
        <v>1</v>
      </c>
      <c r="E586" s="214">
        <f>(unitario!$Y580+unitario!$Z580)*D586</f>
        <v>0</v>
      </c>
      <c r="F586" s="215"/>
      <c r="G586" s="214">
        <f>(unitario!Y580*unitario!$AB580+unitario!Z580*unitario!$AB580)*'STANDARD FCA'!D586</f>
        <v>0</v>
      </c>
      <c r="H586" s="214"/>
      <c r="I586" s="215"/>
      <c r="J586" s="145">
        <f t="shared" si="26"/>
        <v>0</v>
      </c>
      <c r="K586" s="192">
        <f>unitario!AA580</f>
        <v>0</v>
      </c>
      <c r="L586" s="192">
        <f t="shared" si="27"/>
        <v>0</v>
      </c>
    </row>
    <row r="587" spans="2:12" ht="27" customHeight="1" thickTop="1" thickBot="1">
      <c r="B587" s="138"/>
      <c r="C587" s="160" t="str">
        <f>unitario!B581</f>
        <v>Gestione</v>
      </c>
      <c r="D587" s="161"/>
      <c r="E587" s="161"/>
      <c r="F587" s="162"/>
      <c r="G587" s="163"/>
      <c r="H587" s="161"/>
      <c r="I587" s="162"/>
      <c r="J587" s="145">
        <f t="shared" si="26"/>
        <v>0</v>
      </c>
      <c r="K587" s="192">
        <f>unitario!AA581</f>
        <v>0</v>
      </c>
      <c r="L587" s="192">
        <f t="shared" si="27"/>
        <v>0</v>
      </c>
    </row>
    <row r="588" spans="2:12" ht="27" customHeight="1" thickTop="1">
      <c r="B588" s="138"/>
      <c r="C588" s="209" t="str">
        <f>unitario!B582</f>
        <v>PROJECT MANAGER</v>
      </c>
      <c r="D588" s="210">
        <f>unitario!E582</f>
        <v>1</v>
      </c>
      <c r="E588" s="210">
        <f>(unitario!$Y582+unitario!$Z582)*D588</f>
        <v>1200</v>
      </c>
      <c r="F588" s="211"/>
      <c r="G588" s="210">
        <f>(unitario!Y582*unitario!$AB582+unitario!Z582*unitario!$AB582)*'STANDARD FCA'!D588</f>
        <v>36000</v>
      </c>
      <c r="H588" s="210"/>
      <c r="I588" s="211"/>
      <c r="J588" s="145">
        <f t="shared" si="26"/>
        <v>36000</v>
      </c>
      <c r="K588" s="192">
        <f>unitario!AA582</f>
        <v>36000</v>
      </c>
      <c r="L588" s="192">
        <f t="shared" si="27"/>
        <v>0</v>
      </c>
    </row>
    <row r="589" spans="2:12" ht="27" customHeight="1">
      <c r="B589" s="138"/>
      <c r="C589" s="205" t="str">
        <f>unitario!B583</f>
        <v>TECHNICAL LEADER MECCANICO</v>
      </c>
      <c r="D589" s="207">
        <f>unitario!E583</f>
        <v>1</v>
      </c>
      <c r="E589" s="207">
        <f>(unitario!$Y583+unitario!$Z583)*D589</f>
        <v>800</v>
      </c>
      <c r="F589" s="208"/>
      <c r="G589" s="207">
        <f>(unitario!Y583*unitario!$AB583+unitario!Z583*unitario!$AB583)*'STANDARD FCA'!D589</f>
        <v>48000</v>
      </c>
      <c r="H589" s="207"/>
      <c r="I589" s="208"/>
      <c r="J589" s="145">
        <f t="shared" si="26"/>
        <v>48000</v>
      </c>
      <c r="K589" s="192">
        <f>unitario!AA583</f>
        <v>48000</v>
      </c>
      <c r="L589" s="192">
        <f t="shared" si="27"/>
        <v>0</v>
      </c>
    </row>
    <row r="590" spans="2:12" ht="27" customHeight="1">
      <c r="B590" s="138"/>
      <c r="C590" s="205" t="str">
        <f>unitario!B584</f>
        <v>TECHNICAL LEADER HW</v>
      </c>
      <c r="D590" s="207">
        <f>unitario!E584</f>
        <v>1</v>
      </c>
      <c r="E590" s="207">
        <f>(unitario!$Y584+unitario!$Z584)*D590</f>
        <v>400</v>
      </c>
      <c r="F590" s="208"/>
      <c r="G590" s="207">
        <f>(unitario!Y584*unitario!$AB584+unitario!Z584*unitario!$AB584)*'STANDARD FCA'!D590</f>
        <v>24000</v>
      </c>
      <c r="H590" s="207"/>
      <c r="I590" s="208"/>
      <c r="J590" s="145">
        <f t="shared" si="26"/>
        <v>24000</v>
      </c>
      <c r="K590" s="192">
        <f>unitario!AA584</f>
        <v>24000</v>
      </c>
      <c r="L590" s="192">
        <f t="shared" si="27"/>
        <v>0</v>
      </c>
    </row>
    <row r="591" spans="2:12" ht="27" customHeight="1">
      <c r="B591" s="138"/>
      <c r="C591" s="205" t="str">
        <f>unitario!B585</f>
        <v xml:space="preserve">TECHNICAL LEADER SW </v>
      </c>
      <c r="D591" s="207">
        <f>unitario!E585</f>
        <v>1</v>
      </c>
      <c r="E591" s="207">
        <f>(unitario!$Y585+unitario!$Z585)*D591</f>
        <v>200</v>
      </c>
      <c r="F591" s="208"/>
      <c r="G591" s="207">
        <f>(unitario!Y585*unitario!$AB585+unitario!Z585*unitario!$AB585)*'STANDARD FCA'!D591</f>
        <v>12000</v>
      </c>
      <c r="H591" s="207"/>
      <c r="I591" s="208"/>
      <c r="J591" s="145">
        <f t="shared" ref="J591:J592" si="28">G591+H591+I591</f>
        <v>12000</v>
      </c>
      <c r="K591" s="192">
        <f>unitario!AA585</f>
        <v>12000</v>
      </c>
      <c r="L591" s="192">
        <f t="shared" ref="L591:L592" si="29">J591-K591</f>
        <v>0</v>
      </c>
    </row>
    <row r="592" spans="2:12" ht="27" customHeight="1">
      <c r="B592" s="138"/>
      <c r="C592" s="205" t="str">
        <f>unitario!B586</f>
        <v>COORDINAMENTO HW-SW-VIRTUAL COMMISSIONING</v>
      </c>
      <c r="D592" s="207">
        <f>unitario!E586</f>
        <v>1</v>
      </c>
      <c r="E592" s="207">
        <f>(unitario!$Y586+unitario!$Z586)*D592</f>
        <v>0</v>
      </c>
      <c r="F592" s="208"/>
      <c r="G592" s="207">
        <f>(unitario!Y586*unitario!$AB586+unitario!Z586*unitario!$AB586)*'STANDARD FCA'!D592</f>
        <v>0</v>
      </c>
      <c r="H592" s="207"/>
      <c r="I592" s="208"/>
      <c r="J592" s="145">
        <f t="shared" si="28"/>
        <v>0</v>
      </c>
      <c r="K592" s="192">
        <f>unitario!AA586</f>
        <v>0</v>
      </c>
      <c r="L592" s="192">
        <f t="shared" si="29"/>
        <v>0</v>
      </c>
    </row>
    <row r="593" spans="2:12" ht="27" customHeight="1" thickBot="1">
      <c r="B593" s="138"/>
      <c r="C593" s="216" t="str">
        <f>unitario!B587</f>
        <v>COORDINAMENTO E DOCUMENTAZIONE SICUREZZA</v>
      </c>
      <c r="D593" s="214">
        <f>unitario!E587</f>
        <v>1</v>
      </c>
      <c r="E593" s="214">
        <f>(unitario!$Y587+unitario!$Z587)*D593</f>
        <v>0</v>
      </c>
      <c r="F593" s="215"/>
      <c r="G593" s="214">
        <f>(unitario!Y587*unitario!$AB587+unitario!Z587*unitario!$AB587)*'STANDARD FCA'!D593</f>
        <v>0</v>
      </c>
      <c r="H593" s="214"/>
      <c r="I593" s="215"/>
      <c r="J593" s="145">
        <f t="shared" ref="J593" si="30">G593+H593+I593</f>
        <v>0</v>
      </c>
      <c r="K593" s="192">
        <f>unitario!AA587</f>
        <v>0</v>
      </c>
      <c r="L593" s="192">
        <f t="shared" ref="L593" si="31">J593-K593</f>
        <v>0</v>
      </c>
    </row>
    <row r="594" spans="2:12" ht="27" customHeight="1" thickTop="1" thickBot="1">
      <c r="B594" s="138"/>
      <c r="C594" s="160" t="str">
        <f>unitario!B588</f>
        <v>VARIE</v>
      </c>
      <c r="D594" s="161"/>
      <c r="E594" s="161"/>
      <c r="F594" s="162"/>
      <c r="G594" s="163"/>
      <c r="H594" s="161"/>
      <c r="I594" s="162"/>
    </row>
    <row r="595" spans="2:12" ht="27" customHeight="1" thickTop="1">
      <c r="B595" s="138"/>
      <c r="C595" s="209" t="str">
        <f>unitario!B589</f>
        <v>Materiali di pronto intervento (ricambi prima  dotazione)</v>
      </c>
      <c r="D595" s="210">
        <f>unitario!E589</f>
        <v>1</v>
      </c>
      <c r="E595" s="210">
        <f>(unitario!$Y589+unitario!$Z589)*D595</f>
        <v>0</v>
      </c>
      <c r="F595" s="211">
        <f>(unitario!$S589+unitario!$T589+unitario!$U589+unitario!$V589+unitario!$W589+unitario!$X589)*D595</f>
        <v>0</v>
      </c>
      <c r="G595" s="210">
        <f>(unitario!Y589*unitario!$Y$658+unitario!Z589*unitario!$Z$658)*'STANDARD FCA'!D595</f>
        <v>0</v>
      </c>
      <c r="H595" s="210">
        <f>(unitario!S589*unitario!$S$658+unitario!T589*unitario!$T$658+unitario!U589*unitario!$U$658+unitario!V589*unitario!$V$658+unitario!W589*unitario!$W$658+unitario!X589*unitario!$X$658)*'STANDARD FCA'!D595</f>
        <v>0</v>
      </c>
      <c r="I595" s="211">
        <f>(unitario!G589+unitario!H589*unitario!$H$658+unitario!I589*unitario!$I$658+unitario!J589*unitario!$J$658+unitario!K589*unitario!$K$658+unitario!L589*unitario!$L$658+unitario!M589*unitario!$M$658+unitario!N589*unitario!$N$658+unitario!O589*unitario!$O$658+unitario!P589*unitario!$P$658+unitario!Q589*unitario!$Q$658+unitario!R589*unitario!$R$658)*'STANDARD FCA'!D595</f>
        <v>8000</v>
      </c>
      <c r="J595" s="145">
        <f t="shared" ref="J595:J601" si="32">G595+H595+I595</f>
        <v>8000</v>
      </c>
      <c r="K595" s="192">
        <f>unitario!AA589</f>
        <v>8000</v>
      </c>
      <c r="L595" s="145">
        <f t="shared" ref="L595:L601" si="33">J595-K595</f>
        <v>0</v>
      </c>
    </row>
    <row r="596" spans="2:12" ht="27" customHeight="1">
      <c r="B596" s="138"/>
      <c r="C596" s="205" t="str">
        <f>unitario!B590</f>
        <v>Trasporti</v>
      </c>
      <c r="D596" s="207">
        <f>unitario!E590</f>
        <v>1</v>
      </c>
      <c r="E596" s="207">
        <f>(unitario!$Y590+unitario!$Z590)*D596</f>
        <v>0</v>
      </c>
      <c r="F596" s="208">
        <f>(unitario!$S590+unitario!$T590+unitario!$U590+unitario!$V590+unitario!$W590+unitario!$X590)*D596</f>
        <v>0</v>
      </c>
      <c r="G596" s="207">
        <f>(unitario!Y590*unitario!$Y$658+unitario!Z590*unitario!$Z$658)*'STANDARD FCA'!D596</f>
        <v>0</v>
      </c>
      <c r="H596" s="207">
        <f>(unitario!S590*unitario!$S$658+unitario!T590*unitario!$T$658+unitario!U590*unitario!$U$658+unitario!V590*unitario!$V$658+unitario!W590*unitario!$W$658+unitario!X590*unitario!$X$658)*'STANDARD FCA'!D596</f>
        <v>0</v>
      </c>
      <c r="I596" s="208">
        <f>(unitario!G590+unitario!H590*unitario!$H$658+unitario!I590*unitario!$I$658+unitario!J590*unitario!$J$658+unitario!K590*unitario!$K$658+unitario!L590*unitario!$L$658+unitario!M590*unitario!$M$658+unitario!N590*unitario!$N$658+unitario!O590*unitario!$O$658+unitario!P590*unitario!$P$658+unitario!Q590*unitario!$Q$658+unitario!R590*unitario!$R$658)*'STANDARD FCA'!D596</f>
        <v>5000</v>
      </c>
      <c r="J596" s="145">
        <f t="shared" si="32"/>
        <v>5000</v>
      </c>
      <c r="K596" s="192">
        <f>unitario!AA590</f>
        <v>5000</v>
      </c>
      <c r="L596" s="145">
        <f t="shared" si="33"/>
        <v>0</v>
      </c>
    </row>
    <row r="597" spans="2:12" ht="27" customHeight="1">
      <c r="B597" s="138"/>
      <c r="C597" s="205" t="str">
        <f>unitario!B591</f>
        <v>Noleggi in cantiere</v>
      </c>
      <c r="D597" s="207">
        <f>unitario!E591</f>
        <v>1</v>
      </c>
      <c r="E597" s="207">
        <f>(unitario!$Y591+unitario!$Z591)*D597</f>
        <v>0</v>
      </c>
      <c r="F597" s="208">
        <f>(unitario!$S591+unitario!$T591+unitario!$U591+unitario!$V591+unitario!$W591+unitario!$X591)*D597</f>
        <v>0</v>
      </c>
      <c r="G597" s="207">
        <f>(unitario!Y591*unitario!$Y$658+unitario!Z591*unitario!$Z$658)*'STANDARD FCA'!D597</f>
        <v>0</v>
      </c>
      <c r="H597" s="207">
        <f>(unitario!S591*unitario!$S$658+unitario!T591*unitario!$T$658+unitario!U591*unitario!$U$658+unitario!V591*unitario!$V$658+unitario!W591*unitario!$W$658+unitario!X591*unitario!$X$658)*'STANDARD FCA'!D597</f>
        <v>0</v>
      </c>
      <c r="I597" s="208">
        <f>(unitario!G591+unitario!H591*unitario!$H$658+unitario!I591*unitario!$I$658+unitario!J591*unitario!$J$658+unitario!K591*unitario!$K$658+unitario!L591*unitario!$L$658+unitario!M591*unitario!$M$658+unitario!N591*unitario!$N$658+unitario!O591*unitario!$O$658+unitario!P591*unitario!$P$658+unitario!Q591*unitario!$Q$658+unitario!R591*unitario!$R$658)*'STANDARD FCA'!D597</f>
        <v>10000</v>
      </c>
      <c r="J597" s="145">
        <f t="shared" si="32"/>
        <v>10000</v>
      </c>
      <c r="K597" s="192">
        <f>unitario!AA591</f>
        <v>10000</v>
      </c>
      <c r="L597" s="145">
        <f t="shared" si="33"/>
        <v>0</v>
      </c>
    </row>
    <row r="598" spans="2:12" ht="27" customHeight="1">
      <c r="B598" s="138"/>
      <c r="C598" s="205" t="str">
        <f>unitario!B592</f>
        <v>Materiale a completazione impianto</v>
      </c>
      <c r="D598" s="207">
        <f>unitario!E592</f>
        <v>1</v>
      </c>
      <c r="E598" s="207">
        <f>(unitario!$Y592+unitario!$Z592)*D598</f>
        <v>0</v>
      </c>
      <c r="F598" s="208">
        <f>(unitario!$S592+unitario!$T592+unitario!$U592+unitario!$V592+unitario!$W592+unitario!$X592)*D598</f>
        <v>0</v>
      </c>
      <c r="G598" s="207">
        <f>(unitario!Y592*unitario!$Y$658+unitario!Z592*unitario!$Z$658)*'STANDARD FCA'!D598</f>
        <v>0</v>
      </c>
      <c r="H598" s="207">
        <f>(unitario!S592*unitario!$S$658+unitario!T592*unitario!$T$658+unitario!U592*unitario!$U$658+unitario!V592*unitario!$V$658+unitario!W592*unitario!$W$658+unitario!X592*unitario!$X$658)*'STANDARD FCA'!D598</f>
        <v>0</v>
      </c>
      <c r="I598" s="208">
        <f>(unitario!G592+unitario!H592*unitario!$H$658+unitario!I592*unitario!$I$658+unitario!J592*unitario!$J$658+unitario!K592*unitario!$K$658+unitario!L592*unitario!$L$658+unitario!M592*unitario!$M$658+unitario!N592*unitario!$N$658+unitario!O592*unitario!$O$658+unitario!P592*unitario!$P$658+unitario!Q592*unitario!$Q$658+unitario!R592*unitario!$R$658)*'STANDARD FCA'!D598</f>
        <v>10000</v>
      </c>
      <c r="J598" s="145">
        <f t="shared" si="32"/>
        <v>10000</v>
      </c>
      <c r="K598" s="192">
        <f>unitario!AA592</f>
        <v>10000</v>
      </c>
      <c r="L598" s="145">
        <f t="shared" si="33"/>
        <v>0</v>
      </c>
    </row>
    <row r="599" spans="2:12" ht="27" customHeight="1">
      <c r="B599" s="138"/>
      <c r="C599" s="205" t="str">
        <f>unitario!B593</f>
        <v xml:space="preserve">Formazione </v>
      </c>
      <c r="D599" s="207">
        <f>unitario!E593</f>
        <v>1</v>
      </c>
      <c r="E599" s="207">
        <f>(unitario!$Y593+unitario!$Z593)*D599</f>
        <v>0</v>
      </c>
      <c r="F599" s="208">
        <f>(unitario!$S593+unitario!$T593+unitario!$U593+unitario!$V593+unitario!$W593+unitario!$X593)*D599</f>
        <v>0</v>
      </c>
      <c r="G599" s="207">
        <f>(unitario!Y593*unitario!$Y$658+unitario!Z593*unitario!$Z$658)*'STANDARD FCA'!D599</f>
        <v>0</v>
      </c>
      <c r="H599" s="207">
        <f>(unitario!S593*unitario!$S$658+unitario!T593*unitario!$T$658+unitario!U593*unitario!$U$658+unitario!V593*unitario!$V$658+unitario!W593*unitario!$W$658+unitario!X593*unitario!$X$658)*'STANDARD FCA'!D599</f>
        <v>0</v>
      </c>
      <c r="I599" s="208">
        <f>(unitario!G593+unitario!H593*unitario!$H$658+unitario!I593*unitario!$I$658+unitario!J593*unitario!$J$658+unitario!K593*unitario!$K$658+unitario!L593*unitario!$L$658+unitario!M593*unitario!$M$658+unitario!N593*unitario!$N$658+unitario!O593*unitario!$O$658+unitario!P593*unitario!$P$658+unitario!Q593*unitario!$Q$658+unitario!R593*unitario!$R$658)*'STANDARD FCA'!D599</f>
        <v>0</v>
      </c>
      <c r="J599" s="145">
        <f t="shared" si="32"/>
        <v>0</v>
      </c>
      <c r="K599" s="192">
        <f>unitario!AA593</f>
        <v>0</v>
      </c>
      <c r="L599" s="145">
        <f t="shared" si="33"/>
        <v>0</v>
      </c>
    </row>
    <row r="600" spans="2:12" ht="27" customHeight="1">
      <c r="B600" s="138"/>
      <c r="C600" s="205" t="str">
        <f>unitario!B594</f>
        <v xml:space="preserve">Pinze di ricambio </v>
      </c>
      <c r="D600" s="207">
        <f>unitario!E594</f>
        <v>0</v>
      </c>
      <c r="E600" s="207">
        <f>(unitario!$Y594+unitario!$Z594)*D600</f>
        <v>0</v>
      </c>
      <c r="F600" s="208">
        <f>(unitario!$S594+unitario!$T594+unitario!$U594+unitario!$V594+unitario!$W594+unitario!$X594)*D600</f>
        <v>0</v>
      </c>
      <c r="G600" s="207">
        <f>(unitario!Y594*unitario!$Y$658+unitario!Z594*unitario!$Z$658)*'STANDARD FCA'!D600</f>
        <v>0</v>
      </c>
      <c r="H600" s="207">
        <f>(unitario!S594*unitario!$S$658+unitario!T594*unitario!$T$658+unitario!U594*unitario!$U$658+unitario!V594*unitario!$V$658+unitario!W594*unitario!$W$658+unitario!X594*unitario!$X$658)*'STANDARD FCA'!D600</f>
        <v>0</v>
      </c>
      <c r="I600" s="208">
        <f>(unitario!G594+unitario!H594*unitario!$H$658+unitario!I594*unitario!$I$658+unitario!J594*unitario!$J$658+unitario!K594*unitario!$K$658+unitario!L594*unitario!$L$658+unitario!M594*unitario!$M$658+unitario!N594*unitario!$N$658+unitario!O594*unitario!$O$658+unitario!P594*unitario!$P$658+unitario!Q594*unitario!$Q$658+unitario!R594*unitario!$R$658)*'STANDARD FCA'!D600</f>
        <v>0</v>
      </c>
      <c r="J600" s="145">
        <f t="shared" si="32"/>
        <v>0</v>
      </c>
      <c r="K600" s="192">
        <f>unitario!AA594</f>
        <v>0</v>
      </c>
      <c r="L600" s="145">
        <f t="shared" si="33"/>
        <v>0</v>
      </c>
    </row>
    <row r="601" spans="2:12" ht="27" customHeight="1" thickBot="1">
      <c r="B601" s="138"/>
      <c r="C601" s="216" t="str">
        <f>unitario!B595</f>
        <v>Strumento ultrasuoni  no</v>
      </c>
      <c r="D601" s="214">
        <f>unitario!E595</f>
        <v>0</v>
      </c>
      <c r="E601" s="214">
        <f>(unitario!$Y595+unitario!$Z595)*D601</f>
        <v>0</v>
      </c>
      <c r="F601" s="215">
        <f>(unitario!$S595+unitario!$T595+unitario!$U595+unitario!$V595+unitario!$W595+unitario!$X595)*D601</f>
        <v>0</v>
      </c>
      <c r="G601" s="214">
        <f>(unitario!Y595*unitario!$Y$658+unitario!Z595*unitario!$Z$658)*'STANDARD FCA'!D601</f>
        <v>0</v>
      </c>
      <c r="H601" s="214">
        <f>(unitario!S595*unitario!$S$658+unitario!T595*unitario!$T$658+unitario!U595*unitario!$U$658+unitario!V595*unitario!$V$658+unitario!W595*unitario!$W$658+unitario!X595*unitario!$X$658)*'STANDARD FCA'!D601</f>
        <v>0</v>
      </c>
      <c r="I601" s="215">
        <f>(unitario!G595+unitario!H595*unitario!$H$658+unitario!I595*unitario!$I$658+unitario!J595*unitario!$J$658+unitario!K595*unitario!$K$658+unitario!L595*unitario!$L$658+unitario!M595*unitario!$M$658+unitario!N595*unitario!$N$658+unitario!O595*unitario!$O$658+unitario!P595*unitario!$P$658+unitario!Q595*unitario!$Q$658+unitario!R595*unitario!$R$658)*'STANDARD FCA'!D601</f>
        <v>0</v>
      </c>
      <c r="J601" s="145">
        <f t="shared" si="32"/>
        <v>0</v>
      </c>
      <c r="K601" s="192">
        <f>unitario!AA595</f>
        <v>0</v>
      </c>
      <c r="L601" s="145">
        <f t="shared" si="33"/>
        <v>0</v>
      </c>
    </row>
    <row r="602" spans="2:12" ht="27" customHeight="1" thickTop="1" thickBot="1">
      <c r="B602" s="138"/>
      <c r="C602" s="160" t="str">
        <f>unitario!B596</f>
        <v>MATERIALE IMPIANTI</v>
      </c>
      <c r="D602" s="161"/>
      <c r="E602" s="161"/>
      <c r="F602" s="162"/>
      <c r="G602" s="163"/>
      <c r="H602" s="161"/>
      <c r="I602" s="162"/>
    </row>
    <row r="603" spans="2:12" ht="27" customHeight="1" thickTop="1">
      <c r="B603" s="138"/>
      <c r="C603" s="209" t="str">
        <f>unitario!B597</f>
        <v>Apparecchiature elettriche, quadri comando , pulsantiere</v>
      </c>
      <c r="D603" s="210">
        <f>unitario!E597</f>
        <v>1</v>
      </c>
      <c r="E603" s="210">
        <f>(unitario!$Y597+unitario!$Z597)*D603</f>
        <v>0</v>
      </c>
      <c r="F603" s="211">
        <f>(unitario!$S597+unitario!$T597+unitario!$U597+unitario!$V597+unitario!$W597+unitario!$X597)*D603</f>
        <v>0</v>
      </c>
      <c r="G603" s="210">
        <f>(unitario!Y597*unitario!$Y$658+unitario!Z597*unitario!$Z$658)*'STANDARD FCA'!D603</f>
        <v>0</v>
      </c>
      <c r="H603" s="210">
        <f>(unitario!S597*unitario!$S$658+unitario!T597*unitario!$T$658+unitario!U597*unitario!$U$658+unitario!V597*unitario!$V$658+unitario!W597*unitario!$W$658+unitario!X597*unitario!$X$658)*'STANDARD FCA'!D603</f>
        <v>0</v>
      </c>
      <c r="I603" s="211">
        <f>(unitario!G597+unitario!H597*unitario!$H$658+unitario!I597*unitario!$I$658+unitario!J597*unitario!$J$658+unitario!K597*unitario!$K$658+unitario!L597*unitario!$L$658+unitario!M597*unitario!$M$658+unitario!N597*unitario!$N$658+unitario!O597*unitario!$O$658+unitario!P597*unitario!$P$658+unitario!Q597*unitario!$Q$658+unitario!R597*unitario!$R$658)*'STANDARD FCA'!D603</f>
        <v>6500</v>
      </c>
      <c r="J603" s="145">
        <f t="shared" ref="J603:J605" si="34">G603+H603+I603</f>
        <v>6500</v>
      </c>
      <c r="K603" s="192">
        <f>unitario!AA597</f>
        <v>6500</v>
      </c>
      <c r="L603" s="145">
        <f t="shared" ref="L603:L605" si="35">J603-K603</f>
        <v>0</v>
      </c>
    </row>
    <row r="604" spans="2:12" ht="27" customHeight="1">
      <c r="B604" s="138"/>
      <c r="C604" s="205" t="str">
        <f>unitario!B598</f>
        <v>Materiali di intercollegamenti</v>
      </c>
      <c r="D604" s="207">
        <f>unitario!E598</f>
        <v>1</v>
      </c>
      <c r="E604" s="207">
        <f>(unitario!$Y598+unitario!$Z598)*D604</f>
        <v>0</v>
      </c>
      <c r="F604" s="208">
        <f>(unitario!$S598+unitario!$T598+unitario!$U598+unitario!$V598+unitario!$W598+unitario!$X598)*D604</f>
        <v>0</v>
      </c>
      <c r="G604" s="207">
        <f>(unitario!Y598*unitario!$Y$658+unitario!Z598*unitario!$Z$658)*'STANDARD FCA'!D604</f>
        <v>0</v>
      </c>
      <c r="H604" s="207">
        <f>(unitario!S598*unitario!$S$658+unitario!T598*unitario!$T$658+unitario!U598*unitario!$U$658+unitario!V598*unitario!$V$658+unitario!W598*unitario!$W$658+unitario!X598*unitario!$X$658)*'STANDARD FCA'!D604</f>
        <v>0</v>
      </c>
      <c r="I604" s="208">
        <f>(unitario!G598+unitario!H598*unitario!$H$658+unitario!I598*unitario!$I$658+unitario!J598*unitario!$J$658+unitario!K598*unitario!$K$658+unitario!L598*unitario!$L$658+unitario!M598*unitario!$M$658+unitario!N598*unitario!$N$658+unitario!O598*unitario!$O$658+unitario!P598*unitario!$P$658+unitario!Q598*unitario!$Q$658+unitario!R598*unitario!$R$658)*'STANDARD FCA'!D604</f>
        <v>20000</v>
      </c>
      <c r="J604" s="145">
        <f t="shared" si="34"/>
        <v>20000</v>
      </c>
      <c r="K604" s="192">
        <f>unitario!AA598</f>
        <v>20000</v>
      </c>
      <c r="L604" s="145">
        <f t="shared" si="35"/>
        <v>0</v>
      </c>
    </row>
    <row r="605" spans="2:12" ht="27" customHeight="1" thickBot="1">
      <c r="B605" s="138"/>
      <c r="C605" s="216">
        <f>unitario!B599</f>
        <v>0</v>
      </c>
      <c r="D605" s="214">
        <f>unitario!E599</f>
        <v>0</v>
      </c>
      <c r="E605" s="214">
        <f>(unitario!$Y599+unitario!$Z599)*D605</f>
        <v>0</v>
      </c>
      <c r="F605" s="215">
        <f>(unitario!$S599+unitario!$T599+unitario!$U599+unitario!$V599+unitario!$W599+unitario!$X599)*D605</f>
        <v>0</v>
      </c>
      <c r="G605" s="214">
        <f>(unitario!Y599*unitario!$Y$658+unitario!Z599*unitario!$Z$658)*'STANDARD FCA'!D605</f>
        <v>0</v>
      </c>
      <c r="H605" s="214">
        <f>(unitario!S599*unitario!$S$658+unitario!T599*unitario!$T$658+unitario!U599*unitario!$U$658+unitario!V599*unitario!$V$658+unitario!W599*unitario!$W$658+unitario!X599*unitario!$X$658)*'STANDARD FCA'!D605</f>
        <v>0</v>
      </c>
      <c r="I605" s="215">
        <f>(unitario!G599+unitario!H599*unitario!$H$658+unitario!I599*unitario!$I$658+unitario!J599*unitario!$J$658+unitario!K599*unitario!$K$658+unitario!L599*unitario!$L$658+unitario!M599*unitario!$M$658+unitario!N599*unitario!$N$658+unitario!O599*unitario!$O$658+unitario!P599*unitario!$P$658+unitario!Q599*unitario!$Q$658+unitario!R599*unitario!$R$658)*'STANDARD FCA'!D605</f>
        <v>0</v>
      </c>
      <c r="J605" s="145">
        <f t="shared" si="34"/>
        <v>0</v>
      </c>
      <c r="K605" s="192">
        <f>unitario!AA599</f>
        <v>0</v>
      </c>
      <c r="L605" s="145">
        <f t="shared" si="35"/>
        <v>0</v>
      </c>
    </row>
    <row r="606" spans="2:12" ht="27" customHeight="1" thickTop="1" thickBot="1">
      <c r="B606" s="138"/>
      <c r="C606" s="160" t="str">
        <f>unitario!B600</f>
        <v>SCHIERAMENTO IN SEDE</v>
      </c>
      <c r="D606" s="161"/>
      <c r="E606" s="161"/>
      <c r="F606" s="162"/>
      <c r="G606" s="163"/>
      <c r="H606" s="161"/>
      <c r="I606" s="162"/>
    </row>
    <row r="607" spans="2:12" ht="27" customHeight="1" thickTop="1">
      <c r="B607" s="138"/>
      <c r="C607" s="209" t="str">
        <f>unitario!B601</f>
        <v>Montaggio in sede</v>
      </c>
      <c r="D607" s="210">
        <f>unitario!E601</f>
        <v>0</v>
      </c>
      <c r="E607" s="210">
        <f>(unitario!$Y601+unitario!$Z601)*D607</f>
        <v>0</v>
      </c>
      <c r="F607" s="211">
        <f>(unitario!$S601+unitario!$T601+unitario!$U601+unitario!$V601+unitario!$W601+unitario!$X601)*D607</f>
        <v>0</v>
      </c>
      <c r="G607" s="210">
        <f>(unitario!Y601*unitario!$Y$658+unitario!Z601*unitario!$Z$658)*'STANDARD FCA'!D607</f>
        <v>0</v>
      </c>
      <c r="H607" s="210">
        <f>(unitario!S601*unitario!$S$658+unitario!T601*unitario!$T$658+unitario!U601*unitario!$U$658+unitario!V601*unitario!$V$658+unitario!W601*unitario!$W$658+unitario!X601*unitario!$X$658)*'STANDARD FCA'!D607</f>
        <v>0</v>
      </c>
      <c r="I607" s="211">
        <f>(unitario!G601+unitario!H601*unitario!$H$658+unitario!I601*unitario!$I$658+unitario!J601*unitario!$J$658+unitario!K601*unitario!$K$658+unitario!L601*unitario!$L$658+unitario!M601*unitario!$M$658+unitario!N601*unitario!$N$658+unitario!O601*unitario!$O$658+unitario!P601*unitario!$P$658+unitario!Q601*unitario!$Q$658+unitario!R601*unitario!$R$658)*'STANDARD FCA'!D607</f>
        <v>0</v>
      </c>
      <c r="J607" s="197">
        <f t="shared" ref="J607:J609" si="36">G607+H607+I607</f>
        <v>0</v>
      </c>
      <c r="K607" s="197">
        <f>unitario!AA601</f>
        <v>0</v>
      </c>
      <c r="L607" s="197">
        <f t="shared" ref="L607:L609" si="37">J607-K607</f>
        <v>0</v>
      </c>
    </row>
    <row r="608" spans="2:12" ht="27" customHeight="1">
      <c r="B608" s="138"/>
      <c r="C608" s="205" t="str">
        <f>unitario!B602</f>
        <v xml:space="preserve">Prove  e map in sede </v>
      </c>
      <c r="D608" s="207">
        <f>unitario!E602</f>
        <v>0</v>
      </c>
      <c r="E608" s="207">
        <f>(unitario!$Y602+unitario!$Z602)*D608</f>
        <v>0</v>
      </c>
      <c r="F608" s="208">
        <f>(unitario!$S602+unitario!$T602+unitario!$U602+unitario!$V602+unitario!$W602+unitario!$X602)*D608</f>
        <v>0</v>
      </c>
      <c r="G608" s="207">
        <f>(unitario!Y602*unitario!$Y$658+unitario!Z602*unitario!$Z$658)*'STANDARD FCA'!D608</f>
        <v>0</v>
      </c>
      <c r="H608" s="207">
        <f>(unitario!S602*unitario!$S$658+unitario!T602*unitario!$T$658+unitario!U602*unitario!$U$658+unitario!V602*unitario!$V$658+unitario!W602*unitario!$W$658+unitario!X602*unitario!$X$658)*'STANDARD FCA'!D608</f>
        <v>0</v>
      </c>
      <c r="I608" s="208">
        <f>(unitario!G602+unitario!H602*unitario!$H$658+unitario!I602*unitario!$I$658+unitario!J602*unitario!$J$658+unitario!K602*unitario!$K$658+unitario!L602*unitario!$L$658+unitario!M602*unitario!$M$658+unitario!N602*unitario!$N$658+unitario!O602*unitario!$O$658+unitario!P602*unitario!$P$658+unitario!Q602*unitario!$Q$658+unitario!R602*unitario!$R$658)*'STANDARD FCA'!D608</f>
        <v>0</v>
      </c>
      <c r="J608" s="197">
        <f t="shared" si="36"/>
        <v>0</v>
      </c>
      <c r="K608" s="197">
        <f>unitario!AA602</f>
        <v>0</v>
      </c>
      <c r="L608" s="197">
        <f t="shared" si="37"/>
        <v>0</v>
      </c>
    </row>
    <row r="609" spans="2:12" ht="27" customHeight="1" thickBot="1">
      <c r="B609" s="138"/>
      <c r="C609" s="216" t="str">
        <f>unitario!B603</f>
        <v xml:space="preserve">Smontaggio e spedizione </v>
      </c>
      <c r="D609" s="214">
        <f>unitario!E603</f>
        <v>0</v>
      </c>
      <c r="E609" s="214">
        <f>(unitario!$Y603+unitario!$Z603)*D609</f>
        <v>0</v>
      </c>
      <c r="F609" s="215">
        <f>(unitario!$S603+unitario!$T603+unitario!$U603+unitario!$V603+unitario!$W603+unitario!$X603)*D609</f>
        <v>0</v>
      </c>
      <c r="G609" s="214">
        <f>(unitario!Y603*unitario!$Y$658+unitario!Z603*unitario!$Z$658)*'STANDARD FCA'!D609</f>
        <v>0</v>
      </c>
      <c r="H609" s="214">
        <f>(unitario!S603*unitario!$S$658+unitario!T603*unitario!$T$658+unitario!U603*unitario!$U$658+unitario!V603*unitario!$V$658+unitario!W603*unitario!$W$658+unitario!X603*unitario!$X$658)*'STANDARD FCA'!D609</f>
        <v>0</v>
      </c>
      <c r="I609" s="215">
        <f>(unitario!G603+unitario!H603*unitario!$H$658+unitario!I603*unitario!$I$658+unitario!J603*unitario!$J$658+unitario!K603*unitario!$K$658+unitario!L603*unitario!$L$658+unitario!M603*unitario!$M$658+unitario!N603*unitario!$N$658+unitario!O603*unitario!$O$658+unitario!P603*unitario!$P$658+unitario!Q603*unitario!$Q$658+unitario!R603*unitario!$R$658)*'STANDARD FCA'!D609</f>
        <v>0</v>
      </c>
      <c r="J609" s="197">
        <f t="shared" si="36"/>
        <v>0</v>
      </c>
      <c r="K609" s="197">
        <f>unitario!AA603</f>
        <v>0</v>
      </c>
      <c r="L609" s="197">
        <f t="shared" si="37"/>
        <v>0</v>
      </c>
    </row>
    <row r="610" spans="2:12" s="152" customFormat="1" ht="52.15" customHeight="1" thickTop="1" thickBot="1">
      <c r="B610" s="138"/>
      <c r="C610" s="160" t="s">
        <v>145</v>
      </c>
      <c r="D610" s="161"/>
      <c r="E610" s="161"/>
      <c r="F610" s="162"/>
      <c r="G610" s="163"/>
      <c r="H610" s="161"/>
      <c r="I610" s="162"/>
    </row>
    <row r="611" spans="2:12" ht="27" customHeight="1" thickTop="1">
      <c r="B611" s="138"/>
      <c r="C611" s="209" t="str">
        <f>unitario!B605</f>
        <v>Allestimento cantiere</v>
      </c>
      <c r="D611" s="210">
        <f>unitario!E605</f>
        <v>1</v>
      </c>
      <c r="E611" s="210">
        <f>(unitario!$Y605+unitario!$Z605)*D611</f>
        <v>0</v>
      </c>
      <c r="F611" s="211">
        <f>(unitario!$S605+unitario!$T605+unitario!$U605+unitario!$V605+unitario!$W605+unitario!$X605)*D611</f>
        <v>200</v>
      </c>
      <c r="G611" s="210">
        <f>(unitario!Y605*unitario!$Y$658+unitario!Z605*unitario!$Z$658)*'STANDARD FCA'!D611</f>
        <v>0</v>
      </c>
      <c r="H611" s="210">
        <f>(unitario!S605*unitario!$S$658+unitario!T605*unitario!$T$658+unitario!U605*unitario!$U$658+unitario!V605*unitario!$V$658+unitario!W605*unitario!$W$658+unitario!X605*unitario!$X$658)*'STANDARD FCA'!D611</f>
        <v>6000</v>
      </c>
      <c r="I611" s="211">
        <f>(unitario!G605+unitario!H605*unitario!$H$658+unitario!I605*unitario!$I$658+unitario!J605*unitario!$J$658+unitario!K605*unitario!$K$658+unitario!L605*unitario!$L$658+unitario!M605*unitario!$M$658+unitario!N605*unitario!$N$658+unitario!O605*unitario!$O$658+unitario!P605*unitario!$P$658+unitario!Q605*unitario!$Q$658+unitario!R605*unitario!$R$658)*'STANDARD FCA'!D611</f>
        <v>0</v>
      </c>
      <c r="J611" s="145">
        <f t="shared" ref="J611:J636" si="38">G611+H611+I611</f>
        <v>6000</v>
      </c>
      <c r="K611" s="145">
        <f>unitario!AA605</f>
        <v>6000</v>
      </c>
      <c r="L611" s="145">
        <f t="shared" ref="L611:L636" si="39">J611-K611</f>
        <v>0</v>
      </c>
    </row>
    <row r="612" spans="2:12" ht="27" customHeight="1">
      <c r="B612" s="138"/>
      <c r="C612" s="205" t="str">
        <f>unitario!B606</f>
        <v xml:space="preserve">Tracciatura linea </v>
      </c>
      <c r="D612" s="207">
        <f>unitario!E606</f>
        <v>1</v>
      </c>
      <c r="E612" s="207">
        <f>(unitario!$Y606+unitario!$Z606)*D612</f>
        <v>0</v>
      </c>
      <c r="F612" s="208">
        <f>(unitario!$S606+unitario!$T606+unitario!$U606+unitario!$V606+unitario!$W606+unitario!$X606)*D612</f>
        <v>0</v>
      </c>
      <c r="G612" s="207">
        <f>(unitario!Y606*unitario!$Y$658+unitario!Z606*unitario!$Z$658)*'STANDARD FCA'!D612</f>
        <v>0</v>
      </c>
      <c r="H612" s="207">
        <f>(unitario!S606*unitario!$S$658+unitario!T606*unitario!$T$658+unitario!U606*unitario!$U$658+unitario!V606*unitario!$V$658+unitario!W606*unitario!$W$658+unitario!X606*unitario!$X$658)*'STANDARD FCA'!D612</f>
        <v>0</v>
      </c>
      <c r="I612" s="208">
        <f>(unitario!G606+unitario!H606*unitario!$H$658+unitario!I606*unitario!$I$658+unitario!J606*unitario!$J$658+unitario!K606*unitario!$K$658+unitario!L606*unitario!$L$658+unitario!M606*unitario!$M$658+unitario!N606*unitario!$N$658+unitario!O606*unitario!$O$658+unitario!P606*unitario!$P$658+unitario!Q606*unitario!$Q$658+unitario!R606*unitario!$R$658)*'STANDARD FCA'!D612</f>
        <v>0</v>
      </c>
      <c r="J612" s="145">
        <f t="shared" si="38"/>
        <v>0</v>
      </c>
      <c r="K612" s="145">
        <f>unitario!AA606</f>
        <v>0</v>
      </c>
      <c r="L612" s="145">
        <f t="shared" si="39"/>
        <v>0</v>
      </c>
    </row>
    <row r="613" spans="2:12" ht="27" customHeight="1">
      <c r="B613" s="138"/>
      <c r="C613" s="205" t="str">
        <f>unitario!B607</f>
        <v>Montaggio meccanico</v>
      </c>
      <c r="D613" s="207">
        <f>unitario!E607</f>
        <v>1</v>
      </c>
      <c r="E613" s="207">
        <f>(unitario!$Y607+unitario!$Z607)*D613</f>
        <v>0</v>
      </c>
      <c r="F613" s="208">
        <f>(unitario!$S607+unitario!$T607+unitario!$U607+unitario!$V607+unitario!$W607+unitario!$X607)*D613</f>
        <v>0</v>
      </c>
      <c r="G613" s="207">
        <f>(unitario!Y607*unitario!$Y$658+unitario!Z607*unitario!$Z$658)*'STANDARD FCA'!D613</f>
        <v>0</v>
      </c>
      <c r="H613" s="207">
        <f>(unitario!S607*unitario!$S$658+unitario!T607*unitario!$T$658+unitario!U607*unitario!$U$658+unitario!V607*unitario!$V$658+unitario!W607*unitario!$W$658+unitario!X607*unitario!$X$658)*'STANDARD FCA'!D613</f>
        <v>0</v>
      </c>
      <c r="I613" s="208">
        <f>(unitario!G607+unitario!H607*unitario!$H$658+unitario!I607*unitario!$I$658+unitario!J607*unitario!$J$658+unitario!K607*unitario!$K$658+unitario!L607*unitario!$L$658+unitario!M607*unitario!$M$658+unitario!N607*unitario!$N$658+unitario!O607*unitario!$O$658+unitario!P607*unitario!$P$658+unitario!Q607*unitario!$Q$658+unitario!R607*unitario!$R$658)*'STANDARD FCA'!D613</f>
        <v>0</v>
      </c>
      <c r="J613" s="145">
        <f t="shared" si="38"/>
        <v>0</v>
      </c>
      <c r="K613" s="145">
        <f>unitario!AA607</f>
        <v>0</v>
      </c>
      <c r="L613" s="145">
        <f t="shared" si="39"/>
        <v>0</v>
      </c>
    </row>
    <row r="614" spans="2:12" ht="27" customHeight="1">
      <c r="B614" s="138"/>
      <c r="C614" s="205" t="str">
        <f>unitario!B608</f>
        <v xml:space="preserve">Azzeramento Robot </v>
      </c>
      <c r="D614" s="207">
        <f>unitario!E608</f>
        <v>1</v>
      </c>
      <c r="E614" s="207">
        <f>(unitario!$Y608+unitario!$Z608)*D614</f>
        <v>0</v>
      </c>
      <c r="F614" s="208">
        <f>(unitario!$S608+unitario!$T608+unitario!$U608+unitario!$V608+unitario!$W608+unitario!$X608)*D614</f>
        <v>0</v>
      </c>
      <c r="G614" s="207">
        <f>(unitario!Y608*unitario!$Y$658+unitario!Z608*unitario!$Z$658)*'STANDARD FCA'!D614</f>
        <v>0</v>
      </c>
      <c r="H614" s="207">
        <f>(unitario!S608*unitario!$S$658+unitario!T608*unitario!$T$658+unitario!U608*unitario!$U$658+unitario!V608*unitario!$V$658+unitario!W608*unitario!$W$658+unitario!X608*unitario!$X$658)*'STANDARD FCA'!D614</f>
        <v>0</v>
      </c>
      <c r="I614" s="208">
        <f>(unitario!G608+unitario!H608*unitario!$H$658+unitario!I608*unitario!$I$658+unitario!J608*unitario!$J$658+unitario!K608*unitario!$K$658+unitario!L608*unitario!$L$658+unitario!M608*unitario!$M$658+unitario!N608*unitario!$N$658+unitario!O608*unitario!$O$658+unitario!P608*unitario!$P$658+unitario!Q608*unitario!$Q$658+unitario!R608*unitario!$R$658)*'STANDARD FCA'!D614</f>
        <v>0</v>
      </c>
      <c r="J614" s="145">
        <f t="shared" si="38"/>
        <v>0</v>
      </c>
      <c r="K614" s="145">
        <f>unitario!AA608</f>
        <v>0</v>
      </c>
      <c r="L614" s="145">
        <f t="shared" si="39"/>
        <v>0</v>
      </c>
    </row>
    <row r="615" spans="2:12" ht="27" customHeight="1">
      <c r="B615" s="138"/>
      <c r="C615" s="205" t="str">
        <f>unitario!B609</f>
        <v xml:space="preserve">Canalizzazioni </v>
      </c>
      <c r="D615" s="207">
        <f>unitario!E609</f>
        <v>1</v>
      </c>
      <c r="E615" s="207">
        <f>(unitario!$Y609+unitario!$Z609)*D615</f>
        <v>0</v>
      </c>
      <c r="F615" s="208">
        <f>(unitario!$S609+unitario!$T609+unitario!$U609+unitario!$V609+unitario!$W609+unitario!$X609)*D615</f>
        <v>200</v>
      </c>
      <c r="G615" s="207">
        <f>(unitario!Y609*unitario!$Y$658+unitario!Z609*unitario!$Z$658)*'STANDARD FCA'!D615</f>
        <v>0</v>
      </c>
      <c r="H615" s="207">
        <f>(unitario!S609*unitario!$S$658+unitario!T609*unitario!$T$658+unitario!U609*unitario!$U$658+unitario!V609*unitario!$V$658+unitario!W609*unitario!$W$658+unitario!X609*unitario!$X$658)*'STANDARD FCA'!D615</f>
        <v>6000</v>
      </c>
      <c r="I615" s="208">
        <f>(unitario!G609+unitario!H609*unitario!$H$658+unitario!I609*unitario!$I$658+unitario!J609*unitario!$J$658+unitario!K609*unitario!$K$658+unitario!L609*unitario!$L$658+unitario!M609*unitario!$M$658+unitario!N609*unitario!$N$658+unitario!O609*unitario!$O$658+unitario!P609*unitario!$P$658+unitario!Q609*unitario!$Q$658+unitario!R609*unitario!$R$658)*'STANDARD FCA'!D615</f>
        <v>0</v>
      </c>
      <c r="J615" s="145">
        <f t="shared" si="38"/>
        <v>6000</v>
      </c>
      <c r="K615" s="145">
        <f>unitario!AA609</f>
        <v>6000</v>
      </c>
      <c r="L615" s="145">
        <f t="shared" si="39"/>
        <v>0</v>
      </c>
    </row>
    <row r="616" spans="2:12" ht="27" customHeight="1">
      <c r="B616" s="138"/>
      <c r="C616" s="205" t="str">
        <f>unitario!B610</f>
        <v>Impianti elettrici x intercollegamenti</v>
      </c>
      <c r="D616" s="207">
        <f>unitario!E610</f>
        <v>1</v>
      </c>
      <c r="E616" s="207">
        <f>(unitario!$Y610+unitario!$Z610)*D616</f>
        <v>0</v>
      </c>
      <c r="F616" s="208">
        <f>(unitario!$S610+unitario!$T610+unitario!$U610+unitario!$V610+unitario!$W610+unitario!$X610)*D616</f>
        <v>400</v>
      </c>
      <c r="G616" s="207">
        <f>(unitario!Y610*unitario!$Y$658+unitario!Z610*unitario!$Z$658)*'STANDARD FCA'!D616</f>
        <v>0</v>
      </c>
      <c r="H616" s="207">
        <f>(unitario!S610*unitario!$S$658+unitario!T610*unitario!$T$658+unitario!U610*unitario!$U$658+unitario!V610*unitario!$V$658+unitario!W610*unitario!$W$658+unitario!X610*unitario!$X$658)*'STANDARD FCA'!D616</f>
        <v>12000</v>
      </c>
      <c r="I616" s="208">
        <f>(unitario!G610+unitario!H610*unitario!$H$658+unitario!I610*unitario!$I$658+unitario!J610*unitario!$J$658+unitario!K610*unitario!$K$658+unitario!L610*unitario!$L$658+unitario!M610*unitario!$M$658+unitario!N610*unitario!$N$658+unitario!O610*unitario!$O$658+unitario!P610*unitario!$P$658+unitario!Q610*unitario!$Q$658+unitario!R610*unitario!$R$658)*'STANDARD FCA'!D616</f>
        <v>0</v>
      </c>
      <c r="J616" s="145">
        <f t="shared" si="38"/>
        <v>12000</v>
      </c>
      <c r="K616" s="145">
        <f>unitario!AA610</f>
        <v>12000</v>
      </c>
      <c r="L616" s="145">
        <f t="shared" si="39"/>
        <v>0</v>
      </c>
    </row>
    <row r="617" spans="2:12" ht="27" customHeight="1">
      <c r="B617" s="138"/>
      <c r="C617" s="205" t="str">
        <f>unitario!B611</f>
        <v>Impianti fluidici  x intercollegamenti</v>
      </c>
      <c r="D617" s="207">
        <f>unitario!E611</f>
        <v>1</v>
      </c>
      <c r="E617" s="207">
        <f>(unitario!$Y611+unitario!$Z611)*D617</f>
        <v>0</v>
      </c>
      <c r="F617" s="208">
        <f>(unitario!$S611+unitario!$T611+unitario!$U611+unitario!$V611+unitario!$W611+unitario!$X611)*D617</f>
        <v>200</v>
      </c>
      <c r="G617" s="207">
        <f>(unitario!Y611*unitario!$Y$658+unitario!Z611*unitario!$Z$658)*'STANDARD FCA'!D617</f>
        <v>0</v>
      </c>
      <c r="H617" s="207">
        <f>(unitario!S611*unitario!$S$658+unitario!T611*unitario!$T$658+unitario!U611*unitario!$U$658+unitario!V611*unitario!$V$658+unitario!W611*unitario!$W$658+unitario!X611*unitario!$X$658)*'STANDARD FCA'!D617</f>
        <v>6000</v>
      </c>
      <c r="I617" s="208">
        <f>(unitario!G611+unitario!H611*unitario!$H$658+unitario!I611*unitario!$I$658+unitario!J611*unitario!$J$658+unitario!K611*unitario!$K$658+unitario!L611*unitario!$L$658+unitario!M611*unitario!$M$658+unitario!N611*unitario!$N$658+unitario!O611*unitario!$O$658+unitario!P611*unitario!$P$658+unitario!Q611*unitario!$Q$658+unitario!R611*unitario!$R$658)*'STANDARD FCA'!D617</f>
        <v>0</v>
      </c>
      <c r="J617" s="145">
        <f t="shared" si="38"/>
        <v>6000</v>
      </c>
      <c r="K617" s="145">
        <f>unitario!AA611</f>
        <v>6000</v>
      </c>
      <c r="L617" s="145">
        <f t="shared" si="39"/>
        <v>0</v>
      </c>
    </row>
    <row r="618" spans="2:12" ht="27" customHeight="1">
      <c r="B618" s="138"/>
      <c r="C618" s="205" t="str">
        <f>unitario!B612</f>
        <v>Map e mif meccanica</v>
      </c>
      <c r="D618" s="207">
        <f>unitario!E612</f>
        <v>1</v>
      </c>
      <c r="E618" s="207">
        <f>(unitario!$Y612+unitario!$Z612)*D618</f>
        <v>0</v>
      </c>
      <c r="F618" s="208">
        <f>(unitario!$S612+unitario!$T612+unitario!$U612+unitario!$V612+unitario!$W612+unitario!$X612)*D618</f>
        <v>960</v>
      </c>
      <c r="G618" s="207">
        <f>(unitario!Y612*unitario!$Y$658+unitario!Z612*unitario!$Z$658)*'STANDARD FCA'!D618</f>
        <v>0</v>
      </c>
      <c r="H618" s="207">
        <f>(unitario!S612*unitario!$S$658+unitario!T612*unitario!$T$658+unitario!U612*unitario!$U$658+unitario!V612*unitario!$V$658+unitario!W612*unitario!$W$658+unitario!X612*unitario!$X$658)*'STANDARD FCA'!D618</f>
        <v>48000</v>
      </c>
      <c r="I618" s="208">
        <f>(unitario!G612+unitario!H612*unitario!$H$658+unitario!I612*unitario!$I$658+unitario!J612*unitario!$J$658+unitario!K612*unitario!$K$658+unitario!L612*unitario!$L$658+unitario!M612*unitario!$M$658+unitario!N612*unitario!$N$658+unitario!O612*unitario!$O$658+unitario!P612*unitario!$P$658+unitario!Q612*unitario!$Q$658+unitario!R612*unitario!$R$658)*'STANDARD FCA'!D618</f>
        <v>0</v>
      </c>
      <c r="J618" s="145">
        <f t="shared" si="38"/>
        <v>48000</v>
      </c>
      <c r="K618" s="145">
        <f>unitario!AA612</f>
        <v>28800</v>
      </c>
      <c r="L618" s="145">
        <f t="shared" si="39"/>
        <v>19200</v>
      </c>
    </row>
    <row r="619" spans="2:12" ht="27" customHeight="1">
      <c r="B619" s="138"/>
      <c r="C619" s="205" t="str">
        <f>unitario!B613</f>
        <v>Ricertificazione attrezzature</v>
      </c>
      <c r="D619" s="207">
        <f>unitario!E613</f>
        <v>1</v>
      </c>
      <c r="E619" s="207">
        <f>(unitario!$Y613+unitario!$Z613)*D619</f>
        <v>0</v>
      </c>
      <c r="F619" s="208">
        <f>(unitario!$S613+unitario!$T613+unitario!$U613+unitario!$V613+unitario!$W613+unitario!$X613)*D619</f>
        <v>420</v>
      </c>
      <c r="G619" s="207">
        <f>(unitario!Y613*unitario!$Y$658+unitario!Z613*unitario!$Z$658)*'STANDARD FCA'!D619</f>
        <v>0</v>
      </c>
      <c r="H619" s="207">
        <f>(unitario!S613*unitario!$S$658+unitario!T613*unitario!$T$658+unitario!U613*unitario!$U$658+unitario!V613*unitario!$V$658+unitario!W613*unitario!$W$658+unitario!X613*unitario!$X$658)*'STANDARD FCA'!D619</f>
        <v>12600</v>
      </c>
      <c r="I619" s="208">
        <f>(unitario!G613+unitario!H613*unitario!$H$658+unitario!I613*unitario!$I$658+unitario!J613*unitario!$J$658+unitario!K613*unitario!$K$658+unitario!L613*unitario!$L$658+unitario!M613*unitario!$M$658+unitario!N613*unitario!$N$658+unitario!O613*unitario!$O$658+unitario!P613*unitario!$P$658+unitario!Q613*unitario!$Q$658+unitario!R613*unitario!$R$658)*'STANDARD FCA'!D619</f>
        <v>0</v>
      </c>
      <c r="J619" s="145">
        <f t="shared" si="38"/>
        <v>12600</v>
      </c>
      <c r="K619" s="145">
        <f>unitario!AA613</f>
        <v>12600</v>
      </c>
      <c r="L619" s="145">
        <f t="shared" si="39"/>
        <v>0</v>
      </c>
    </row>
    <row r="620" spans="2:12" ht="27" customHeight="1">
      <c r="B620" s="138"/>
      <c r="C620" s="205" t="str">
        <f>unitario!B614</f>
        <v>Messa in funzione sw</v>
      </c>
      <c r="D620" s="207">
        <f>unitario!E614</f>
        <v>1</v>
      </c>
      <c r="E620" s="207">
        <f>(unitario!$Y614+unitario!$Z614)*D620</f>
        <v>0</v>
      </c>
      <c r="F620" s="208">
        <f>(unitario!$S614+unitario!$T614+unitario!$U614+unitario!$V614+unitario!$W614+unitario!$X614)*D620</f>
        <v>2450</v>
      </c>
      <c r="G620" s="207">
        <f>(unitario!Y614*unitario!$Y$658+unitario!Z614*unitario!$Z$658)*'STANDARD FCA'!D620</f>
        <v>0</v>
      </c>
      <c r="H620" s="207">
        <f>(unitario!S614*unitario!$S$658+unitario!T614*unitario!$T$658+unitario!U614*unitario!$U$658+unitario!V614*unitario!$V$658+unitario!W614*unitario!$W$658+unitario!X614*unitario!$X$658)*'STANDARD FCA'!D620</f>
        <v>122500</v>
      </c>
      <c r="I620" s="208">
        <f>(unitario!G614+unitario!H614*unitario!$H$658+unitario!I614*unitario!$I$658+unitario!J614*unitario!$J$658+unitario!K614*unitario!$K$658+unitario!L614*unitario!$L$658+unitario!M614*unitario!$M$658+unitario!N614*unitario!$N$658+unitario!O614*unitario!$O$658+unitario!P614*unitario!$P$658+unitario!Q614*unitario!$Q$658+unitario!R614*unitario!$R$658)*'STANDARD FCA'!D620</f>
        <v>0</v>
      </c>
      <c r="J620" s="145">
        <f t="shared" si="38"/>
        <v>122500</v>
      </c>
      <c r="K620" s="145">
        <f>unitario!AA614</f>
        <v>122500</v>
      </c>
      <c r="L620" s="145">
        <f t="shared" si="39"/>
        <v>0</v>
      </c>
    </row>
    <row r="621" spans="2:12" ht="27" customHeight="1">
      <c r="B621" s="138"/>
      <c r="C621" s="205" t="str">
        <f>unitario!B615</f>
        <v xml:space="preserve">Assistenza hw alla mif </v>
      </c>
      <c r="D621" s="207">
        <f>unitario!E615</f>
        <v>1</v>
      </c>
      <c r="E621" s="207">
        <f>(unitario!$Y615+unitario!$Z615)*D621</f>
        <v>0</v>
      </c>
      <c r="F621" s="208">
        <f>(unitario!$S615+unitario!$T615+unitario!$U615+unitario!$V615+unitario!$W615+unitario!$X615)*D621</f>
        <v>400</v>
      </c>
      <c r="G621" s="207">
        <f>(unitario!Y615*unitario!$Y$658+unitario!Z615*unitario!$Z$658)*'STANDARD FCA'!D621</f>
        <v>0</v>
      </c>
      <c r="H621" s="207">
        <f>(unitario!S615*unitario!$S$658+unitario!T615*unitario!$T$658+unitario!U615*unitario!$U$658+unitario!V615*unitario!$V$658+unitario!W615*unitario!$W$658+unitario!X615*unitario!$X$658)*'STANDARD FCA'!D621</f>
        <v>12000</v>
      </c>
      <c r="I621" s="208">
        <f>(unitario!G615+unitario!H615*unitario!$H$658+unitario!I615*unitario!$I$658+unitario!J615*unitario!$J$658+unitario!K615*unitario!$K$658+unitario!L615*unitario!$L$658+unitario!M615*unitario!$M$658+unitario!N615*unitario!$N$658+unitario!O615*unitario!$O$658+unitario!P615*unitario!$P$658+unitario!Q615*unitario!$Q$658+unitario!R615*unitario!$R$658)*'STANDARD FCA'!D621</f>
        <v>0</v>
      </c>
      <c r="J621" s="145">
        <f t="shared" si="38"/>
        <v>12000</v>
      </c>
      <c r="K621" s="145">
        <f>unitario!AA615</f>
        <v>12000</v>
      </c>
      <c r="L621" s="145">
        <f t="shared" si="39"/>
        <v>0</v>
      </c>
    </row>
    <row r="622" spans="2:12" ht="27" customHeight="1">
      <c r="B622" s="138"/>
      <c r="C622" s="205" t="str">
        <f>unitario!B616</f>
        <v xml:space="preserve">Programmazione robot </v>
      </c>
      <c r="D622" s="207">
        <f>unitario!E616</f>
        <v>1</v>
      </c>
      <c r="E622" s="207">
        <f>(unitario!$Y616+unitario!$Z616)*D622</f>
        <v>0</v>
      </c>
      <c r="F622" s="208">
        <f>(unitario!$S616+unitario!$T616+unitario!$U616+unitario!$V616+unitario!$W616+unitario!$X616)*D622</f>
        <v>1250</v>
      </c>
      <c r="G622" s="207">
        <f>(unitario!Y616*unitario!$Y$658+unitario!Z616*unitario!$Z$658)*'STANDARD FCA'!D622</f>
        <v>0</v>
      </c>
      <c r="H622" s="207">
        <f>(unitario!S616*unitario!$S$658+unitario!T616*unitario!$T$658+unitario!U616*unitario!$U$658+unitario!V616*unitario!$V$658+unitario!W616*unitario!$W$658+unitario!X616*unitario!$X$658)*'STANDARD FCA'!D622</f>
        <v>62500</v>
      </c>
      <c r="I622" s="208">
        <f>(unitario!G616+unitario!H616*unitario!$H$658+unitario!I616*unitario!$I$658+unitario!J616*unitario!$J$658+unitario!K616*unitario!$K$658+unitario!L616*unitario!$L$658+unitario!M616*unitario!$M$658+unitario!N616*unitario!$N$658+unitario!O616*unitario!$O$658+unitario!P616*unitario!$P$658+unitario!Q616*unitario!$Q$658+unitario!R616*unitario!$R$658)*'STANDARD FCA'!D622</f>
        <v>0</v>
      </c>
      <c r="J622" s="145">
        <f t="shared" si="38"/>
        <v>62500</v>
      </c>
      <c r="K622" s="145">
        <f>unitario!AA616</f>
        <v>62500</v>
      </c>
      <c r="L622" s="145">
        <f t="shared" si="39"/>
        <v>0</v>
      </c>
    </row>
    <row r="623" spans="2:12" ht="27" customHeight="1">
      <c r="B623" s="138"/>
      <c r="C623" s="205" t="str">
        <f>unitario!B617</f>
        <v>Metodista ( geometric)</v>
      </c>
      <c r="D623" s="207">
        <f>unitario!E617</f>
        <v>1</v>
      </c>
      <c r="E623" s="207">
        <f>(unitario!$Y617+unitario!$Z617)*D623</f>
        <v>0</v>
      </c>
      <c r="F623" s="208">
        <f>(unitario!$S617+unitario!$T617+unitario!$U617+unitario!$V617+unitario!$W617+unitario!$X617)*D623</f>
        <v>400</v>
      </c>
      <c r="G623" s="207">
        <f>(unitario!Y617*unitario!$Y$658+unitario!Z617*unitario!$Z$658)*'STANDARD FCA'!D623</f>
        <v>0</v>
      </c>
      <c r="H623" s="207">
        <f>(unitario!S617*unitario!$S$658+unitario!T617*unitario!$T$658+unitario!U617*unitario!$U$658+unitario!V617*unitario!$V$658+unitario!W617*unitario!$W$658+unitario!X617*unitario!$X$658)*'STANDARD FCA'!D623</f>
        <v>20000</v>
      </c>
      <c r="I623" s="208">
        <f>(unitario!G617+unitario!H617*unitario!$H$658+unitario!I617*unitario!$I$658+unitario!J617*unitario!$J$658+unitario!K617*unitario!$K$658+unitario!L617*unitario!$L$658+unitario!M617*unitario!$M$658+unitario!N617*unitario!$N$658+unitario!O617*unitario!$O$658+unitario!P617*unitario!$P$658+unitario!Q617*unitario!$Q$658+unitario!R617*unitario!$R$658)*'STANDARD FCA'!D623</f>
        <v>0</v>
      </c>
      <c r="J623" s="145">
        <f t="shared" si="38"/>
        <v>20000</v>
      </c>
      <c r="K623" s="145">
        <f>unitario!AA617</f>
        <v>26000</v>
      </c>
      <c r="L623" s="145">
        <f t="shared" si="39"/>
        <v>-6000</v>
      </c>
    </row>
    <row r="624" spans="2:12" ht="27" customHeight="1">
      <c r="B624" s="138"/>
      <c r="C624" s="205" t="str">
        <f>unitario!B618</f>
        <v xml:space="preserve">Tecnico di saldatura x Parametrizzazione pinza di saldatura </v>
      </c>
      <c r="D624" s="207">
        <f>unitario!E618</f>
        <v>1</v>
      </c>
      <c r="E624" s="207">
        <f>(unitario!$Y618+unitario!$Z618)*D624</f>
        <v>0</v>
      </c>
      <c r="F624" s="208">
        <f>(unitario!$S618+unitario!$T618+unitario!$U618+unitario!$V618+unitario!$W618+unitario!$X618)*D624</f>
        <v>400</v>
      </c>
      <c r="G624" s="207">
        <f>(unitario!Y618*unitario!$Y$658+unitario!Z618*unitario!$Z$658)*'STANDARD FCA'!D624</f>
        <v>0</v>
      </c>
      <c r="H624" s="207">
        <f>(unitario!S618*unitario!$S$658+unitario!T618*unitario!$T$658+unitario!U618*unitario!$U$658+unitario!V618*unitario!$V$658+unitario!W618*unitario!$W$658+unitario!X618*unitario!$X$658)*'STANDARD FCA'!D624</f>
        <v>20000</v>
      </c>
      <c r="I624" s="208">
        <f>(unitario!G618+unitario!H618*unitario!$H$658+unitario!I618*unitario!$I$658+unitario!J618*unitario!$J$658+unitario!K618*unitario!$K$658+unitario!L618*unitario!$L$658+unitario!M618*unitario!$M$658+unitario!N618*unitario!$N$658+unitario!O618*unitario!$O$658+unitario!P618*unitario!$P$658+unitario!Q618*unitario!$Q$658+unitario!R618*unitario!$R$658)*'STANDARD FCA'!D624</f>
        <v>0</v>
      </c>
      <c r="J624" s="145">
        <f t="shared" si="38"/>
        <v>20000</v>
      </c>
      <c r="K624" s="145">
        <f>unitario!AA618</f>
        <v>20000</v>
      </c>
      <c r="L624" s="145">
        <f t="shared" si="39"/>
        <v>0</v>
      </c>
    </row>
    <row r="625" spans="2:12" ht="27" customHeight="1">
      <c r="B625" s="138"/>
      <c r="C625" s="205" t="str">
        <f>unitario!B619</f>
        <v>Capo cantiere</v>
      </c>
      <c r="D625" s="207">
        <f>unitario!E619</f>
        <v>1</v>
      </c>
      <c r="E625" s="207">
        <f>(unitario!$Y619+unitario!$Z619)*D625</f>
        <v>0</v>
      </c>
      <c r="F625" s="208">
        <f>(unitario!$S619+unitario!$T619+unitario!$U619+unitario!$V619+unitario!$W619+unitario!$X619)*D625</f>
        <v>1000</v>
      </c>
      <c r="G625" s="207">
        <f>(unitario!Y619*unitario!$Y$658+unitario!Z619*unitario!$Z$658)*'STANDARD FCA'!D625</f>
        <v>0</v>
      </c>
      <c r="H625" s="207">
        <f>(unitario!S619*unitario!$S$658+unitario!T619*unitario!$AB$619+unitario!U619*unitario!$U$658+unitario!V619*unitario!$V$658+unitario!W619*unitario!$W$658+unitario!X619*unitario!$X$658)*'STANDARD FCA'!D625</f>
        <v>30000</v>
      </c>
      <c r="I625" s="208">
        <f>(unitario!G619+unitario!H619*unitario!$H$658+unitario!I619*unitario!$I$658+unitario!J619*unitario!$J$658+unitario!K619*unitario!$K$658+unitario!L619*unitario!$L$658+unitario!M619*unitario!$M$658+unitario!N619*unitario!$N$658+unitario!O619*unitario!$O$658+unitario!P619*unitario!$P$658+unitario!Q619*unitario!$Q$658+unitario!R619*unitario!$R$658)*'STANDARD FCA'!D625</f>
        <v>0</v>
      </c>
      <c r="J625" s="145">
        <f t="shared" si="38"/>
        <v>30000</v>
      </c>
      <c r="K625" s="145">
        <f>unitario!AA619</f>
        <v>30000</v>
      </c>
      <c r="L625" s="145">
        <f t="shared" si="39"/>
        <v>0</v>
      </c>
    </row>
    <row r="626" spans="2:12" ht="27" customHeight="1">
      <c r="B626" s="138"/>
      <c r="C626" s="205" t="str">
        <f>unitario!B620</f>
        <v xml:space="preserve">Slow build </v>
      </c>
      <c r="D626" s="207">
        <f>unitario!E620</f>
        <v>1</v>
      </c>
      <c r="E626" s="207">
        <f>(unitario!$Y620+unitario!$Z620)*D626</f>
        <v>0</v>
      </c>
      <c r="F626" s="208">
        <f>(unitario!$S620+unitario!$T620+unitario!$U620+unitario!$V620+unitario!$W620+unitario!$X620)*D626</f>
        <v>0</v>
      </c>
      <c r="G626" s="207">
        <f>(unitario!Y620*unitario!$Y$658+unitario!Z620*unitario!$Z$658)*'STANDARD FCA'!D626</f>
        <v>0</v>
      </c>
      <c r="H626" s="207">
        <f>(unitario!S620*unitario!$S$658+unitario!T620*unitario!$T$658+unitario!U620*unitario!$U$658+unitario!V620*unitario!$V$658+unitario!W620*unitario!$W$658+unitario!X620*unitario!$X$658)*'STANDARD FCA'!D626</f>
        <v>0</v>
      </c>
      <c r="I626" s="208">
        <f>(unitario!G620+unitario!H620*unitario!$H$658+unitario!I620*unitario!$I$658+unitario!J620*unitario!$J$658+unitario!K620*unitario!$K$658+unitario!L620*unitario!$L$658+unitario!M620*unitario!$M$658+unitario!N620*unitario!$N$658+unitario!O620*unitario!$O$658+unitario!P620*unitario!$P$658+unitario!Q620*unitario!$Q$658+unitario!R620*unitario!$R$658)*'STANDARD FCA'!D626</f>
        <v>21000</v>
      </c>
      <c r="J626" s="145">
        <f t="shared" si="38"/>
        <v>21000</v>
      </c>
      <c r="K626" s="145">
        <f>unitario!AA620</f>
        <v>21000</v>
      </c>
      <c r="L626" s="145">
        <f t="shared" si="39"/>
        <v>0</v>
      </c>
    </row>
    <row r="627" spans="2:12" ht="27" customHeight="1">
      <c r="B627" s="138"/>
      <c r="C627" s="205" t="str">
        <f>unitario!B621</f>
        <v>assistenza salita produttiva mese di Ottobre ( 1 meccanico+ 1 Rob + 1 Sw x 2 turni )</v>
      </c>
      <c r="D627" s="207">
        <f>unitario!E621</f>
        <v>1</v>
      </c>
      <c r="E627" s="207">
        <f>(unitario!$Y621+unitario!$Z621)*D627</f>
        <v>0</v>
      </c>
      <c r="F627" s="208">
        <f>(unitario!$S621+unitario!$T621+unitario!$U621+unitario!$V621+unitario!$W621+unitario!$X621)*D627</f>
        <v>1056</v>
      </c>
      <c r="G627" s="207">
        <f>(unitario!Y621*unitario!$Y$658+unitario!Z621*unitario!$Z$658)*'STANDARD FCA'!D627</f>
        <v>0</v>
      </c>
      <c r="H627" s="207">
        <f>(unitario!S621*unitario!$S$658+unitario!T621*unitario!$T$658+unitario!U621*unitario!$U$658+unitario!V621*unitario!$V$658+unitario!W621*unitario!$W$658+unitario!X621*unitario!$X$658)*'STANDARD FCA'!D627</f>
        <v>52800</v>
      </c>
      <c r="I627" s="208">
        <f>(unitario!G621+unitario!H621*unitario!$H$658+unitario!I621*unitario!$I$658+unitario!J621*unitario!$J$658+unitario!K621*unitario!$K$658+unitario!L621*unitario!$L$658+unitario!M621*unitario!$M$658+unitario!N621*unitario!$N$658+unitario!O621*unitario!$O$658+unitario!P621*unitario!$P$658+unitario!Q621*unitario!$Q$658+unitario!R621*unitario!$R$658)*'STANDARD FCA'!D627</f>
        <v>0</v>
      </c>
      <c r="J627" s="145">
        <f t="shared" si="38"/>
        <v>52800</v>
      </c>
      <c r="K627" s="145">
        <f>unitario!AA621</f>
        <v>52800</v>
      </c>
      <c r="L627" s="145">
        <f t="shared" si="39"/>
        <v>0</v>
      </c>
    </row>
    <row r="628" spans="2:12" ht="27" customHeight="1">
      <c r="B628" s="138"/>
      <c r="C628" s="205">
        <f>unitario!B622</f>
        <v>0</v>
      </c>
      <c r="D628" s="207">
        <f>unitario!E622</f>
        <v>0</v>
      </c>
      <c r="E628" s="207">
        <f>(unitario!$Y622+unitario!$Z622)*D628</f>
        <v>0</v>
      </c>
      <c r="F628" s="208">
        <f>(unitario!$S622+unitario!$T622+unitario!$U622+unitario!$V622+unitario!$W622+unitario!$X622)*D628</f>
        <v>0</v>
      </c>
      <c r="G628" s="207">
        <f>(unitario!Y622*unitario!$Y$658+unitario!Z622*unitario!$Z$658)*'STANDARD FCA'!D628</f>
        <v>0</v>
      </c>
      <c r="H628" s="207">
        <f>(unitario!S622*unitario!$S$658+unitario!T622*unitario!$T$658+unitario!U622*unitario!$U$658+unitario!V622*unitario!$V$658+unitario!W622*unitario!$W$658+unitario!X622*unitario!$X$658)*'STANDARD FCA'!D628</f>
        <v>0</v>
      </c>
      <c r="I628" s="208">
        <f>(unitario!G622+unitario!H622*unitario!$H$658+unitario!I622*unitario!$I$658+unitario!J622*unitario!$J$658+unitario!K622*unitario!$K$658+unitario!L622*unitario!$L$658+unitario!M622*unitario!$M$658+unitario!N622*unitario!$N$658+unitario!O622*unitario!$O$658+unitario!P622*unitario!$P$658+unitario!Q622*unitario!$Q$658+unitario!R622*unitario!$R$658)*'STANDARD FCA'!D628</f>
        <v>0</v>
      </c>
      <c r="J628" s="145">
        <f t="shared" si="38"/>
        <v>0</v>
      </c>
      <c r="K628" s="145">
        <f>unitario!AA622</f>
        <v>0</v>
      </c>
      <c r="L628" s="145">
        <f t="shared" si="39"/>
        <v>0</v>
      </c>
    </row>
    <row r="629" spans="2:12" ht="27" customHeight="1">
      <c r="B629" s="138"/>
      <c r="C629" s="205" t="str">
        <f>unitario!B623</f>
        <v>Assistenza Geometria</v>
      </c>
      <c r="D629" s="207">
        <f>unitario!E623</f>
        <v>1</v>
      </c>
      <c r="E629" s="207">
        <f>(unitario!$Y623+unitario!$Z623)*D629</f>
        <v>0</v>
      </c>
      <c r="F629" s="208">
        <f>(unitario!$S623+unitario!$T623+unitario!$U623+unitario!$V623+unitario!$W623+unitario!$X623)*D629</f>
        <v>0</v>
      </c>
      <c r="G629" s="207">
        <f>(unitario!Y623*unitario!$Y$658+unitario!Z623*unitario!$Z$658)*'STANDARD FCA'!D629</f>
        <v>0</v>
      </c>
      <c r="H629" s="207">
        <f>(unitario!S623*unitario!$S$658+unitario!T623*unitario!$T$658+unitario!U623*unitario!$U$658+unitario!V623*unitario!$V$658+unitario!W623*unitario!$W$658+unitario!X623*unitario!$X$658)*'STANDARD FCA'!D629</f>
        <v>0</v>
      </c>
      <c r="I629" s="208">
        <f>(unitario!G623+unitario!H623*unitario!$H$658+unitario!I623*unitario!$I$658+unitario!J623*unitario!$J$658+unitario!K623*unitario!$K$658+unitario!L623*unitario!$L$658+unitario!M623*unitario!$M$658+unitario!N623*unitario!$N$658+unitario!O623*unitario!$O$658+unitario!P623*unitario!$P$658+unitario!Q623*unitario!$Q$658+unitario!R623*unitario!$R$658)*'STANDARD FCA'!D629</f>
        <v>0</v>
      </c>
      <c r="J629" s="145">
        <f t="shared" si="38"/>
        <v>0</v>
      </c>
      <c r="K629" s="145">
        <f>unitario!AA623</f>
        <v>0</v>
      </c>
      <c r="L629" s="145">
        <f t="shared" si="39"/>
        <v>0</v>
      </c>
    </row>
    <row r="630" spans="2:12" ht="27" customHeight="1">
      <c r="B630" s="138"/>
      <c r="C630" s="205" t="str">
        <f>unitario!B624</f>
        <v xml:space="preserve">Costi della sicurezza </v>
      </c>
      <c r="D630" s="207">
        <f>unitario!E624</f>
        <v>1</v>
      </c>
      <c r="E630" s="207">
        <f>(unitario!$Y624+unitario!$Z624)*D630</f>
        <v>0</v>
      </c>
      <c r="F630" s="208">
        <f>(unitario!$S624+unitario!$T624+unitario!$U624+unitario!$V624+unitario!$W624+unitario!$X624)*D630</f>
        <v>0</v>
      </c>
      <c r="G630" s="207">
        <f>(unitario!Y624*unitario!$Y$658+unitario!Z624*unitario!$Z$658)*'STANDARD FCA'!D630</f>
        <v>0</v>
      </c>
      <c r="H630" s="207">
        <f>(unitario!S624*unitario!$S$658+unitario!T624*unitario!$T$658+unitario!U624*unitario!$U$658+unitario!V624*unitario!$V$658+unitario!W624*unitario!$W$658+unitario!X624*unitario!$X$658)*'STANDARD FCA'!D630</f>
        <v>0</v>
      </c>
      <c r="I630" s="208">
        <f>(unitario!G624+unitario!H624*unitario!$H$658+unitario!I624*unitario!$I$658+unitario!J624*unitario!$J$658+unitario!K624*unitario!$K$658+unitario!L624*unitario!$L$658+unitario!M624*unitario!$M$658+unitario!N624*unitario!$N$658+unitario!O624*unitario!$O$658+unitario!P624*unitario!$P$658+unitario!Q624*unitario!$Q$658+unitario!R624*unitario!$R$658)*'STANDARD FCA'!D630</f>
        <v>0</v>
      </c>
      <c r="J630" s="145">
        <f t="shared" si="38"/>
        <v>0</v>
      </c>
      <c r="K630" s="145">
        <f>unitario!AA624</f>
        <v>0</v>
      </c>
      <c r="L630" s="145">
        <f t="shared" si="39"/>
        <v>0</v>
      </c>
    </row>
    <row r="631" spans="2:12" ht="27" customHeight="1">
      <c r="B631" s="138"/>
      <c r="C631" s="205">
        <f>unitario!B625</f>
        <v>0</v>
      </c>
      <c r="D631" s="207">
        <f>unitario!E625</f>
        <v>0</v>
      </c>
      <c r="E631" s="207">
        <f>(unitario!$Y625+unitario!$Z625)*D631</f>
        <v>0</v>
      </c>
      <c r="F631" s="208">
        <f>(unitario!$S625+unitario!$T625+unitario!$U625+unitario!$V625+unitario!$W625+unitario!$X625)*D631</f>
        <v>0</v>
      </c>
      <c r="G631" s="207">
        <f>(unitario!Y625*unitario!$Y$658+unitario!Z625*unitario!$Z$658)*'STANDARD FCA'!D631</f>
        <v>0</v>
      </c>
      <c r="H631" s="207">
        <f>(unitario!S625*unitario!$S$658+unitario!T625*unitario!$T$658+unitario!U625*unitario!$U$658+unitario!V625*unitario!$V$658+unitario!W625*unitario!$W$658+unitario!X625*unitario!$X$658)*'STANDARD FCA'!D631</f>
        <v>0</v>
      </c>
      <c r="I631" s="208">
        <f>(unitario!G625+unitario!H625*unitario!$H$658+unitario!I625*unitario!$I$658+unitario!J625*unitario!$J$658+unitario!K625*unitario!$K$658+unitario!L625*unitario!$L$658+unitario!M625*unitario!$M$658+unitario!N625*unitario!$N$658+unitario!O625*unitario!$O$658+unitario!P625*unitario!$P$658+unitario!Q625*unitario!$Q$658+unitario!R625*unitario!$R$658)*'STANDARD FCA'!D631</f>
        <v>0</v>
      </c>
      <c r="J631" s="145">
        <f t="shared" si="38"/>
        <v>0</v>
      </c>
      <c r="K631" s="145">
        <f>unitario!AA625</f>
        <v>0</v>
      </c>
      <c r="L631" s="145">
        <f t="shared" si="39"/>
        <v>0</v>
      </c>
    </row>
    <row r="632" spans="2:12" ht="27" customHeight="1">
      <c r="B632" s="138"/>
      <c r="C632" s="205">
        <f>unitario!B626</f>
        <v>0</v>
      </c>
      <c r="D632" s="207">
        <f>unitario!E626</f>
        <v>0</v>
      </c>
      <c r="E632" s="207">
        <f>(unitario!$Y626+unitario!$Z626)*D632</f>
        <v>0</v>
      </c>
      <c r="F632" s="208">
        <f>(unitario!$S626+unitario!$T626+unitario!$U626+unitario!$V626+unitario!$W626+unitario!$X626)*D632</f>
        <v>0</v>
      </c>
      <c r="G632" s="207">
        <f>(unitario!Y626*unitario!$Y$658+unitario!Z626*unitario!$Z$658)*'STANDARD FCA'!D632</f>
        <v>0</v>
      </c>
      <c r="H632" s="207">
        <f>(unitario!S626*unitario!$S$658+unitario!T626*unitario!$T$658+unitario!U626*unitario!$U$658+unitario!V626*unitario!$V$658+unitario!W626*unitario!$W$658+unitario!X626*unitario!$X$658)*'STANDARD FCA'!D632</f>
        <v>0</v>
      </c>
      <c r="I632" s="208">
        <f>(unitario!G626+unitario!H626*unitario!$H$658+unitario!I626*unitario!$I$658+unitario!J626*unitario!$J$658+unitario!K626*unitario!$K$658+unitario!L626*unitario!$L$658+unitario!M626*unitario!$M$658+unitario!N626*unitario!$N$658+unitario!O626*unitario!$O$658+unitario!P626*unitario!$P$658+unitario!Q626*unitario!$Q$658+unitario!R626*unitario!$R$658)*'STANDARD FCA'!D632</f>
        <v>0</v>
      </c>
      <c r="J632" s="145">
        <f t="shared" si="38"/>
        <v>0</v>
      </c>
      <c r="K632" s="145">
        <f>unitario!AA626</f>
        <v>0</v>
      </c>
      <c r="L632" s="145">
        <f t="shared" si="39"/>
        <v>0</v>
      </c>
    </row>
    <row r="633" spans="2:12" ht="27" customHeight="1">
      <c r="B633" s="138"/>
      <c r="C633" s="205">
        <f>unitario!B627</f>
        <v>0</v>
      </c>
      <c r="D633" s="207">
        <f>unitario!E627</f>
        <v>0</v>
      </c>
      <c r="E633" s="207">
        <f>(unitario!$Y627+unitario!$Z627)*D633</f>
        <v>0</v>
      </c>
      <c r="F633" s="208">
        <f>(unitario!$S627+unitario!$T627+unitario!$U627+unitario!$V627+unitario!$W627+unitario!$X627)*D633</f>
        <v>0</v>
      </c>
      <c r="G633" s="207">
        <f>(unitario!Y627*unitario!$Y$658+unitario!Z627*unitario!$Z$658)*'STANDARD FCA'!D633</f>
        <v>0</v>
      </c>
      <c r="H633" s="207">
        <f>(unitario!S627*unitario!$S$658+unitario!T627*unitario!$T$658+unitario!U627*unitario!$U$658+unitario!V627*unitario!$V$658+unitario!W627*unitario!$W$658+unitario!X627*unitario!$X$658)*'STANDARD FCA'!D633</f>
        <v>0</v>
      </c>
      <c r="I633" s="208">
        <f>(unitario!G627+unitario!H627*unitario!$H$658+unitario!I627*unitario!$I$658+unitario!J627*unitario!$J$658+unitario!K627*unitario!$K$658+unitario!L627*unitario!$L$658+unitario!M627*unitario!$M$658+unitario!N627*unitario!$N$658+unitario!O627*unitario!$O$658+unitario!P627*unitario!$P$658+unitario!Q627*unitario!$Q$658+unitario!R627*unitario!$R$658)*'STANDARD FCA'!D633</f>
        <v>0</v>
      </c>
      <c r="J633" s="145">
        <f t="shared" si="38"/>
        <v>0</v>
      </c>
      <c r="K633" s="145">
        <f>unitario!AA627</f>
        <v>0</v>
      </c>
      <c r="L633" s="145">
        <f t="shared" si="39"/>
        <v>0</v>
      </c>
    </row>
    <row r="634" spans="2:12" ht="27" customHeight="1">
      <c r="B634" s="138"/>
      <c r="C634" s="205">
        <f>unitario!B628</f>
        <v>0</v>
      </c>
      <c r="D634" s="207">
        <f>unitario!E628</f>
        <v>0</v>
      </c>
      <c r="E634" s="207">
        <f>(unitario!$Y628+unitario!$Z628)*D634</f>
        <v>0</v>
      </c>
      <c r="F634" s="208">
        <f>(unitario!$S628+unitario!$T628+unitario!$U628+unitario!$V628+unitario!$W628+unitario!$X628)*D634</f>
        <v>0</v>
      </c>
      <c r="G634" s="207">
        <f>(unitario!Y628*unitario!$Y$658+unitario!Z628*unitario!$Z$658)*'STANDARD FCA'!D634</f>
        <v>0</v>
      </c>
      <c r="H634" s="207">
        <f>(unitario!S628*unitario!$S$658+unitario!T628*unitario!$T$658+unitario!U628*unitario!$U$658+unitario!V628*unitario!$V$658+unitario!W628*unitario!$W$658+unitario!X628*unitario!$X$658)*'STANDARD FCA'!D634</f>
        <v>0</v>
      </c>
      <c r="I634" s="208">
        <f>(unitario!G628+unitario!H628*unitario!$H$658+unitario!I628*unitario!$I$658+unitario!J628*unitario!$J$658+unitario!K628*unitario!$K$658+unitario!L628*unitario!$L$658+unitario!M628*unitario!$M$658+unitario!N628*unitario!$N$658+unitario!O628*unitario!$O$658+unitario!P628*unitario!$P$658+unitario!Q628*unitario!$Q$658+unitario!R628*unitario!$R$658)*'STANDARD FCA'!D634</f>
        <v>0</v>
      </c>
      <c r="J634" s="145">
        <f t="shared" si="38"/>
        <v>0</v>
      </c>
      <c r="K634" s="145">
        <f>unitario!AA628</f>
        <v>0</v>
      </c>
      <c r="L634" s="145">
        <f t="shared" si="39"/>
        <v>0</v>
      </c>
    </row>
    <row r="635" spans="2:12" ht="27" customHeight="1">
      <c r="B635" s="138"/>
      <c r="C635" s="205"/>
      <c r="D635" s="207">
        <f>unitario!E629</f>
        <v>0</v>
      </c>
      <c r="E635" s="207">
        <f>(unitario!$Y629+unitario!$Z629)*D635</f>
        <v>0</v>
      </c>
      <c r="F635" s="208">
        <f>(unitario!$S629+unitario!$T629+unitario!$U629+unitario!$V629+unitario!$W629+unitario!$X629)*D635</f>
        <v>0</v>
      </c>
      <c r="G635" s="207">
        <f>(unitario!Y629*unitario!$Y$658+unitario!Z629*unitario!$Z$658)*'STANDARD FCA'!D635</f>
        <v>0</v>
      </c>
      <c r="H635" s="207">
        <f>(unitario!S629*unitario!$S$658+unitario!T629*unitario!$T$658+unitario!U629*unitario!$U$658+unitario!V629*unitario!$V$658+unitario!W629*unitario!$W$658+unitario!X629*unitario!$X$658)*'STANDARD FCA'!D635</f>
        <v>0</v>
      </c>
      <c r="I635" s="208">
        <f>(unitario!G629+unitario!H629*unitario!$H$658+unitario!I629*unitario!$I$658+unitario!J629*unitario!$J$658+unitario!K629*unitario!$K$658+unitario!L629*unitario!$L$658+unitario!M629*unitario!$M$658+unitario!N629*unitario!$N$658+unitario!O629*unitario!$O$658+unitario!P629*unitario!$P$658+unitario!Q629*unitario!$Q$658+unitario!R629*unitario!$R$658)*'STANDARD FCA'!D635</f>
        <v>0</v>
      </c>
      <c r="J635" s="145">
        <f t="shared" si="38"/>
        <v>0</v>
      </c>
      <c r="K635" s="145">
        <f>unitario!AA629</f>
        <v>0</v>
      </c>
      <c r="L635" s="145">
        <f t="shared" si="39"/>
        <v>0</v>
      </c>
    </row>
    <row r="636" spans="2:12" ht="27" customHeight="1" thickBot="1">
      <c r="B636" s="138"/>
      <c r="C636" s="216"/>
      <c r="D636" s="214">
        <f>unitario!E630</f>
        <v>0</v>
      </c>
      <c r="E636" s="214">
        <f>(unitario!$Y630+unitario!$Z630)*D636</f>
        <v>0</v>
      </c>
      <c r="F636" s="215">
        <f>(unitario!$S630+unitario!$T630+unitario!$U630+unitario!$V630+unitario!$W630+unitario!$X630)*D636</f>
        <v>0</v>
      </c>
      <c r="G636" s="214">
        <f>(unitario!Y630*unitario!$Y$658+unitario!Z630*unitario!$Z$658)*'STANDARD FCA'!D636</f>
        <v>0</v>
      </c>
      <c r="H636" s="214">
        <f>(unitario!S630*unitario!$S$658+unitario!T630*unitario!$T$658+unitario!U630*unitario!$U$658+unitario!V630*unitario!$V$658+unitario!W630*unitario!$W$658+unitario!X630*unitario!$X$658)*'STANDARD FCA'!D636</f>
        <v>0</v>
      </c>
      <c r="I636" s="215">
        <f>(unitario!G630+unitario!H630*unitario!$H$658+unitario!I630*unitario!$I$658+unitario!J630*unitario!$J$658+unitario!K630*unitario!$K$658+unitario!L630*unitario!$L$658+unitario!M630*unitario!$M$658+unitario!N630*unitario!$N$658+unitario!O630*unitario!$O$658+unitario!P630*unitario!$P$658+unitario!Q630*unitario!$Q$658+unitario!R630*unitario!$R$658)*'STANDARD FCA'!D636</f>
        <v>0</v>
      </c>
      <c r="J636" s="145">
        <f t="shared" si="38"/>
        <v>0</v>
      </c>
      <c r="K636" s="145">
        <f>unitario!AA630</f>
        <v>0</v>
      </c>
      <c r="L636" s="145">
        <f t="shared" si="39"/>
        <v>0</v>
      </c>
    </row>
    <row r="637" spans="2:12" s="152" customFormat="1" ht="52.15" customHeight="1" thickTop="1" thickBot="1">
      <c r="B637" s="138"/>
      <c r="C637" s="160" t="s">
        <v>172</v>
      </c>
      <c r="D637" s="161"/>
      <c r="E637" s="161"/>
      <c r="F637" s="162"/>
      <c r="G637" s="163"/>
      <c r="H637" s="161"/>
      <c r="I637" s="162"/>
    </row>
    <row r="638" spans="2:12" ht="27" customHeight="1" thickTop="1">
      <c r="B638" s="138"/>
      <c r="C638" s="164"/>
      <c r="D638" s="153"/>
      <c r="E638" s="153"/>
      <c r="F638" s="154"/>
      <c r="G638" s="153"/>
      <c r="H638" s="153"/>
      <c r="I638" s="154"/>
    </row>
    <row r="639" spans="2:12" ht="27" customHeight="1">
      <c r="B639" s="138"/>
      <c r="C639" s="157"/>
      <c r="D639" s="155"/>
      <c r="E639" s="155"/>
      <c r="F639" s="156"/>
      <c r="G639" s="155"/>
      <c r="H639" s="155"/>
      <c r="I639" s="156"/>
    </row>
    <row r="640" spans="2:12" ht="27" customHeight="1">
      <c r="B640" s="138"/>
      <c r="C640" s="157"/>
      <c r="D640" s="155"/>
      <c r="E640" s="155"/>
      <c r="F640" s="156"/>
      <c r="G640" s="155"/>
      <c r="H640" s="155"/>
      <c r="I640" s="156"/>
    </row>
    <row r="641" spans="2:9" ht="27" customHeight="1">
      <c r="B641" s="138"/>
      <c r="C641" s="157"/>
      <c r="D641" s="155"/>
      <c r="E641" s="155"/>
      <c r="F641" s="156"/>
      <c r="G641" s="155"/>
      <c r="H641" s="155"/>
      <c r="I641" s="156"/>
    </row>
    <row r="642" spans="2:9" ht="27" customHeight="1" thickBot="1">
      <c r="B642" s="138"/>
      <c r="C642" s="165"/>
      <c r="D642" s="158"/>
      <c r="E642" s="158"/>
      <c r="F642" s="159"/>
      <c r="G642" s="158"/>
      <c r="H642" s="158"/>
      <c r="I642" s="159"/>
    </row>
    <row r="643" spans="2:9" s="152" customFormat="1" ht="53.45" customHeight="1" thickTop="1" thickBot="1">
      <c r="B643" s="138"/>
      <c r="C643" s="160" t="s">
        <v>146</v>
      </c>
      <c r="D643" s="161"/>
      <c r="E643" s="161"/>
      <c r="F643" s="162"/>
      <c r="G643" s="163"/>
      <c r="H643" s="161"/>
      <c r="I643" s="162"/>
    </row>
    <row r="644" spans="2:9" ht="27.6" customHeight="1" thickTop="1">
      <c r="B644" s="138"/>
      <c r="C644" s="164"/>
      <c r="D644" s="153"/>
      <c r="E644" s="153"/>
      <c r="F644" s="154"/>
      <c r="G644" s="153"/>
      <c r="H644" s="153"/>
      <c r="I644" s="154"/>
    </row>
    <row r="645" spans="2:9" ht="27.6" customHeight="1" thickBot="1">
      <c r="B645" s="138"/>
      <c r="C645" s="165"/>
      <c r="D645" s="158"/>
      <c r="E645" s="158"/>
      <c r="F645" s="159"/>
      <c r="G645" s="158"/>
      <c r="H645" s="158"/>
      <c r="I645" s="159"/>
    </row>
    <row r="646" spans="2:9" ht="53.45" customHeight="1" thickTop="1" thickBot="1">
      <c r="B646" s="138"/>
      <c r="C646" s="160" t="s">
        <v>147</v>
      </c>
      <c r="D646" s="166"/>
      <c r="E646" s="166"/>
      <c r="F646" s="150"/>
      <c r="G646" s="167"/>
      <c r="H646" s="166"/>
      <c r="I646" s="150"/>
    </row>
    <row r="647" spans="2:9" ht="53.45" customHeight="1" thickTop="1">
      <c r="B647" s="138"/>
      <c r="C647" s="168"/>
      <c r="D647" s="169"/>
      <c r="E647" s="608"/>
      <c r="F647" s="154"/>
      <c r="G647" s="153"/>
      <c r="H647" s="153"/>
      <c r="I647" s="154"/>
    </row>
    <row r="648" spans="2:9" ht="53.45" customHeight="1" thickBot="1">
      <c r="B648" s="138"/>
      <c r="C648" s="170"/>
      <c r="D648" s="171"/>
      <c r="E648" s="609"/>
      <c r="F648" s="172"/>
      <c r="G648" s="173"/>
      <c r="H648" s="173"/>
      <c r="I648" s="172"/>
    </row>
    <row r="649" spans="2:9" ht="53.45" customHeight="1" thickTop="1" thickBot="1">
      <c r="B649" s="138"/>
      <c r="C649" s="174" t="s">
        <v>148</v>
      </c>
      <c r="D649" s="166"/>
      <c r="E649" s="166"/>
      <c r="F649" s="150"/>
      <c r="G649" s="167"/>
      <c r="H649" s="166"/>
      <c r="I649" s="150"/>
    </row>
    <row r="650" spans="2:9" ht="53.45" customHeight="1" thickTop="1">
      <c r="B650" s="138"/>
      <c r="C650" s="168"/>
      <c r="D650" s="169"/>
      <c r="E650" s="608"/>
      <c r="F650" s="154"/>
      <c r="G650" s="153"/>
      <c r="H650" s="153"/>
      <c r="I650" s="154"/>
    </row>
    <row r="651" spans="2:9" ht="53.45" customHeight="1" thickBot="1">
      <c r="B651" s="138"/>
      <c r="C651" s="170"/>
      <c r="D651" s="171"/>
      <c r="E651" s="609"/>
      <c r="F651" s="172"/>
      <c r="G651" s="173"/>
      <c r="H651" s="173"/>
      <c r="I651" s="172"/>
    </row>
    <row r="652" spans="2:9" ht="53.45" customHeight="1" thickTop="1" thickBot="1">
      <c r="B652" s="138"/>
      <c r="C652" s="174" t="s">
        <v>149</v>
      </c>
      <c r="D652" s="166"/>
      <c r="E652" s="166"/>
      <c r="F652" s="150"/>
      <c r="G652" s="167"/>
      <c r="H652" s="166"/>
      <c r="I652" s="150"/>
    </row>
    <row r="653" spans="2:9" ht="51.75" customHeight="1" thickTop="1">
      <c r="B653" s="138"/>
      <c r="C653" s="168"/>
      <c r="D653" s="169"/>
      <c r="E653" s="608"/>
      <c r="F653" s="154"/>
      <c r="G653" s="153"/>
      <c r="H653" s="153"/>
      <c r="I653" s="154"/>
    </row>
    <row r="654" spans="2:9" ht="54.75" customHeight="1" thickBot="1">
      <c r="B654" s="138"/>
      <c r="C654" s="170"/>
      <c r="D654" s="171"/>
      <c r="E654" s="609"/>
      <c r="F654" s="172"/>
      <c r="G654" s="173"/>
      <c r="H654" s="173"/>
      <c r="I654" s="172"/>
    </row>
    <row r="655" spans="2:9" ht="53.45" customHeight="1" thickTop="1" thickBot="1">
      <c r="B655" s="138"/>
      <c r="C655" s="175" t="s">
        <v>150</v>
      </c>
      <c r="D655" s="166"/>
      <c r="E655" s="166"/>
      <c r="F655" s="150"/>
      <c r="G655" s="167"/>
      <c r="H655" s="166"/>
      <c r="I655" s="150"/>
    </row>
    <row r="656" spans="2:9" ht="37.5" customHeight="1" thickTop="1" thickBot="1">
      <c r="B656" s="138"/>
      <c r="C656" s="610" t="s">
        <v>151</v>
      </c>
      <c r="D656" s="611"/>
      <c r="E656" s="608"/>
      <c r="F656" s="154"/>
      <c r="G656" s="153"/>
      <c r="H656" s="153"/>
      <c r="I656" s="154"/>
    </row>
    <row r="657" spans="2:12" ht="84.75" customHeight="1" thickTop="1" thickBot="1">
      <c r="B657" s="138"/>
      <c r="C657" s="170"/>
      <c r="D657" s="171"/>
      <c r="E657" s="609"/>
      <c r="F657" s="172"/>
      <c r="G657" s="173"/>
      <c r="H657" s="173"/>
      <c r="I657" s="172"/>
    </row>
    <row r="658" spans="2:12" ht="27.95" customHeight="1" thickTop="1">
      <c r="B658" s="176"/>
      <c r="C658" s="177"/>
      <c r="D658" s="178"/>
      <c r="E658" s="612"/>
      <c r="F658" s="601"/>
      <c r="G658" s="179"/>
    </row>
    <row r="659" spans="2:12" ht="36.6" customHeight="1" thickBot="1">
      <c r="B659" s="176"/>
      <c r="C659" s="602"/>
      <c r="D659" s="603"/>
      <c r="E659" s="612"/>
      <c r="F659" s="601"/>
      <c r="G659" s="180"/>
    </row>
    <row r="660" spans="2:12" ht="36.6" customHeight="1" thickBot="1">
      <c r="B660" s="181"/>
      <c r="C660" s="604"/>
      <c r="D660" s="605"/>
      <c r="E660" s="612"/>
      <c r="F660" s="601"/>
      <c r="G660" s="182">
        <f>SUM(G15:G656)</f>
        <v>495000</v>
      </c>
      <c r="H660" s="183">
        <f>SUM(H15:H656)</f>
        <v>634760</v>
      </c>
      <c r="I660" s="184">
        <f>SUM(I15:I656)</f>
        <v>583450.5</v>
      </c>
      <c r="J660" s="145">
        <f>SUM(J15:J659)</f>
        <v>1713210.5</v>
      </c>
      <c r="K660" s="145">
        <f>SUM(K15:K659)</f>
        <v>1700010.5</v>
      </c>
      <c r="L660" s="145">
        <f>SUM(L15:L659)</f>
        <v>13200</v>
      </c>
    </row>
    <row r="661" spans="2:12" ht="108" customHeight="1" thickTop="1" thickBot="1">
      <c r="C661" s="606" t="s">
        <v>152</v>
      </c>
      <c r="D661" s="607"/>
      <c r="E661" s="139" t="s">
        <v>153</v>
      </c>
      <c r="F661" s="140">
        <f>G660+H660+I660</f>
        <v>1713210.5</v>
      </c>
      <c r="G661" s="185"/>
      <c r="H661" s="185"/>
      <c r="I661" s="185"/>
    </row>
    <row r="662" spans="2:12" ht="50.45" customHeight="1">
      <c r="C662" s="186" t="s">
        <v>154</v>
      </c>
      <c r="D662" s="141"/>
      <c r="E662" s="187"/>
    </row>
    <row r="663" spans="2:12" ht="50.45" customHeight="1">
      <c r="C663" s="188" t="s">
        <v>155</v>
      </c>
      <c r="D663" s="142"/>
      <c r="E663" s="187"/>
    </row>
    <row r="664" spans="2:12" ht="50.45" customHeight="1">
      <c r="C664" s="188" t="s">
        <v>156</v>
      </c>
      <c r="D664" s="142"/>
      <c r="E664" s="187"/>
    </row>
    <row r="665" spans="2:12" ht="50.45" customHeight="1" thickBot="1">
      <c r="C665" s="189" t="s">
        <v>157</v>
      </c>
      <c r="D665" s="143"/>
      <c r="E665" s="187"/>
    </row>
    <row r="666" spans="2:12" ht="50.45" customHeight="1" thickBot="1">
      <c r="C666" s="190" t="s">
        <v>158</v>
      </c>
      <c r="D666" s="144">
        <f>SUM(D662:D665)</f>
        <v>0</v>
      </c>
      <c r="E666" s="187"/>
    </row>
    <row r="667" spans="2:12" ht="27.6" customHeight="1" thickBot="1"/>
    <row r="668" spans="2:12" ht="27.6" customHeight="1" thickTop="1" thickBot="1">
      <c r="C668" s="198" t="s">
        <v>137</v>
      </c>
      <c r="D668" s="199" t="s">
        <v>138</v>
      </c>
      <c r="E668" s="200" t="s">
        <v>35</v>
      </c>
      <c r="F668" s="200" t="s">
        <v>43</v>
      </c>
      <c r="G668" s="201" t="s">
        <v>139</v>
      </c>
      <c r="H668" s="201" t="s">
        <v>140</v>
      </c>
      <c r="I668" s="136" t="s">
        <v>141</v>
      </c>
    </row>
    <row r="669" spans="2:12" s="152" customFormat="1" ht="52.15" customHeight="1" thickTop="1" thickBot="1">
      <c r="B669" s="138"/>
      <c r="C669" s="160" t="s">
        <v>172</v>
      </c>
      <c r="D669" s="161"/>
      <c r="E669" s="202"/>
      <c r="F669" s="203"/>
      <c r="G669" s="204"/>
      <c r="H669" s="202"/>
      <c r="I669" s="203"/>
    </row>
    <row r="670" spans="2:12" ht="27" customHeight="1" thickTop="1">
      <c r="B670" s="138"/>
      <c r="C670" s="164"/>
      <c r="D670" s="153"/>
      <c r="E670" s="153"/>
      <c r="F670" s="154"/>
      <c r="G670" s="153"/>
      <c r="H670" s="153"/>
      <c r="I670" s="154"/>
    </row>
    <row r="671" spans="2:12" ht="27" customHeight="1">
      <c r="B671" s="138"/>
      <c r="C671" s="157">
        <f>unitario!B678</f>
        <v>0</v>
      </c>
      <c r="D671" s="240">
        <f>unitario!E678</f>
        <v>0</v>
      </c>
      <c r="E671" s="240">
        <f>(unitario!$Y678+unitario!$Z665)*D671</f>
        <v>0</v>
      </c>
      <c r="F671" s="241">
        <f>(unitario!$S678+unitario!$T678+unitario!$U678+unitario!$V678+unitario!$W678+unitario!$X678)*D671</f>
        <v>0</v>
      </c>
      <c r="G671" s="240">
        <f>(unitario!Y678*unitario!$Y$658+unitario!Z678*unitario!$Z$658)*'STANDARD FCA'!D671</f>
        <v>0</v>
      </c>
      <c r="H671" s="240">
        <f>(unitario!S678*unitario!$S$658+unitario!T678*unitario!$T$658+unitario!U678*unitario!$U$658+unitario!V678*unitario!$V$658+unitario!W678*unitario!$W$658+unitario!X678*unitario!$X$658)*'STANDARD FCA'!D671</f>
        <v>0</v>
      </c>
      <c r="I671" s="241">
        <f>(unitario!G678+unitario!H678*unitario!$H$658+unitario!I678*unitario!$I$658+unitario!J678*unitario!$J$658+unitario!K678*unitario!$K$658+unitario!L678*unitario!$L$658+unitario!M678*unitario!$M$658+unitario!N678*unitario!$N$658+unitario!O678*unitario!$O$658+unitario!P665*unitario!$P$658+unitario!Q665*unitario!$Q$658+unitario!R665*unitario!$R$658)*'STANDARD FCA'!D671</f>
        <v>0</v>
      </c>
      <c r="J671" s="242">
        <f t="shared" ref="J671" si="40">G671+H671+I671</f>
        <v>0</v>
      </c>
      <c r="K671" s="243">
        <f>unitario!AA678</f>
        <v>0</v>
      </c>
      <c r="L671" s="242">
        <f t="shared" ref="L671" si="41">J671-K671</f>
        <v>0</v>
      </c>
    </row>
    <row r="672" spans="2:12" ht="27" customHeight="1">
      <c r="B672" s="138"/>
      <c r="C672" s="157"/>
      <c r="D672" s="155"/>
      <c r="E672" s="155"/>
      <c r="F672" s="156"/>
      <c r="G672" s="155"/>
      <c r="H672" s="155"/>
      <c r="I672" s="156"/>
    </row>
    <row r="673" spans="2:9" ht="27" customHeight="1">
      <c r="B673" s="138"/>
      <c r="C673" s="157"/>
      <c r="D673" s="155"/>
      <c r="E673" s="155"/>
      <c r="F673" s="156"/>
      <c r="G673" s="155"/>
      <c r="H673" s="155"/>
      <c r="I673" s="156"/>
    </row>
    <row r="674" spans="2:9" ht="27" customHeight="1" thickBot="1">
      <c r="B674" s="138"/>
      <c r="C674" s="165"/>
      <c r="D674" s="158"/>
      <c r="E674" s="158"/>
      <c r="F674" s="159"/>
      <c r="G674" s="158"/>
      <c r="H674" s="158"/>
      <c r="I674" s="159"/>
    </row>
    <row r="675" spans="2:9" ht="15.75" thickTop="1"/>
  </sheetData>
  <mergeCells count="22">
    <mergeCell ref="B12:B13"/>
    <mergeCell ref="C12:D12"/>
    <mergeCell ref="B3:I6"/>
    <mergeCell ref="C7:F7"/>
    <mergeCell ref="G7:I8"/>
    <mergeCell ref="C8:D8"/>
    <mergeCell ref="C9:D9"/>
    <mergeCell ref="H9:I9"/>
    <mergeCell ref="C10:D10"/>
    <mergeCell ref="H10:I10"/>
    <mergeCell ref="C11:D11"/>
    <mergeCell ref="E11:F12"/>
    <mergeCell ref="G11:I12"/>
    <mergeCell ref="F658:F660"/>
    <mergeCell ref="C659:D660"/>
    <mergeCell ref="C661:D661"/>
    <mergeCell ref="E647:E648"/>
    <mergeCell ref="E650:E651"/>
    <mergeCell ref="E653:E654"/>
    <mergeCell ref="C656:D656"/>
    <mergeCell ref="E656:E657"/>
    <mergeCell ref="E658:E660"/>
  </mergeCells>
  <pageMargins left="0.25" right="0.25" top="0.75" bottom="0.75" header="0.3" footer="0.3"/>
  <pageSetup paperSize="8" scale="1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40242-8037-46FC-8D40-3A205D509D73}">
  <dimension ref="A1:K108"/>
  <sheetViews>
    <sheetView topLeftCell="A58" zoomScale="115" zoomScaleNormal="115" workbookViewId="0">
      <selection activeCell="B1" sqref="B1:C1"/>
    </sheetView>
  </sheetViews>
  <sheetFormatPr defaultColWidth="9.140625" defaultRowHeight="12.75"/>
  <cols>
    <col min="1" max="1" width="9.140625" style="191"/>
    <col min="2" max="2" width="66.5703125" style="191" bestFit="1" customWidth="1"/>
    <col min="3" max="3" width="88.7109375" style="191" bestFit="1" customWidth="1"/>
    <col min="4" max="4" width="5.140625" style="191" bestFit="1" customWidth="1"/>
    <col min="5" max="5" width="22.140625" style="191" bestFit="1" customWidth="1"/>
    <col min="6" max="7" width="4.7109375" style="191" bestFit="1" customWidth="1"/>
    <col min="8" max="8" width="10.5703125" style="191" bestFit="1" customWidth="1"/>
    <col min="9" max="9" width="62.42578125" style="191" bestFit="1" customWidth="1"/>
    <col min="10" max="10" width="19.5703125" style="191" customWidth="1"/>
    <col min="11" max="11" width="13.5703125" style="191" bestFit="1" customWidth="1"/>
    <col min="12" max="16384" width="9.140625" style="191"/>
  </cols>
  <sheetData>
    <row r="1" spans="1:11" ht="72" customHeight="1" thickBot="1">
      <c r="A1" s="247"/>
      <c r="B1" s="655"/>
      <c r="C1" s="656"/>
      <c r="D1" s="248"/>
      <c r="E1" s="249"/>
      <c r="F1" s="249"/>
      <c r="G1" s="249"/>
      <c r="H1" s="249"/>
      <c r="I1" s="250"/>
    </row>
    <row r="2" spans="1:11" ht="27" customHeight="1" thickBot="1">
      <c r="A2" s="657" t="s">
        <v>181</v>
      </c>
      <c r="B2" s="251" t="s">
        <v>182</v>
      </c>
      <c r="C2" s="252" t="s">
        <v>183</v>
      </c>
      <c r="D2" s="252" t="s">
        <v>184</v>
      </c>
      <c r="E2" s="252" t="s">
        <v>185</v>
      </c>
      <c r="F2" s="252"/>
      <c r="G2" s="252"/>
      <c r="H2" s="252" t="s">
        <v>186</v>
      </c>
      <c r="I2" s="253" t="s">
        <v>187</v>
      </c>
    </row>
    <row r="3" spans="1:11" ht="13.5" thickBot="1">
      <c r="A3" s="658"/>
      <c r="B3" s="248" t="s">
        <v>112</v>
      </c>
      <c r="C3" s="249"/>
      <c r="D3" s="249" t="s">
        <v>188</v>
      </c>
      <c r="E3" s="254">
        <f>SUMIF(unitario!$B$1:$B$1000,B3,unitario!$Y$1:$Y$1000)</f>
        <v>1200</v>
      </c>
      <c r="F3" s="249"/>
      <c r="G3" s="249"/>
      <c r="H3" s="255">
        <f>SUMIF(unitario!$B$1:$B$1000,B3,unitario!$AB$1:$AB$1000)</f>
        <v>30</v>
      </c>
      <c r="I3" s="359"/>
      <c r="K3" s="256">
        <f>E3*H3</f>
        <v>36000</v>
      </c>
    </row>
    <row r="4" spans="1:11" ht="13.5" thickBot="1">
      <c r="A4" s="658"/>
      <c r="B4" s="248" t="s">
        <v>114</v>
      </c>
      <c r="C4" s="249"/>
      <c r="D4" s="249" t="s">
        <v>188</v>
      </c>
      <c r="E4" s="254">
        <f>SUMIF(unitario!$B$1:$B$1000,B4,unitario!$Y$1:$Y$1000)</f>
        <v>800</v>
      </c>
      <c r="F4" s="249"/>
      <c r="G4" s="249"/>
      <c r="H4" s="255">
        <f>SUMIF(unitario!$B$1:$B$1000,B4,unitario!$AB$1:$AB$1000)</f>
        <v>60</v>
      </c>
      <c r="I4" s="359"/>
      <c r="K4" s="256">
        <f t="shared" ref="K4:K8" si="0">E4*H4</f>
        <v>48000</v>
      </c>
    </row>
    <row r="5" spans="1:11" ht="13.5" thickBot="1">
      <c r="A5" s="658"/>
      <c r="B5" s="248" t="s">
        <v>106</v>
      </c>
      <c r="C5" s="249"/>
      <c r="D5" s="249" t="s">
        <v>188</v>
      </c>
      <c r="E5" s="254">
        <f>SUMIF(unitario!$B$1:$B$1000,B5,unitario!$Y$1:$Y$1000)</f>
        <v>400</v>
      </c>
      <c r="F5" s="249"/>
      <c r="G5" s="249"/>
      <c r="H5" s="255">
        <f>SUMIF(unitario!$B$1:$B$1000,B5,unitario!$AB$1:$AB$1000)</f>
        <v>60</v>
      </c>
      <c r="I5" s="359"/>
      <c r="K5" s="256">
        <f t="shared" si="0"/>
        <v>24000</v>
      </c>
    </row>
    <row r="6" spans="1:11" ht="13.5" thickBot="1">
      <c r="A6" s="658"/>
      <c r="B6" s="248" t="s">
        <v>113</v>
      </c>
      <c r="C6" s="249"/>
      <c r="D6" s="249" t="s">
        <v>188</v>
      </c>
      <c r="E6" s="254">
        <f>SUMIF(unitario!$B$1:$B$1000,B6,unitario!$Y$1:$Y$1000)</f>
        <v>200</v>
      </c>
      <c r="F6" s="249"/>
      <c r="G6" s="249"/>
      <c r="H6" s="255">
        <f>SUMIF(unitario!$B$1:$B$1000,B6,unitario!$AB$1:$AB$1000)</f>
        <v>60</v>
      </c>
      <c r="I6" s="359"/>
      <c r="K6" s="256">
        <f t="shared" si="0"/>
        <v>12000</v>
      </c>
    </row>
    <row r="7" spans="1:11" ht="13.5" thickBot="1">
      <c r="A7" s="658"/>
      <c r="B7" s="248" t="s">
        <v>107</v>
      </c>
      <c r="C7" s="249"/>
      <c r="D7" s="249" t="s">
        <v>188</v>
      </c>
      <c r="E7" s="254">
        <f>SUMIF(unitario!$B$1:$B$1000,B7,unitario!$Y$1:$Y$1000)</f>
        <v>0</v>
      </c>
      <c r="F7" s="249"/>
      <c r="G7" s="249"/>
      <c r="H7" s="255">
        <f>SUMIF(unitario!$B$1:$B$1000,B7,unitario!$AB$1:$AB$1000)</f>
        <v>60</v>
      </c>
      <c r="I7" s="359"/>
      <c r="K7" s="256">
        <f t="shared" si="0"/>
        <v>0</v>
      </c>
    </row>
    <row r="8" spans="1:11" ht="13.5" thickBot="1">
      <c r="A8" s="659"/>
      <c r="B8" s="248" t="s">
        <v>171</v>
      </c>
      <c r="C8" s="249"/>
      <c r="D8" s="249" t="s">
        <v>188</v>
      </c>
      <c r="E8" s="254">
        <f>SUMIF(unitario!$B$1:$B$1000,B8,unitario!$Y$1:$Y$1000)</f>
        <v>0</v>
      </c>
      <c r="F8" s="249"/>
      <c r="G8" s="249"/>
      <c r="H8" s="255">
        <f>SUMIF(unitario!$B$1:$B$1000,B8,unitario!$AB$1:$AB$1000)</f>
        <v>60</v>
      </c>
      <c r="I8" s="359" t="s">
        <v>189</v>
      </c>
      <c r="K8" s="256">
        <f t="shared" si="0"/>
        <v>0</v>
      </c>
    </row>
    <row r="9" spans="1:11" ht="13.5" thickBot="1">
      <c r="A9" s="247"/>
      <c r="B9" s="257"/>
      <c r="C9" s="257"/>
      <c r="D9" s="257"/>
      <c r="E9" s="257"/>
      <c r="F9" s="257"/>
      <c r="G9" s="257"/>
      <c r="H9" s="257"/>
      <c r="I9" s="360"/>
    </row>
    <row r="10" spans="1:11" ht="12.75" customHeight="1">
      <c r="A10" s="657" t="s">
        <v>35</v>
      </c>
      <c r="B10" s="258" t="s">
        <v>190</v>
      </c>
      <c r="C10" s="259"/>
      <c r="D10" s="259" t="s">
        <v>188</v>
      </c>
      <c r="E10" s="260">
        <f>SUMPRODUCT(unitario!$E$7:$E$551,unitario!$Y$7:$Y$551)*F10*50/H10</f>
        <v>0</v>
      </c>
      <c r="F10" s="261">
        <v>0.3</v>
      </c>
      <c r="G10" s="262" t="s">
        <v>191</v>
      </c>
      <c r="H10" s="263">
        <v>60</v>
      </c>
      <c r="I10" s="361" t="s">
        <v>192</v>
      </c>
      <c r="K10" s="256"/>
    </row>
    <row r="11" spans="1:11">
      <c r="A11" s="658"/>
      <c r="B11" s="264"/>
      <c r="C11" s="191" t="s">
        <v>318</v>
      </c>
      <c r="D11" s="191" t="s">
        <v>188</v>
      </c>
      <c r="E11" s="68">
        <f>E10*0.75</f>
        <v>0</v>
      </c>
      <c r="F11" s="265">
        <v>0.75</v>
      </c>
      <c r="H11" s="266">
        <v>60</v>
      </c>
      <c r="I11" s="362"/>
      <c r="K11" s="256">
        <f t="shared" ref="K11:K36" si="1">E11*H11</f>
        <v>0</v>
      </c>
    </row>
    <row r="12" spans="1:11" ht="13.5" thickBot="1">
      <c r="A12" s="658"/>
      <c r="B12" s="267"/>
      <c r="C12" s="268" t="s">
        <v>319</v>
      </c>
      <c r="D12" s="268" t="s">
        <v>188</v>
      </c>
      <c r="E12" s="269">
        <f>E10*0.25</f>
        <v>0</v>
      </c>
      <c r="F12" s="270">
        <v>0.25</v>
      </c>
      <c r="G12" s="268"/>
      <c r="H12" s="271">
        <v>60</v>
      </c>
      <c r="I12" s="363"/>
      <c r="K12" s="256">
        <f t="shared" si="1"/>
        <v>0</v>
      </c>
    </row>
    <row r="13" spans="1:11">
      <c r="A13" s="658"/>
      <c r="B13" s="258" t="s">
        <v>193</v>
      </c>
      <c r="C13" s="259"/>
      <c r="D13" s="259" t="s">
        <v>188</v>
      </c>
      <c r="E13" s="260">
        <f>SUMPRODUCT(unitario!$E$7:$E$551,unitario!$Y$7:$Y$551)*F13*50/H13</f>
        <v>0</v>
      </c>
      <c r="F13" s="261">
        <v>0.7</v>
      </c>
      <c r="G13" s="262" t="s">
        <v>191</v>
      </c>
      <c r="H13" s="272">
        <v>25</v>
      </c>
      <c r="I13" s="361"/>
      <c r="K13" s="256"/>
    </row>
    <row r="14" spans="1:11">
      <c r="A14" s="658"/>
      <c r="B14" s="264"/>
      <c r="C14" s="191" t="s">
        <v>320</v>
      </c>
      <c r="D14" s="191" t="s">
        <v>188</v>
      </c>
      <c r="E14" s="68">
        <f>E13*F14</f>
        <v>0</v>
      </c>
      <c r="F14" s="265">
        <v>0.4</v>
      </c>
      <c r="H14" s="266">
        <v>25</v>
      </c>
      <c r="I14" s="362" t="s">
        <v>194</v>
      </c>
      <c r="K14" s="256">
        <f t="shared" si="1"/>
        <v>0</v>
      </c>
    </row>
    <row r="15" spans="1:11" ht="13.5" thickBot="1">
      <c r="A15" s="658"/>
      <c r="B15" s="264"/>
      <c r="C15" s="191" t="s">
        <v>320</v>
      </c>
      <c r="D15" s="191" t="s">
        <v>188</v>
      </c>
      <c r="E15" s="68">
        <f>E13*F15</f>
        <v>0</v>
      </c>
      <c r="F15" s="265">
        <v>0.6</v>
      </c>
      <c r="H15" s="271">
        <v>25</v>
      </c>
      <c r="I15" s="363" t="s">
        <v>195</v>
      </c>
      <c r="K15" s="256">
        <f t="shared" si="1"/>
        <v>0</v>
      </c>
    </row>
    <row r="16" spans="1:11">
      <c r="A16" s="658"/>
      <c r="B16" s="258" t="s">
        <v>101</v>
      </c>
      <c r="C16" s="259" t="s">
        <v>319</v>
      </c>
      <c r="D16" s="259" t="s">
        <v>188</v>
      </c>
      <c r="E16" s="273">
        <f>SUMIF(unitario!$B$1:$B$1000,B16,unitario!$Y$1:$Y$1000)</f>
        <v>200</v>
      </c>
      <c r="F16" s="259"/>
      <c r="G16" s="259"/>
      <c r="H16" s="274">
        <f>SUMIF(unitario!$B$1:$B$1000,B16,unitario!$AB$1:$AB$1000)</f>
        <v>60</v>
      </c>
      <c r="I16" s="361" t="s">
        <v>196</v>
      </c>
      <c r="K16" s="256">
        <f t="shared" si="1"/>
        <v>12000</v>
      </c>
    </row>
    <row r="17" spans="1:11" ht="13.5" thickBot="1">
      <c r="A17" s="658"/>
      <c r="B17" s="267" t="s">
        <v>102</v>
      </c>
      <c r="C17" s="268" t="s">
        <v>197</v>
      </c>
      <c r="D17" s="268" t="s">
        <v>188</v>
      </c>
      <c r="E17" s="275">
        <f>SUMIF(unitario!$B$1:$B$1000,B17,unitario!$Y$1:$Y$1000)</f>
        <v>0</v>
      </c>
      <c r="F17" s="268"/>
      <c r="G17" s="268"/>
      <c r="H17" s="276">
        <f>SUMIF(unitario!$B$1:$B$1000,B17,unitario!$AB$1:$AB$1000)</f>
        <v>15</v>
      </c>
      <c r="I17" s="363" t="s">
        <v>198</v>
      </c>
      <c r="K17" s="256">
        <f t="shared" si="1"/>
        <v>0</v>
      </c>
    </row>
    <row r="18" spans="1:11">
      <c r="A18" s="658"/>
      <c r="B18" s="258" t="s">
        <v>92</v>
      </c>
      <c r="C18" s="259" t="s">
        <v>321</v>
      </c>
      <c r="D18" s="259" t="s">
        <v>188</v>
      </c>
      <c r="E18" s="273">
        <f>SUMIF(unitario!$B$1:$B$1000,B18,unitario!$Y$1:$Y$1000)</f>
        <v>0</v>
      </c>
      <c r="F18" s="259"/>
      <c r="G18" s="259"/>
      <c r="H18" s="274">
        <f>SUMIF(unitario!$B$1:$B$1000,B18,unitario!$AB$1:$AB$1000)</f>
        <v>0</v>
      </c>
      <c r="I18" s="361" t="s">
        <v>340</v>
      </c>
      <c r="K18" s="256">
        <f t="shared" si="1"/>
        <v>0</v>
      </c>
    </row>
    <row r="19" spans="1:11" ht="13.5" thickBot="1">
      <c r="A19" s="658"/>
      <c r="B19" s="267" t="s">
        <v>199</v>
      </c>
      <c r="C19" s="268" t="s">
        <v>322</v>
      </c>
      <c r="D19" s="268" t="s">
        <v>188</v>
      </c>
      <c r="E19" s="275">
        <f>SUMIF(unitario!$B$1:$B$1000,B19,unitario!$Y$1:$Y$1000)</f>
        <v>0</v>
      </c>
      <c r="F19" s="268"/>
      <c r="G19" s="268"/>
      <c r="H19" s="276">
        <v>30</v>
      </c>
      <c r="I19" s="363" t="s">
        <v>200</v>
      </c>
      <c r="K19" s="256">
        <f t="shared" si="1"/>
        <v>0</v>
      </c>
    </row>
    <row r="20" spans="1:11">
      <c r="A20" s="658"/>
      <c r="B20" s="258" t="s">
        <v>93</v>
      </c>
      <c r="C20" s="259" t="s">
        <v>323</v>
      </c>
      <c r="D20" s="259" t="s">
        <v>188</v>
      </c>
      <c r="E20" s="273">
        <f>SUMIF(unitario!$B$1:$B$1000,B20,unitario!$Y$1:$Y$1000)</f>
        <v>700</v>
      </c>
      <c r="F20" s="259"/>
      <c r="G20" s="259"/>
      <c r="H20" s="274">
        <f>SUMIF(unitario!$B$1:$B$1000,B20,unitario!$AB$1:$AB$1000)</f>
        <v>60</v>
      </c>
      <c r="I20" s="361" t="s">
        <v>201</v>
      </c>
      <c r="K20" s="256">
        <f t="shared" si="1"/>
        <v>42000</v>
      </c>
    </row>
    <row r="21" spans="1:11" ht="13.5" thickBot="1">
      <c r="A21" s="658"/>
      <c r="B21" s="267" t="s">
        <v>94</v>
      </c>
      <c r="C21" s="268" t="s">
        <v>324</v>
      </c>
      <c r="D21" s="268" t="s">
        <v>188</v>
      </c>
      <c r="E21" s="275">
        <f>SUMIF(unitario!$B$1:$B$1000,B21,unitario!$Y$1:$Y$1000)</f>
        <v>0</v>
      </c>
      <c r="F21" s="268"/>
      <c r="G21" s="268"/>
      <c r="H21" s="276">
        <f>SUMIF(unitario!$B$1:$B$1000,B21,unitario!$AB$1:$AB$1000)</f>
        <v>50</v>
      </c>
      <c r="I21" s="363" t="s">
        <v>202</v>
      </c>
      <c r="K21" s="256">
        <f t="shared" si="1"/>
        <v>0</v>
      </c>
    </row>
    <row r="22" spans="1:11">
      <c r="A22" s="658"/>
      <c r="B22" s="258" t="s">
        <v>95</v>
      </c>
      <c r="C22" s="259" t="s">
        <v>325</v>
      </c>
      <c r="D22" s="259" t="s">
        <v>188</v>
      </c>
      <c r="E22" s="273">
        <f>SUMIF(unitario!$B$1:$B$1000,B22,unitario!$Y$1:$Y$1000)</f>
        <v>600</v>
      </c>
      <c r="F22" s="259"/>
      <c r="G22" s="259"/>
      <c r="H22" s="274">
        <f>SUMIF(unitario!$B$1:$B$1000,B22,unitario!$AB$1:$AB$1000)</f>
        <v>60</v>
      </c>
      <c r="I22" s="361" t="s">
        <v>203</v>
      </c>
      <c r="K22" s="256">
        <f t="shared" si="1"/>
        <v>36000</v>
      </c>
    </row>
    <row r="23" spans="1:11" ht="13.5" thickBot="1">
      <c r="A23" s="658"/>
      <c r="B23" s="267" t="s">
        <v>96</v>
      </c>
      <c r="C23" s="268" t="s">
        <v>326</v>
      </c>
      <c r="D23" s="268" t="s">
        <v>188</v>
      </c>
      <c r="E23" s="275">
        <f>SUMIF(unitario!$B$1:$B$1000,B23,unitario!$Y$1:$Y$1000)</f>
        <v>0</v>
      </c>
      <c r="F23" s="268"/>
      <c r="G23" s="268"/>
      <c r="H23" s="276">
        <f>SUMIF(unitario!$B$1:$B$1000,B23,unitario!$AB$1:$AB$1000)</f>
        <v>40</v>
      </c>
      <c r="I23" s="363" t="s">
        <v>204</v>
      </c>
      <c r="K23" s="256">
        <f t="shared" si="1"/>
        <v>0</v>
      </c>
    </row>
    <row r="24" spans="1:11">
      <c r="A24" s="658"/>
      <c r="B24" s="258" t="s">
        <v>97</v>
      </c>
      <c r="C24" s="259"/>
      <c r="D24" s="259" t="s">
        <v>188</v>
      </c>
      <c r="E24" s="273">
        <f>SUMIF(unitario!$B$1:$B$1000,B24,unitario!$Y$1:$Y$1000)</f>
        <v>0</v>
      </c>
      <c r="F24" s="259"/>
      <c r="G24" s="259"/>
      <c r="H24" s="274">
        <f>SUMIF(unitario!$B$1:$B$1000,B24,unitario!$AB$1:$AB$1000)</f>
        <v>60</v>
      </c>
      <c r="I24" s="361" t="s">
        <v>205</v>
      </c>
      <c r="K24" s="256">
        <f t="shared" si="1"/>
        <v>0</v>
      </c>
    </row>
    <row r="25" spans="1:11" ht="13.5" thickBot="1">
      <c r="A25" s="658"/>
      <c r="B25" s="267" t="s">
        <v>98</v>
      </c>
      <c r="C25" s="268" t="s">
        <v>327</v>
      </c>
      <c r="D25" s="268" t="s">
        <v>188</v>
      </c>
      <c r="E25" s="275">
        <f>SUMIF(unitario!$B$1:$B$1000,B25,unitario!$Y$1:$Y$1000)</f>
        <v>200</v>
      </c>
      <c r="F25" s="268"/>
      <c r="G25" s="268"/>
      <c r="H25" s="276">
        <f>SUMIF(unitario!$B$1:$B$1000,B25,unitario!$AB$1:$AB$1000)</f>
        <v>30</v>
      </c>
      <c r="I25" s="363" t="s">
        <v>206</v>
      </c>
      <c r="K25" s="256">
        <f t="shared" si="1"/>
        <v>6000</v>
      </c>
    </row>
    <row r="26" spans="1:11">
      <c r="A26" s="658"/>
      <c r="B26" s="258" t="s">
        <v>99</v>
      </c>
      <c r="C26" s="259" t="s">
        <v>328</v>
      </c>
      <c r="D26" s="259" t="s">
        <v>188</v>
      </c>
      <c r="E26" s="273">
        <f>SUMIF(unitario!$B$1:$B$1000,B26,unitario!$Y$1:$Y$1000)</f>
        <v>300</v>
      </c>
      <c r="F26" s="259"/>
      <c r="G26" s="259"/>
      <c r="H26" s="274">
        <f>SUMIF(unitario!$B$1:$B$1000,B26,unitario!$AB$1:$AB$1000)</f>
        <v>60</v>
      </c>
      <c r="I26" s="361" t="s">
        <v>207</v>
      </c>
      <c r="K26" s="256">
        <f t="shared" si="1"/>
        <v>18000</v>
      </c>
    </row>
    <row r="27" spans="1:11" ht="13.5" thickBot="1">
      <c r="A27" s="658"/>
      <c r="B27" s="267" t="s">
        <v>100</v>
      </c>
      <c r="C27" s="268" t="s">
        <v>329</v>
      </c>
      <c r="D27" s="268" t="s">
        <v>188</v>
      </c>
      <c r="E27" s="275">
        <f>SUMIF(unitario!$B$1:$B$1000,B27,unitario!$Y$1:$Y$1000)</f>
        <v>300</v>
      </c>
      <c r="F27" s="268"/>
      <c r="G27" s="268"/>
      <c r="H27" s="276">
        <f>SUMIF(unitario!$B$1:$B$1000,B27,unitario!$AB$1:$AB$1000)</f>
        <v>20</v>
      </c>
      <c r="I27" s="363" t="s">
        <v>208</v>
      </c>
      <c r="K27" s="256">
        <f t="shared" si="1"/>
        <v>6000</v>
      </c>
    </row>
    <row r="28" spans="1:11" ht="13.5" thickBot="1">
      <c r="A28" s="658"/>
      <c r="B28" s="247"/>
      <c r="C28" s="257"/>
      <c r="D28" s="257"/>
      <c r="E28" s="257"/>
      <c r="F28" s="257"/>
      <c r="G28" s="257"/>
      <c r="H28" s="257"/>
      <c r="I28" s="360"/>
    </row>
    <row r="29" spans="1:11" ht="13.5" thickBot="1">
      <c r="A29" s="658"/>
      <c r="B29" s="248" t="s">
        <v>103</v>
      </c>
      <c r="C29" s="249" t="s">
        <v>330</v>
      </c>
      <c r="D29" s="249" t="s">
        <v>188</v>
      </c>
      <c r="E29" s="254">
        <f>SUMIF(unitario!$B$1:$B$1000,B29,unitario!$Z$1:$Z$1000)+SUMPRODUCT(unitario!E8:E551,unitario!Z8:Z551)</f>
        <v>400</v>
      </c>
      <c r="F29" s="249"/>
      <c r="G29" s="249"/>
      <c r="H29" s="255">
        <f>SUMIF(unitario!$B$1:$B$1000,B29,unitario!$AB$1:$AB$1000)</f>
        <v>35</v>
      </c>
      <c r="I29" s="359" t="s">
        <v>209</v>
      </c>
      <c r="K29" s="256">
        <f t="shared" si="1"/>
        <v>14000</v>
      </c>
    </row>
    <row r="30" spans="1:11" ht="13.5" thickBot="1">
      <c r="A30" s="658"/>
      <c r="B30" s="248" t="s">
        <v>104</v>
      </c>
      <c r="C30" s="191" t="str">
        <f>PROPER(C29)</f>
        <v>Hw &amp; Fluidic Design Ext</v>
      </c>
      <c r="D30" s="249" t="s">
        <v>188</v>
      </c>
      <c r="E30" s="254">
        <f>SUMIF(unitario!$B$1:$B$1000,B30,unitario!$Z$1:$Z$1000)</f>
        <v>100</v>
      </c>
      <c r="F30" s="249"/>
      <c r="G30" s="249"/>
      <c r="H30" s="255">
        <f>SUMIF(unitario!$B$1:$B$1000,B30,unitario!$AB$1:$AB$1000)</f>
        <v>35</v>
      </c>
      <c r="I30" s="359" t="s">
        <v>210</v>
      </c>
      <c r="K30" s="256">
        <f t="shared" si="1"/>
        <v>3500</v>
      </c>
    </row>
    <row r="31" spans="1:11" ht="13.5" thickBot="1">
      <c r="A31" s="658"/>
      <c r="B31" s="248" t="s">
        <v>105</v>
      </c>
      <c r="C31" s="249" t="s">
        <v>215</v>
      </c>
      <c r="D31" s="249" t="s">
        <v>188</v>
      </c>
      <c r="E31" s="254">
        <f>SUMIF(unitario!$B$1:$B$1000,B31,unitario!$Z$1:$Z$1000)</f>
        <v>350</v>
      </c>
      <c r="F31" s="249"/>
      <c r="G31" s="249"/>
      <c r="H31" s="255">
        <f>SUMIF(unitario!$B$1:$B$1000,B31,unitario!$AB$1:$AB$1000)</f>
        <v>40</v>
      </c>
      <c r="I31" s="359" t="s">
        <v>211</v>
      </c>
      <c r="K31" s="256">
        <f t="shared" si="1"/>
        <v>14000</v>
      </c>
    </row>
    <row r="32" spans="1:11" ht="13.5" thickBot="1">
      <c r="A32" s="658"/>
      <c r="B32" s="248" t="s">
        <v>108</v>
      </c>
      <c r="C32" s="249" t="s">
        <v>331</v>
      </c>
      <c r="D32" s="249" t="s">
        <v>188</v>
      </c>
      <c r="E32" s="254">
        <f>SUMIF(unitario!$B$1:$B$1000,B32,unitario!$Z$1:$Z$1000)</f>
        <v>40</v>
      </c>
      <c r="F32" s="249"/>
      <c r="G32" s="249"/>
      <c r="H32" s="255">
        <f>SUMIF(unitario!$B$1:$B$1000,B32,unitario!$AB$1:$AB$1000)</f>
        <v>60</v>
      </c>
      <c r="I32" s="359" t="s">
        <v>341</v>
      </c>
      <c r="K32" s="256">
        <f t="shared" si="1"/>
        <v>2400</v>
      </c>
    </row>
    <row r="33" spans="1:11" ht="13.5" thickBot="1">
      <c r="A33" s="658"/>
      <c r="B33" s="277" t="s">
        <v>109</v>
      </c>
      <c r="C33" s="278" t="s">
        <v>331</v>
      </c>
      <c r="D33" s="279" t="s">
        <v>188</v>
      </c>
      <c r="E33" s="280">
        <f>SUMIF(unitario!$B$1:$B$1000,B33,unitario!$Z$1:$Z$1000)</f>
        <v>20</v>
      </c>
      <c r="F33" s="279"/>
      <c r="G33" s="279"/>
      <c r="H33" s="281">
        <f>SUMIF(unitario!$B$1:$B$1000,B33,unitario!$AB$1:$AB$1000)</f>
        <v>60</v>
      </c>
      <c r="I33" s="359" t="s">
        <v>212</v>
      </c>
      <c r="K33" s="256">
        <f t="shared" si="1"/>
        <v>1200</v>
      </c>
    </row>
    <row r="34" spans="1:11" ht="13.5" thickBot="1">
      <c r="A34" s="658"/>
      <c r="B34" s="248" t="s">
        <v>110</v>
      </c>
      <c r="C34" s="249" t="s">
        <v>330</v>
      </c>
      <c r="D34" s="249" t="s">
        <v>188</v>
      </c>
      <c r="E34" s="254">
        <f>SUMIF(unitario!$B$1:$B$1000,B34,unitario!$Z$1:$Z$1000)</f>
        <v>40</v>
      </c>
      <c r="F34" s="249"/>
      <c r="G34" s="249"/>
      <c r="H34" s="255">
        <f>SUMIF(unitario!$B$1:$B$1000,B34,unitario!$AB$1:$AB$1000)</f>
        <v>25</v>
      </c>
      <c r="I34" s="359"/>
      <c r="K34" s="256">
        <f t="shared" si="1"/>
        <v>1000</v>
      </c>
    </row>
    <row r="35" spans="1:11" ht="13.5" thickBot="1">
      <c r="A35" s="658"/>
      <c r="B35" s="247"/>
      <c r="C35" s="257"/>
      <c r="D35" s="257"/>
      <c r="E35" s="257"/>
      <c r="F35" s="257"/>
      <c r="G35" s="257"/>
      <c r="H35" s="257"/>
      <c r="I35" s="360"/>
    </row>
    <row r="36" spans="1:11">
      <c r="A36" s="658"/>
      <c r="B36" s="258" t="s">
        <v>115</v>
      </c>
      <c r="C36" s="259" t="s">
        <v>332</v>
      </c>
      <c r="D36" s="259" t="s">
        <v>188</v>
      </c>
      <c r="E36" s="273">
        <f>SUMIF(unitario!$B$1:$B$1000,B36,unitario!$Y$1:$Y$1000)</f>
        <v>0</v>
      </c>
      <c r="F36" s="259"/>
      <c r="G36" s="259"/>
      <c r="H36" s="274">
        <f>SUMIF(unitario!$B$1:$B$1000,B36,unitario!$AB$1:$AB$1000)</f>
        <v>60</v>
      </c>
      <c r="I36" s="364" t="s">
        <v>213</v>
      </c>
      <c r="K36" s="256">
        <f t="shared" si="1"/>
        <v>0</v>
      </c>
    </row>
    <row r="37" spans="1:11">
      <c r="A37" s="658"/>
      <c r="B37" s="264"/>
      <c r="C37" s="282" t="s">
        <v>214</v>
      </c>
      <c r="D37" s="283"/>
      <c r="E37" s="284"/>
      <c r="F37" s="283"/>
      <c r="G37" s="283"/>
      <c r="H37" s="285"/>
      <c r="I37" s="365"/>
    </row>
    <row r="38" spans="1:11" ht="13.5" thickBot="1">
      <c r="A38" s="658"/>
      <c r="B38" s="267"/>
      <c r="C38" s="286" t="s">
        <v>215</v>
      </c>
      <c r="D38" s="287"/>
      <c r="E38" s="288"/>
      <c r="F38" s="287"/>
      <c r="G38" s="287"/>
      <c r="H38" s="289"/>
      <c r="I38" s="366"/>
    </row>
    <row r="39" spans="1:11" ht="13.5" thickBot="1">
      <c r="A39" s="658"/>
      <c r="B39" s="248" t="s">
        <v>116</v>
      </c>
      <c r="C39" s="259" t="s">
        <v>332</v>
      </c>
      <c r="D39" s="249" t="s">
        <v>188</v>
      </c>
      <c r="E39" s="254">
        <f>SUMIF(unitario!$B$1:$B$1000,B39,unitario!$Y$1:$Y$1000)</f>
        <v>0</v>
      </c>
      <c r="F39" s="249"/>
      <c r="G39" s="249"/>
      <c r="H39" s="255">
        <f>SUMIF(unitario!$B$1:$B$1000,B39,unitario!$AB$1:$AB$1000)</f>
        <v>60</v>
      </c>
      <c r="I39" s="359" t="s">
        <v>213</v>
      </c>
      <c r="K39" s="256">
        <f t="shared" ref="K39:K42" si="2">E39*H39</f>
        <v>0</v>
      </c>
    </row>
    <row r="40" spans="1:11" ht="13.5" thickBot="1">
      <c r="A40" s="658"/>
      <c r="B40" s="248" t="s">
        <v>117</v>
      </c>
      <c r="C40" s="259" t="s">
        <v>332</v>
      </c>
      <c r="D40" s="249" t="s">
        <v>188</v>
      </c>
      <c r="E40" s="254">
        <f>SUMIF(unitario!$B$1:$B$1000,B40,unitario!$Y$1:$Y$1000)</f>
        <v>0</v>
      </c>
      <c r="F40" s="249"/>
      <c r="G40" s="249"/>
      <c r="H40" s="255">
        <f>SUMIF(unitario!$B$1:$B$1000,B40,unitario!$AB$1:$AB$1000)</f>
        <v>60</v>
      </c>
      <c r="I40" s="359" t="s">
        <v>213</v>
      </c>
      <c r="K40" s="256">
        <f t="shared" si="2"/>
        <v>0</v>
      </c>
    </row>
    <row r="41" spans="1:11" ht="13.5" thickBot="1">
      <c r="A41" s="658"/>
      <c r="B41" s="248" t="s">
        <v>120</v>
      </c>
      <c r="C41" s="249" t="s">
        <v>323</v>
      </c>
      <c r="D41" s="249" t="s">
        <v>188</v>
      </c>
      <c r="E41" s="254">
        <f>SUMIF(unitario!$B$1:$B$1000,B41,unitario!$Y$1:$Y$1000)</f>
        <v>0</v>
      </c>
      <c r="F41" s="249"/>
      <c r="G41" s="249"/>
      <c r="H41" s="255">
        <f>SUMIF(unitario!$B$1:$B$1000,B41,unitario!$AB$1:$AB$1000)</f>
        <v>60</v>
      </c>
      <c r="I41" s="359" t="s">
        <v>216</v>
      </c>
      <c r="K41" s="256">
        <f t="shared" si="2"/>
        <v>0</v>
      </c>
    </row>
    <row r="42" spans="1:11" ht="13.5" thickBot="1">
      <c r="A42" s="658"/>
      <c r="B42" s="248" t="s">
        <v>121</v>
      </c>
      <c r="C42" s="249" t="s">
        <v>333</v>
      </c>
      <c r="D42" s="249" t="s">
        <v>188</v>
      </c>
      <c r="E42" s="254">
        <f>SUMIF(unitario!$B$1:$B$1000,B42,unitario!$Y$1:$Y$1000)</f>
        <v>0</v>
      </c>
      <c r="F42" s="249"/>
      <c r="G42" s="249"/>
      <c r="H42" s="255">
        <f>SUMIF(unitario!$B$1:$B$1000,B42,unitario!$AB$1:$AB$1000)</f>
        <v>60</v>
      </c>
      <c r="I42" s="359" t="s">
        <v>217</v>
      </c>
      <c r="K42" s="256">
        <f t="shared" si="2"/>
        <v>0</v>
      </c>
    </row>
    <row r="43" spans="1:11" ht="13.5" thickBot="1">
      <c r="A43" s="658"/>
      <c r="B43" s="247"/>
      <c r="C43" s="257"/>
      <c r="D43" s="257"/>
      <c r="E43" s="257"/>
      <c r="F43" s="257"/>
      <c r="G43" s="257"/>
      <c r="H43" s="257"/>
      <c r="I43" s="360"/>
    </row>
    <row r="44" spans="1:11" ht="13.5" customHeight="1" thickBot="1">
      <c r="A44" s="659"/>
      <c r="B44" s="248" t="s">
        <v>218</v>
      </c>
      <c r="C44" s="249" t="s">
        <v>334</v>
      </c>
      <c r="D44" s="249" t="s">
        <v>188</v>
      </c>
      <c r="E44" s="254">
        <f>SUMIF(unitario!$B$1:$B$1000,B44,unitario!$Z$1:$Z$1000)</f>
        <v>0</v>
      </c>
      <c r="F44" s="249"/>
      <c r="G44" s="249"/>
      <c r="H44" s="255">
        <f>SUMIF(unitario!$B$1:$B$1000,B44,unitario!$AB$1:$AB$1000)</f>
        <v>0</v>
      </c>
      <c r="I44" s="359" t="s">
        <v>219</v>
      </c>
      <c r="K44" s="256">
        <f t="shared" ref="K44" si="3">E44*H44</f>
        <v>0</v>
      </c>
    </row>
    <row r="45" spans="1:11" ht="13.5" thickBot="1">
      <c r="A45" s="247"/>
      <c r="B45" s="257"/>
      <c r="C45" s="257"/>
      <c r="D45" s="257"/>
      <c r="E45" s="257"/>
      <c r="F45" s="257"/>
      <c r="G45" s="257"/>
      <c r="H45" s="257"/>
      <c r="I45" s="367"/>
    </row>
    <row r="46" spans="1:11" ht="13.5" thickBot="1">
      <c r="A46" s="660" t="s">
        <v>39</v>
      </c>
      <c r="B46" s="248" t="s">
        <v>220</v>
      </c>
      <c r="C46" s="249" t="s">
        <v>221</v>
      </c>
      <c r="D46" s="249" t="s">
        <v>222</v>
      </c>
      <c r="E46" s="290">
        <f>SUMPRODUCT(-(unitario!$AE$13:$AE$600="G"),unitario!$E$13:$E$600,unitario!$J$13:$J$600)*-1+SUMPRODUCT(-(unitario!$AE$13:$AE$600="GI"),unitario!$E$13:$E$600,unitario!$K$13:$K$600)*-1+SUMPRODUCT(-(unitario!$AE$13:$AE$600="GI"),unitario!$E$13:$E$600,unitario!$M$13:$M$600)*-1</f>
        <v>78430</v>
      </c>
      <c r="F46" s="249"/>
      <c r="G46" s="249"/>
      <c r="H46" s="291"/>
      <c r="I46" s="359" t="s">
        <v>223</v>
      </c>
      <c r="K46" s="292">
        <f>E46</f>
        <v>78430</v>
      </c>
    </row>
    <row r="47" spans="1:11" ht="13.5" thickBot="1">
      <c r="A47" s="661"/>
      <c r="B47" s="248" t="s">
        <v>224</v>
      </c>
      <c r="C47" s="249" t="s">
        <v>225</v>
      </c>
      <c r="D47" s="249" t="s">
        <v>222</v>
      </c>
      <c r="E47" s="290">
        <f>SUMPRODUCT(-(unitario!$AE$13:$AE$600="P"),unitario!$E$13:$E$600,unitario!$J$13:$J$600)*-1+SUMPRODUCT(-(unitario!$AE$13:$AE$600="P"),unitario!$E$13:$E$600,unitario!$K$13:$K$600)*-1+SUMPRODUCT(-(unitario!$AE$13:$AE$600="G"),unitario!$E$13:$E$600,unitario!$K$13:$K$600)*-1+SUMPRODUCT(-(unitario!$AE$13:$AE$600="P"),unitario!$E$13:$E$600,unitario!$M$13:$M$600)*-1+SUMPRODUCT(-(unitario!$AE$13:$AE$600="G"),unitario!$E$13:$E$600,unitario!$M$13:$M$600)*-1</f>
        <v>247349</v>
      </c>
      <c r="F47" s="249"/>
      <c r="G47" s="249"/>
      <c r="H47" s="291"/>
      <c r="I47" s="359" t="s">
        <v>226</v>
      </c>
      <c r="K47" s="292">
        <f t="shared" ref="K47:K48" si="4">E47</f>
        <v>247349</v>
      </c>
    </row>
    <row r="48" spans="1:11" ht="13.5" thickBot="1">
      <c r="A48" s="661"/>
      <c r="B48" s="248" t="s">
        <v>227</v>
      </c>
      <c r="C48" s="249" t="s">
        <v>228</v>
      </c>
      <c r="D48" s="249" t="s">
        <v>222</v>
      </c>
      <c r="E48" s="255">
        <f>SUMPRODUCT(unitario!$E$7:$E$551,unitario!$F$7:$F$551)+SUMPRODUCT(unitario!$E$7:$E$551,unitario!$I$7:$I$551)</f>
        <v>29933</v>
      </c>
      <c r="F48" s="249"/>
      <c r="G48" s="249"/>
      <c r="H48" s="291"/>
      <c r="I48" s="359" t="s">
        <v>229</v>
      </c>
      <c r="K48" s="292">
        <f t="shared" si="4"/>
        <v>29933</v>
      </c>
    </row>
    <row r="49" spans="1:11" ht="13.5" thickBot="1">
      <c r="A49" s="661"/>
      <c r="B49" s="248" t="s">
        <v>230</v>
      </c>
      <c r="C49" s="249" t="s">
        <v>335</v>
      </c>
      <c r="D49" s="249" t="s">
        <v>188</v>
      </c>
      <c r="E49" s="293">
        <f>SUMPRODUCT(unitario!$E$7:$E$551,unitario!$F$7:$F$551)/15+SUMPRODUCT(unitario!$E$7:$E$551,unitario!$H$7:$H$551)</f>
        <v>1621.8666666666668</v>
      </c>
      <c r="F49" s="249"/>
      <c r="G49" s="249"/>
      <c r="H49" s="290">
        <f>unitario!H658</f>
        <v>15</v>
      </c>
      <c r="I49" s="359" t="s">
        <v>229</v>
      </c>
      <c r="K49" s="256">
        <f>E49*H49</f>
        <v>24328</v>
      </c>
    </row>
    <row r="50" spans="1:11" ht="13.5" thickBot="1">
      <c r="A50" s="661"/>
      <c r="B50" s="248" t="s">
        <v>231</v>
      </c>
      <c r="C50" s="249" t="s">
        <v>336</v>
      </c>
      <c r="D50" s="249" t="s">
        <v>188</v>
      </c>
      <c r="E50" s="293">
        <f>SUMPRODUCT(unitario!$E$7:$E$551,unitario!$O$7:$O$551)</f>
        <v>205</v>
      </c>
      <c r="F50" s="249"/>
      <c r="G50" s="249"/>
      <c r="H50" s="290">
        <f>unitario!O658</f>
        <v>25.5</v>
      </c>
      <c r="I50" s="359" t="s">
        <v>232</v>
      </c>
      <c r="K50" s="256">
        <f t="shared" ref="K50:K58" si="5">E50*H50</f>
        <v>5227.5</v>
      </c>
    </row>
    <row r="51" spans="1:11">
      <c r="A51" s="661"/>
      <c r="B51" s="335" t="s">
        <v>233</v>
      </c>
      <c r="C51" s="336" t="s">
        <v>344</v>
      </c>
      <c r="D51" s="336" t="s">
        <v>188</v>
      </c>
      <c r="E51" s="353">
        <f>SUMPRODUCT(unitario!$E7:$E551,unitario!$N7:$N551)*F51</f>
        <v>3371.4</v>
      </c>
      <c r="F51" s="338">
        <v>0.9</v>
      </c>
      <c r="G51" s="336"/>
      <c r="H51" s="354">
        <f>unitario!N658</f>
        <v>25.5</v>
      </c>
      <c r="I51" s="361" t="s">
        <v>234</v>
      </c>
      <c r="K51" s="256">
        <f t="shared" si="5"/>
        <v>85970.7</v>
      </c>
    </row>
    <row r="52" spans="1:11">
      <c r="A52" s="661"/>
      <c r="B52" s="264"/>
      <c r="C52" s="350" t="s">
        <v>343</v>
      </c>
      <c r="D52" s="350"/>
      <c r="E52" s="351">
        <f>SUMPRODUCT(unitario!$E7:$E551,unitario!$N7:$N551)*F52</f>
        <v>187.3</v>
      </c>
      <c r="F52" s="358">
        <v>0.05</v>
      </c>
      <c r="G52" s="356"/>
      <c r="H52" s="357"/>
      <c r="I52" s="375" t="s">
        <v>350</v>
      </c>
      <c r="K52" s="256"/>
    </row>
    <row r="53" spans="1:11" ht="13.5" thickBot="1">
      <c r="A53" s="661"/>
      <c r="B53" s="267"/>
      <c r="C53" s="341" t="s">
        <v>345</v>
      </c>
      <c r="D53" s="341"/>
      <c r="E53" s="352">
        <f>SUMPRODUCT(unitario!$E7:$E551,unitario!$N7:$N551)*F53</f>
        <v>187.3</v>
      </c>
      <c r="F53" s="343">
        <v>0.05</v>
      </c>
      <c r="G53" s="341"/>
      <c r="H53" s="355"/>
      <c r="I53" s="363" t="s">
        <v>350</v>
      </c>
      <c r="K53" s="256"/>
    </row>
    <row r="54" spans="1:11">
      <c r="A54" s="661"/>
      <c r="B54" s="335" t="s">
        <v>235</v>
      </c>
      <c r="C54" s="336" t="s">
        <v>342</v>
      </c>
      <c r="D54" s="336" t="s">
        <v>188</v>
      </c>
      <c r="E54" s="353">
        <f>SUMPRODUCT(unitario!$E$7:$E$551,unitario!$P$7:$P$551)*F54</f>
        <v>1547.1000000000001</v>
      </c>
      <c r="F54" s="338">
        <v>0.9</v>
      </c>
      <c r="G54" s="336"/>
      <c r="H54" s="354">
        <f>unitario!P658</f>
        <v>25.5</v>
      </c>
      <c r="I54" s="361" t="s">
        <v>236</v>
      </c>
      <c r="K54" s="256">
        <f t="shared" si="5"/>
        <v>39451.050000000003</v>
      </c>
    </row>
    <row r="55" spans="1:11" ht="13.5" thickBot="1">
      <c r="A55" s="661"/>
      <c r="B55" s="340"/>
      <c r="C55" s="341" t="s">
        <v>348</v>
      </c>
      <c r="D55" s="341"/>
      <c r="E55" s="352">
        <f>SUMPRODUCT(unitario!$E$7:$E$551,unitario!$P$7:$P$551)*F55</f>
        <v>171.9</v>
      </c>
      <c r="F55" s="343">
        <v>0.1</v>
      </c>
      <c r="G55" s="341"/>
      <c r="H55" s="355"/>
      <c r="I55" s="363" t="s">
        <v>242</v>
      </c>
      <c r="K55" s="256"/>
    </row>
    <row r="56" spans="1:11">
      <c r="A56" s="661"/>
      <c r="B56" s="335" t="s">
        <v>237</v>
      </c>
      <c r="C56" s="336" t="s">
        <v>337</v>
      </c>
      <c r="D56" s="336" t="s">
        <v>188</v>
      </c>
      <c r="E56" s="353">
        <f>SUMPRODUCT(unitario!$E$7:$E$551,unitario!$Q$7:$Q$551)*F56</f>
        <v>360.90000000000003</v>
      </c>
      <c r="F56" s="338">
        <v>0.9</v>
      </c>
      <c r="G56" s="336"/>
      <c r="H56" s="354">
        <f>unitario!Q658</f>
        <v>25.5</v>
      </c>
      <c r="I56" s="361" t="s">
        <v>238</v>
      </c>
      <c r="K56" s="256">
        <f t="shared" si="5"/>
        <v>9202.9500000000007</v>
      </c>
    </row>
    <row r="57" spans="1:11" ht="13.5" thickBot="1">
      <c r="A57" s="661"/>
      <c r="B57" s="340"/>
      <c r="C57" s="341" t="s">
        <v>349</v>
      </c>
      <c r="D57" s="341"/>
      <c r="E57" s="352">
        <f>SUMPRODUCT(unitario!$E$7:$E$551,unitario!$Q$7:$Q$551)*F57</f>
        <v>40.1</v>
      </c>
      <c r="F57" s="343">
        <v>0.1</v>
      </c>
      <c r="G57" s="341"/>
      <c r="H57" s="355"/>
      <c r="I57" s="363" t="s">
        <v>242</v>
      </c>
      <c r="K57" s="256"/>
    </row>
    <row r="58" spans="1:11" ht="13.5" thickBot="1">
      <c r="A58" s="661"/>
      <c r="B58" s="248" t="s">
        <v>239</v>
      </c>
      <c r="C58" s="249" t="s">
        <v>346</v>
      </c>
      <c r="D58" s="249" t="s">
        <v>188</v>
      </c>
      <c r="E58" s="293">
        <f>SUMPRODUCT(unitario!$E$7:$E$551,unitario!$R$7:$R$551)</f>
        <v>840</v>
      </c>
      <c r="F58" s="249"/>
      <c r="G58" s="249"/>
      <c r="H58" s="290">
        <f>unitario!R658</f>
        <v>15</v>
      </c>
      <c r="I58" s="359" t="s">
        <v>240</v>
      </c>
      <c r="K58" s="256">
        <f t="shared" si="5"/>
        <v>12600</v>
      </c>
    </row>
    <row r="59" spans="1:11" ht="13.5" thickBot="1">
      <c r="A59" s="661"/>
      <c r="B59" s="247"/>
      <c r="C59" s="257"/>
      <c r="D59" s="257"/>
      <c r="E59" s="257"/>
      <c r="F59" s="257"/>
      <c r="G59" s="257"/>
      <c r="H59" s="257"/>
      <c r="I59" s="360"/>
    </row>
    <row r="60" spans="1:11" ht="12.75" customHeight="1" thickBot="1">
      <c r="A60" s="662"/>
      <c r="B60" s="248" t="s">
        <v>241</v>
      </c>
      <c r="C60" s="249" t="s">
        <v>347</v>
      </c>
      <c r="D60" s="249" t="s">
        <v>222</v>
      </c>
      <c r="E60" s="294">
        <f>SUMIF(unitario!$B$1:$B$1000,B60,unitario!$M$1:$M$1000)</f>
        <v>5000</v>
      </c>
      <c r="F60" s="249"/>
      <c r="G60" s="249"/>
      <c r="H60" s="291"/>
      <c r="I60" s="359" t="s">
        <v>242</v>
      </c>
      <c r="K60" s="292">
        <f>E60</f>
        <v>5000</v>
      </c>
    </row>
    <row r="61" spans="1:11" ht="13.5" thickBot="1">
      <c r="A61" s="247"/>
      <c r="B61" s="257"/>
      <c r="C61" s="257"/>
      <c r="D61" s="257"/>
      <c r="E61" s="257"/>
      <c r="F61" s="257"/>
      <c r="G61" s="257"/>
      <c r="H61" s="257"/>
      <c r="I61" s="367"/>
    </row>
    <row r="62" spans="1:11">
      <c r="A62" s="657" t="s">
        <v>43</v>
      </c>
      <c r="B62" s="258" t="s">
        <v>243</v>
      </c>
      <c r="C62" s="259" t="s">
        <v>244</v>
      </c>
      <c r="D62" s="259" t="s">
        <v>188</v>
      </c>
      <c r="E62" s="273">
        <f>SUMIF(unitario!$B$1:$B$1000,B62,unitario!$T$1:$T$1000)</f>
        <v>200</v>
      </c>
      <c r="F62" s="307">
        <v>0.6</v>
      </c>
      <c r="G62" s="259"/>
      <c r="H62" s="295">
        <f>unitario!T658</f>
        <v>30</v>
      </c>
      <c r="I62" s="364" t="s">
        <v>245</v>
      </c>
      <c r="K62" s="256">
        <f t="shared" ref="K62:K100" si="6">E62*H62</f>
        <v>6000</v>
      </c>
    </row>
    <row r="63" spans="1:11" ht="13.5" thickBot="1">
      <c r="A63" s="658"/>
      <c r="B63" s="267"/>
      <c r="C63" s="287" t="s">
        <v>246</v>
      </c>
      <c r="D63" s="287"/>
      <c r="E63" s="288"/>
      <c r="F63" s="334">
        <v>0.4</v>
      </c>
      <c r="G63" s="287"/>
      <c r="H63" s="296"/>
      <c r="I63" s="366" t="s">
        <v>245</v>
      </c>
      <c r="K63" s="256">
        <f t="shared" si="6"/>
        <v>0</v>
      </c>
    </row>
    <row r="64" spans="1:11" ht="13.5" thickBot="1">
      <c r="A64" s="658"/>
      <c r="B64" s="248" t="s">
        <v>247</v>
      </c>
      <c r="C64" s="249" t="s">
        <v>248</v>
      </c>
      <c r="D64" s="249" t="s">
        <v>222</v>
      </c>
      <c r="E64" s="297">
        <f>SUMIF(unitario!$B$1:$B$1000,B64,unitario!$M$1:$M$1000)</f>
        <v>10000</v>
      </c>
      <c r="F64" s="249"/>
      <c r="G64" s="249"/>
      <c r="H64" s="249"/>
      <c r="I64" s="359" t="s">
        <v>245</v>
      </c>
      <c r="K64" s="292">
        <f>E64</f>
        <v>10000</v>
      </c>
    </row>
    <row r="65" spans="1:11">
      <c r="A65" s="658"/>
      <c r="B65" s="258" t="s">
        <v>249</v>
      </c>
      <c r="C65" s="298" t="s">
        <v>244</v>
      </c>
      <c r="D65" s="298" t="s">
        <v>188</v>
      </c>
      <c r="E65" s="299">
        <f>SUMIF(unitario!$B$1:$B$1000,B65,unitario!$T$1:$T$1000)*F65</f>
        <v>0</v>
      </c>
      <c r="F65" s="300">
        <v>0.5</v>
      </c>
      <c r="G65" s="298"/>
      <c r="H65" s="301">
        <f>unitario!T$658</f>
        <v>30</v>
      </c>
      <c r="I65" s="368" t="s">
        <v>250</v>
      </c>
      <c r="K65" s="256">
        <f t="shared" si="6"/>
        <v>0</v>
      </c>
    </row>
    <row r="66" spans="1:11">
      <c r="A66" s="658"/>
      <c r="B66" s="264"/>
      <c r="C66" s="283" t="s">
        <v>244</v>
      </c>
      <c r="D66" s="283" t="s">
        <v>251</v>
      </c>
      <c r="E66" s="284">
        <f>SUMIF(unitario!$B$1:$B$1000,B65,unitario!$T$1:$T$1000)*F66</f>
        <v>0</v>
      </c>
      <c r="F66" s="302">
        <v>0.5</v>
      </c>
      <c r="G66" s="283"/>
      <c r="H66" s="303">
        <v>30</v>
      </c>
      <c r="I66" s="365" t="s">
        <v>252</v>
      </c>
      <c r="K66" s="256">
        <f t="shared" si="6"/>
        <v>0</v>
      </c>
    </row>
    <row r="67" spans="1:11">
      <c r="A67" s="658"/>
      <c r="B67" s="264"/>
      <c r="C67" s="283" t="s">
        <v>253</v>
      </c>
      <c r="D67" s="283" t="s">
        <v>188</v>
      </c>
      <c r="E67" s="284">
        <f>SUMIF(unitario!$B$1:$B$1000,B65,unitario!$X$1:$X$1000)*F67</f>
        <v>0</v>
      </c>
      <c r="F67" s="304">
        <v>0.5</v>
      </c>
      <c r="G67" s="283"/>
      <c r="H67" s="303">
        <f>unitario!X$658</f>
        <v>30</v>
      </c>
      <c r="I67" s="365" t="s">
        <v>254</v>
      </c>
      <c r="K67" s="256">
        <f t="shared" si="6"/>
        <v>0</v>
      </c>
    </row>
    <row r="68" spans="1:11" ht="13.5" thickBot="1">
      <c r="A68" s="658"/>
      <c r="B68" s="267"/>
      <c r="C68" s="287" t="s">
        <v>253</v>
      </c>
      <c r="D68" s="287" t="s">
        <v>251</v>
      </c>
      <c r="E68" s="288">
        <f>SUMIF(unitario!$B$1:$B$1000,B65,unitario!$X$1:$X$1000)*F68</f>
        <v>0</v>
      </c>
      <c r="F68" s="305">
        <v>0.5</v>
      </c>
      <c r="G68" s="287"/>
      <c r="H68" s="296">
        <v>40</v>
      </c>
      <c r="I68" s="366" t="s">
        <v>252</v>
      </c>
      <c r="K68" s="256">
        <f t="shared" si="6"/>
        <v>0</v>
      </c>
    </row>
    <row r="69" spans="1:11">
      <c r="A69" s="658"/>
      <c r="B69" s="258" t="s">
        <v>255</v>
      </c>
      <c r="C69" s="259" t="s">
        <v>256</v>
      </c>
      <c r="D69" s="259" t="s">
        <v>188</v>
      </c>
      <c r="E69" s="306">
        <f>SUMPRODUCT(unitario!$E$8:$E$551,unitario!$T$8:$T$551)*F69</f>
        <v>1666.5600000000002</v>
      </c>
      <c r="F69" s="307">
        <v>0.93</v>
      </c>
      <c r="G69" s="259"/>
      <c r="H69" s="301">
        <v>30</v>
      </c>
      <c r="I69" s="364" t="s">
        <v>257</v>
      </c>
      <c r="K69" s="256">
        <f t="shared" si="6"/>
        <v>49996.800000000003</v>
      </c>
    </row>
    <row r="70" spans="1:11">
      <c r="A70" s="658"/>
      <c r="B70" s="264"/>
      <c r="C70" s="283" t="s">
        <v>256</v>
      </c>
      <c r="D70" s="283"/>
      <c r="E70" s="308">
        <f>SUMPRODUCT(unitario!$E$8:$E$551,unitario!$T$8:$T$551)*F70</f>
        <v>17.920000000000002</v>
      </c>
      <c r="F70" s="302">
        <v>0.01</v>
      </c>
      <c r="G70" s="283"/>
      <c r="H70" s="303">
        <v>30</v>
      </c>
      <c r="I70" s="365" t="s">
        <v>258</v>
      </c>
      <c r="K70" s="256">
        <f t="shared" si="6"/>
        <v>537.6</v>
      </c>
    </row>
    <row r="71" spans="1:11" ht="13.5" thickBot="1">
      <c r="A71" s="658"/>
      <c r="B71" s="267"/>
      <c r="C71" s="268" t="s">
        <v>256</v>
      </c>
      <c r="D71" s="268"/>
      <c r="E71" s="309">
        <f>SUMPRODUCT(unitario!$E$8:$E$551,unitario!$T$8:$T$551)*F71</f>
        <v>107.52</v>
      </c>
      <c r="F71" s="310">
        <v>0.06</v>
      </c>
      <c r="G71" s="268"/>
      <c r="H71" s="311">
        <v>30</v>
      </c>
      <c r="I71" s="369" t="s">
        <v>259</v>
      </c>
      <c r="K71" s="256">
        <f t="shared" si="6"/>
        <v>3225.6</v>
      </c>
    </row>
    <row r="72" spans="1:11">
      <c r="A72" s="658"/>
      <c r="B72" s="258" t="s">
        <v>260</v>
      </c>
      <c r="C72" s="259" t="s">
        <v>338</v>
      </c>
      <c r="D72" s="259" t="s">
        <v>188</v>
      </c>
      <c r="E72" s="273">
        <f>SUMIF(unitario!$B$1:$B$1000,B72,unitario!$X$1:$X$1000)</f>
        <v>0</v>
      </c>
      <c r="F72" s="259"/>
      <c r="G72" s="259"/>
      <c r="H72" s="295">
        <f>unitario!X$658</f>
        <v>30</v>
      </c>
      <c r="I72" s="364" t="s">
        <v>261</v>
      </c>
      <c r="K72" s="256">
        <f t="shared" si="6"/>
        <v>0</v>
      </c>
    </row>
    <row r="73" spans="1:11" ht="13.5" thickBot="1">
      <c r="A73" s="658"/>
      <c r="B73" s="267"/>
      <c r="C73" s="287"/>
      <c r="D73" s="287"/>
      <c r="E73" s="288"/>
      <c r="F73" s="287"/>
      <c r="G73" s="287"/>
      <c r="H73" s="296"/>
      <c r="I73" s="366"/>
    </row>
    <row r="74" spans="1:11" ht="13.5" thickBot="1">
      <c r="A74" s="658"/>
      <c r="B74" s="248" t="s">
        <v>262</v>
      </c>
      <c r="C74" s="249" t="s">
        <v>263</v>
      </c>
      <c r="D74" s="249" t="s">
        <v>188</v>
      </c>
      <c r="E74" s="254">
        <f>SUMIF(unitario!$B$1:$B$1000,B74,unitario!$S$1:$S$1000)</f>
        <v>200</v>
      </c>
      <c r="F74" s="249"/>
      <c r="G74" s="249"/>
      <c r="H74" s="290">
        <f>unitario!S$658</f>
        <v>30</v>
      </c>
      <c r="I74" s="359" t="s">
        <v>264</v>
      </c>
      <c r="K74" s="256">
        <f t="shared" si="6"/>
        <v>6000</v>
      </c>
    </row>
    <row r="75" spans="1:11">
      <c r="A75" s="658"/>
      <c r="B75" s="312" t="s">
        <v>265</v>
      </c>
      <c r="C75" s="313" t="s">
        <v>263</v>
      </c>
      <c r="D75" s="313"/>
      <c r="E75" s="314">
        <f>SUMPRODUCT(unitario!$E$8:$E$551,unitario!$S$8:$S$551)*F75</f>
        <v>526.5</v>
      </c>
      <c r="F75" s="315">
        <v>0.45</v>
      </c>
      <c r="G75" s="313"/>
      <c r="H75" s="301">
        <v>30</v>
      </c>
      <c r="I75" s="361" t="s">
        <v>266</v>
      </c>
      <c r="K75" s="256">
        <f t="shared" si="6"/>
        <v>15795</v>
      </c>
    </row>
    <row r="76" spans="1:11">
      <c r="A76" s="658"/>
      <c r="B76" s="264"/>
      <c r="C76" s="316" t="s">
        <v>263</v>
      </c>
      <c r="D76" s="316"/>
      <c r="E76" s="317">
        <f>SUMPRODUCT(unitario!$E$8:$E$551,unitario!$S$8:$S$551)*F76</f>
        <v>140.4</v>
      </c>
      <c r="F76" s="318">
        <v>0.12</v>
      </c>
      <c r="G76" s="316"/>
      <c r="H76" s="303">
        <v>30</v>
      </c>
      <c r="I76" s="370" t="s">
        <v>267</v>
      </c>
      <c r="K76" s="256">
        <f t="shared" si="6"/>
        <v>4212</v>
      </c>
    </row>
    <row r="77" spans="1:11">
      <c r="A77" s="658"/>
      <c r="B77" s="264"/>
      <c r="C77" s="316" t="s">
        <v>263</v>
      </c>
      <c r="D77" s="316"/>
      <c r="E77" s="317">
        <f>SUMPRODUCT(unitario!$E$8:$E$551,unitario!$S$8:$S$551)*F77</f>
        <v>35.1</v>
      </c>
      <c r="F77" s="318">
        <v>0.03</v>
      </c>
      <c r="G77" s="316"/>
      <c r="H77" s="303">
        <v>30</v>
      </c>
      <c r="I77" s="370" t="s">
        <v>268</v>
      </c>
      <c r="K77" s="256">
        <f t="shared" si="6"/>
        <v>1053</v>
      </c>
    </row>
    <row r="78" spans="1:11">
      <c r="A78" s="658"/>
      <c r="B78" s="319" t="s">
        <v>269</v>
      </c>
      <c r="C78" s="320" t="s">
        <v>270</v>
      </c>
      <c r="D78" s="320"/>
      <c r="E78" s="321">
        <f>SUMPRODUCT(unitario!$E$8:$E$551,unitario!$S$8:$S$551)*F78</f>
        <v>468</v>
      </c>
      <c r="F78" s="322">
        <v>0.4</v>
      </c>
      <c r="G78" s="320"/>
      <c r="H78" s="303">
        <v>30</v>
      </c>
      <c r="I78" s="362" t="s">
        <v>271</v>
      </c>
      <c r="K78" s="256">
        <f t="shared" si="6"/>
        <v>14040</v>
      </c>
    </row>
    <row r="79" spans="1:11" ht="13.5" thickBot="1">
      <c r="A79" s="658"/>
      <c r="B79" s="323"/>
      <c r="C79" s="324"/>
      <c r="D79" s="324"/>
      <c r="E79" s="325">
        <f>SUM(E75:E78)</f>
        <v>1170</v>
      </c>
      <c r="F79" s="324" t="s">
        <v>272</v>
      </c>
      <c r="G79" s="324"/>
      <c r="H79" s="324"/>
      <c r="I79" s="363"/>
      <c r="K79" s="256">
        <f t="shared" si="6"/>
        <v>0</v>
      </c>
    </row>
    <row r="80" spans="1:11">
      <c r="A80" s="658"/>
      <c r="B80" s="258" t="s">
        <v>273</v>
      </c>
      <c r="C80" s="298" t="s">
        <v>274</v>
      </c>
      <c r="D80" s="298" t="s">
        <v>188</v>
      </c>
      <c r="E80" s="306">
        <f>(SUMIF(unitario!$B$1:$B$1000,$B$80,unitario!$W$1:$W$1000)+SUMPRODUCT(unitario!$E$8:$E$551,unitario!$W$8:$W$551))*F80*G80</f>
        <v>388</v>
      </c>
      <c r="F80" s="300">
        <v>0.5</v>
      </c>
      <c r="G80" s="300">
        <v>0.8</v>
      </c>
      <c r="H80" s="301">
        <f>unitario!W$658</f>
        <v>50</v>
      </c>
      <c r="I80" s="368" t="s">
        <v>275</v>
      </c>
      <c r="K80" s="256">
        <f t="shared" si="6"/>
        <v>19400</v>
      </c>
    </row>
    <row r="81" spans="1:11">
      <c r="A81" s="658"/>
      <c r="B81" s="264"/>
      <c r="C81" s="326" t="s">
        <v>276</v>
      </c>
      <c r="D81" s="326"/>
      <c r="E81" s="327">
        <f>(SUMIF(unitario!$B$1:$B$1000,$B$80,unitario!$W$1:$W$1000)+SUMPRODUCT(unitario!$E$8:$E$551,unitario!$W$8:$W$551))*F80*G81</f>
        <v>97</v>
      </c>
      <c r="F81" s="328"/>
      <c r="G81" s="328">
        <v>0.2</v>
      </c>
      <c r="H81" s="329">
        <v>50</v>
      </c>
      <c r="I81" s="371"/>
      <c r="K81" s="256">
        <f t="shared" si="6"/>
        <v>4850</v>
      </c>
    </row>
    <row r="82" spans="1:11">
      <c r="A82" s="658"/>
      <c r="B82" s="264"/>
      <c r="C82" s="283" t="s">
        <v>274</v>
      </c>
      <c r="D82" s="283"/>
      <c r="E82" s="308">
        <f>(SUMIF(unitario!$B$1:$B$1000,$B$80,unitario!$W$1:$W$1000)+SUMPRODUCT(unitario!$E$8:$E$551,unitario!$W$8:$W$551))*F82*G82</f>
        <v>194</v>
      </c>
      <c r="F82" s="302">
        <v>0.25</v>
      </c>
      <c r="G82" s="302">
        <v>0.8</v>
      </c>
      <c r="H82" s="303">
        <v>50</v>
      </c>
      <c r="I82" s="365" t="s">
        <v>277</v>
      </c>
      <c r="K82" s="256">
        <f t="shared" si="6"/>
        <v>9700</v>
      </c>
    </row>
    <row r="83" spans="1:11">
      <c r="A83" s="658"/>
      <c r="B83" s="264"/>
      <c r="C83" s="330" t="s">
        <v>276</v>
      </c>
      <c r="D83" s="330"/>
      <c r="E83" s="331">
        <f>(SUMIF(unitario!$B$1:$B$1000,$B$80,unitario!$W$1:$W$1000)+SUMPRODUCT(unitario!$E$8:$E$551,unitario!$W$8:$W$551))*F82*G83</f>
        <v>48.5</v>
      </c>
      <c r="F83" s="332"/>
      <c r="G83" s="332">
        <v>0.2</v>
      </c>
      <c r="H83" s="333">
        <v>50</v>
      </c>
      <c r="I83" s="372"/>
      <c r="K83" s="256">
        <f t="shared" si="6"/>
        <v>2425</v>
      </c>
    </row>
    <row r="84" spans="1:11">
      <c r="A84" s="658"/>
      <c r="B84" s="264"/>
      <c r="C84" s="330" t="s">
        <v>274</v>
      </c>
      <c r="D84" s="330"/>
      <c r="E84" s="331">
        <f>(SUMIF(unitario!$B$1:$B$1000,$B$80,unitario!$W$1:$W$1000)+SUMPRODUCT(unitario!$E$8:$E$551,unitario!$W$8:$W$551))*F84*G84</f>
        <v>194</v>
      </c>
      <c r="F84" s="332">
        <v>0.25</v>
      </c>
      <c r="G84" s="332">
        <v>0.8</v>
      </c>
      <c r="H84" s="333">
        <v>50</v>
      </c>
      <c r="I84" s="372" t="s">
        <v>278</v>
      </c>
      <c r="K84" s="256">
        <f t="shared" si="6"/>
        <v>9700</v>
      </c>
    </row>
    <row r="85" spans="1:11" ht="13.5" thickBot="1">
      <c r="A85" s="658"/>
      <c r="B85" s="267"/>
      <c r="C85" s="287" t="s">
        <v>276</v>
      </c>
      <c r="D85" s="287"/>
      <c r="E85" s="309">
        <f>(SUMIF(unitario!$B$1:$B$1000,$B$80,unitario!$W$1:$W$1000)+SUMPRODUCT(unitario!$E$8:$E$551,unitario!$W$8:$W$551))*F84*G85</f>
        <v>48.5</v>
      </c>
      <c r="F85" s="334"/>
      <c r="G85" s="334">
        <v>0.2</v>
      </c>
      <c r="H85" s="333">
        <v>50</v>
      </c>
      <c r="I85" s="366"/>
      <c r="K85" s="256">
        <f t="shared" si="6"/>
        <v>2425</v>
      </c>
    </row>
    <row r="86" spans="1:11" ht="13.5" thickBot="1">
      <c r="A86" s="658"/>
      <c r="B86" s="248" t="s">
        <v>279</v>
      </c>
      <c r="C86" s="249" t="s">
        <v>253</v>
      </c>
      <c r="D86" s="249" t="s">
        <v>188</v>
      </c>
      <c r="E86" s="254">
        <f>SUMIF(unitario!$B$1:$B$1000,B86,unitario!$X$1:$X$1000)</f>
        <v>420</v>
      </c>
      <c r="F86" s="249"/>
      <c r="G86" s="249"/>
      <c r="H86" s="290">
        <f>unitario!X$658</f>
        <v>30</v>
      </c>
      <c r="I86" s="359" t="s">
        <v>279</v>
      </c>
      <c r="K86" s="256">
        <f t="shared" si="6"/>
        <v>12600</v>
      </c>
    </row>
    <row r="87" spans="1:11">
      <c r="A87" s="658"/>
      <c r="B87" s="258" t="s">
        <v>280</v>
      </c>
      <c r="C87" s="259" t="s">
        <v>281</v>
      </c>
      <c r="D87" s="259" t="s">
        <v>188</v>
      </c>
      <c r="E87" s="273">
        <f>(SUMIF(unitario!$B$1:$B$1000,$B$87,unitario!$V$1:$V$1000)+SUMPRODUCT(unitario!$E$8:$E$551,unitario!$V$8:$V$551))*F87</f>
        <v>1715</v>
      </c>
      <c r="F87" s="307">
        <v>0.7</v>
      </c>
      <c r="G87" s="259"/>
      <c r="H87" s="295">
        <f>unitario!V$658</f>
        <v>50</v>
      </c>
      <c r="I87" s="364" t="s">
        <v>282</v>
      </c>
      <c r="K87" s="256">
        <f t="shared" si="6"/>
        <v>85750</v>
      </c>
    </row>
    <row r="88" spans="1:11" ht="13.5" thickBot="1">
      <c r="A88" s="658"/>
      <c r="B88" s="267"/>
      <c r="C88" s="287" t="s">
        <v>283</v>
      </c>
      <c r="D88" s="287"/>
      <c r="E88" s="288">
        <f>(SUMIF(unitario!$B$1:$B$1000,$B$87,unitario!$V$1:$V$1000)+SUMPRODUCT(unitario!$E$8:$E$551,unitario!$V$8:$V$551))*F88*50/60</f>
        <v>612.5</v>
      </c>
      <c r="F88" s="334">
        <v>0.3</v>
      </c>
      <c r="G88" s="287"/>
      <c r="H88" s="296">
        <v>60</v>
      </c>
      <c r="I88" s="366"/>
      <c r="K88" s="256">
        <f t="shared" si="6"/>
        <v>36750</v>
      </c>
    </row>
    <row r="89" spans="1:11" ht="13.5" thickBot="1">
      <c r="A89" s="658"/>
      <c r="B89" s="248" t="s">
        <v>284</v>
      </c>
      <c r="C89" s="249" t="s">
        <v>263</v>
      </c>
      <c r="D89" s="249" t="s">
        <v>188</v>
      </c>
      <c r="E89" s="254">
        <f>SUMIF(unitario!$B$1:$B$1000,B89,unitario!$S$1:$S$1000)</f>
        <v>400</v>
      </c>
      <c r="F89" s="249"/>
      <c r="G89" s="249"/>
      <c r="H89" s="290">
        <f>unitario!S$658</f>
        <v>30</v>
      </c>
      <c r="I89" s="359" t="s">
        <v>285</v>
      </c>
      <c r="K89" s="256">
        <f t="shared" si="6"/>
        <v>12000</v>
      </c>
    </row>
    <row r="90" spans="1:11">
      <c r="A90" s="658"/>
      <c r="B90" s="258" t="s">
        <v>286</v>
      </c>
      <c r="C90" s="259" t="s">
        <v>287</v>
      </c>
      <c r="D90" s="259" t="s">
        <v>188</v>
      </c>
      <c r="E90" s="273">
        <f>(SUMIF(unitario!$B$1:$B$1000,$B$90,unitario!$U$1:$U$1000)+SUMPRODUCT(unitario!$E$8:$E$551,unitario!$U$8:$U$551))*F90</f>
        <v>2765</v>
      </c>
      <c r="F90" s="307">
        <v>0.7</v>
      </c>
      <c r="G90" s="259"/>
      <c r="H90" s="295">
        <f>unitario!U$658</f>
        <v>50</v>
      </c>
      <c r="I90" s="364" t="s">
        <v>288</v>
      </c>
      <c r="K90" s="256">
        <f t="shared" si="6"/>
        <v>138250</v>
      </c>
    </row>
    <row r="91" spans="1:11" ht="13.5" thickBot="1">
      <c r="A91" s="658"/>
      <c r="B91" s="267"/>
      <c r="C91" s="287" t="s">
        <v>289</v>
      </c>
      <c r="D91" s="287"/>
      <c r="E91" s="288">
        <f>(SUMIF(unitario!$B$1:$B$1000,$B$90,unitario!$U$1:$U$1000)+SUMPRODUCT(unitario!$E$8:$E$551,unitario!$U$8:$U$551))*F91*50/60</f>
        <v>987.5</v>
      </c>
      <c r="F91" s="334">
        <v>0.3</v>
      </c>
      <c r="G91" s="287"/>
      <c r="H91" s="296">
        <v>60</v>
      </c>
      <c r="I91" s="366"/>
      <c r="K91" s="256">
        <f t="shared" si="6"/>
        <v>59250</v>
      </c>
    </row>
    <row r="92" spans="1:11">
      <c r="A92" s="658"/>
      <c r="B92" s="258" t="s">
        <v>290</v>
      </c>
      <c r="C92" s="259" t="s">
        <v>291</v>
      </c>
      <c r="D92" s="259" t="s">
        <v>188</v>
      </c>
      <c r="E92" s="273">
        <f>SUMIF(unitario!$B$1:$B$1000,B92,unitario!$W$1:$W$1000)</f>
        <v>400</v>
      </c>
      <c r="F92" s="259"/>
      <c r="G92" s="259"/>
      <c r="H92" s="295">
        <f>unitario!W$658</f>
        <v>50</v>
      </c>
      <c r="I92" s="364" t="s">
        <v>292</v>
      </c>
      <c r="K92" s="256">
        <f t="shared" si="6"/>
        <v>20000</v>
      </c>
    </row>
    <row r="93" spans="1:11" ht="13.5" thickBot="1">
      <c r="A93" s="658"/>
      <c r="B93" s="267"/>
      <c r="C93" s="287" t="s">
        <v>291</v>
      </c>
      <c r="D93" s="287"/>
      <c r="E93" s="288"/>
      <c r="F93" s="287"/>
      <c r="G93" s="287"/>
      <c r="H93" s="296"/>
      <c r="I93" s="366"/>
    </row>
    <row r="94" spans="1:11" ht="13.5" thickBot="1">
      <c r="A94" s="658"/>
      <c r="B94" s="248" t="s">
        <v>293</v>
      </c>
      <c r="C94" s="249" t="s">
        <v>294</v>
      </c>
      <c r="D94" s="249" t="s">
        <v>188</v>
      </c>
      <c r="E94" s="254">
        <f>SUMIF(unitario!$B$1:$B$1000,B94,unitario!$W$1:$W$1000)</f>
        <v>400</v>
      </c>
      <c r="F94" s="249"/>
      <c r="G94" s="249"/>
      <c r="H94" s="290">
        <f>unitario!W$658</f>
        <v>50</v>
      </c>
      <c r="I94" s="359" t="s">
        <v>295</v>
      </c>
      <c r="K94" s="256">
        <f t="shared" si="6"/>
        <v>20000</v>
      </c>
    </row>
    <row r="95" spans="1:11" ht="13.5" thickBot="1">
      <c r="A95" s="658"/>
      <c r="B95" s="248" t="s">
        <v>296</v>
      </c>
      <c r="C95" s="249"/>
      <c r="D95" s="249" t="s">
        <v>188</v>
      </c>
      <c r="E95" s="254">
        <f>SUMIF(unitario!$B$1:$B$1000,B95,unitario!$T$1:$T$1000)</f>
        <v>1000</v>
      </c>
      <c r="F95" s="249"/>
      <c r="G95" s="249"/>
      <c r="H95" s="290">
        <v>66</v>
      </c>
      <c r="I95" s="359" t="s">
        <v>297</v>
      </c>
      <c r="K95" s="256">
        <f t="shared" si="6"/>
        <v>66000</v>
      </c>
    </row>
    <row r="96" spans="1:11">
      <c r="A96" s="658"/>
      <c r="B96" s="258" t="s">
        <v>298</v>
      </c>
      <c r="C96" s="259" t="s">
        <v>299</v>
      </c>
      <c r="D96" s="259" t="s">
        <v>188</v>
      </c>
      <c r="E96" s="273">
        <f>SUMIF(unitario!$B$1:$B$1000,B96,unitario!$W$1:$W$1000)*F96</f>
        <v>0</v>
      </c>
      <c r="F96" s="307">
        <v>0.7</v>
      </c>
      <c r="G96" s="259"/>
      <c r="H96" s="295">
        <f>unitario!W$658</f>
        <v>50</v>
      </c>
      <c r="I96" s="364" t="s">
        <v>300</v>
      </c>
      <c r="K96" s="256">
        <f t="shared" si="6"/>
        <v>0</v>
      </c>
    </row>
    <row r="97" spans="1:11" ht="13.5" thickBot="1">
      <c r="A97" s="658"/>
      <c r="B97" s="267"/>
      <c r="C97" s="287" t="s">
        <v>294</v>
      </c>
      <c r="D97" s="287"/>
      <c r="E97" s="288">
        <f>SUMIF(unitario!$B$1:$B$1000,B96,unitario!$W$1:$W$1000)*F97</f>
        <v>0</v>
      </c>
      <c r="F97" s="334">
        <v>0.3</v>
      </c>
      <c r="G97" s="287"/>
      <c r="H97" s="296">
        <v>50</v>
      </c>
      <c r="I97" s="366" t="s">
        <v>301</v>
      </c>
      <c r="K97" s="256">
        <f t="shared" si="6"/>
        <v>0</v>
      </c>
    </row>
    <row r="98" spans="1:11">
      <c r="A98" s="658"/>
      <c r="B98" s="335" t="s">
        <v>302</v>
      </c>
      <c r="C98" s="336" t="s">
        <v>303</v>
      </c>
      <c r="D98" s="336" t="s">
        <v>188</v>
      </c>
      <c r="E98" s="337">
        <f>SUMIF(unitario!$B$1:$B$1000,B98,unitario!$U$1:$U$1000)</f>
        <v>0</v>
      </c>
      <c r="F98" s="338"/>
      <c r="G98" s="336"/>
      <c r="H98" s="339">
        <f>unitario!U$658</f>
        <v>50</v>
      </c>
      <c r="I98" s="361" t="s">
        <v>304</v>
      </c>
      <c r="K98" s="256">
        <f t="shared" si="6"/>
        <v>0</v>
      </c>
    </row>
    <row r="99" spans="1:11" ht="13.5" thickBot="1">
      <c r="A99" s="658"/>
      <c r="B99" s="340"/>
      <c r="C99" s="341" t="s">
        <v>305</v>
      </c>
      <c r="D99" s="341" t="s">
        <v>188</v>
      </c>
      <c r="E99" s="342">
        <f>SUMIF(unitario!$B$1:$B$1000,B98,unitario!$V$1:$V$1000)</f>
        <v>0</v>
      </c>
      <c r="F99" s="343"/>
      <c r="G99" s="341"/>
      <c r="H99" s="344">
        <f>unitario!V$658</f>
        <v>50</v>
      </c>
      <c r="I99" s="366" t="s">
        <v>304</v>
      </c>
      <c r="K99" s="256">
        <f t="shared" si="6"/>
        <v>0</v>
      </c>
    </row>
    <row r="100" spans="1:11">
      <c r="A100" s="658"/>
      <c r="B100" s="258" t="s">
        <v>306</v>
      </c>
      <c r="C100" s="298" t="s">
        <v>307</v>
      </c>
      <c r="D100" s="298" t="s">
        <v>188</v>
      </c>
      <c r="E100" s="299">
        <f>SUMIF(unitario!$B$1:$B$1000,B100,unitario!$W$1:$W$1000)</f>
        <v>0</v>
      </c>
      <c r="F100" s="298"/>
      <c r="G100" s="298"/>
      <c r="H100" s="301">
        <f>unitario!W$658</f>
        <v>50</v>
      </c>
      <c r="I100" s="368" t="s">
        <v>308</v>
      </c>
      <c r="K100" s="256">
        <f t="shared" si="6"/>
        <v>0</v>
      </c>
    </row>
    <row r="101" spans="1:11">
      <c r="A101" s="658"/>
      <c r="B101" s="264"/>
      <c r="C101" s="191" t="s">
        <v>309</v>
      </c>
      <c r="E101" s="226"/>
      <c r="H101" s="345"/>
      <c r="I101" s="373"/>
    </row>
    <row r="102" spans="1:11">
      <c r="A102" s="658"/>
      <c r="B102" s="264"/>
      <c r="C102" s="346" t="s">
        <v>307</v>
      </c>
      <c r="D102" s="283"/>
      <c r="E102" s="284"/>
      <c r="F102" s="283"/>
      <c r="G102" s="283"/>
      <c r="H102" s="303"/>
      <c r="I102" s="365" t="s">
        <v>310</v>
      </c>
    </row>
    <row r="103" spans="1:11" ht="13.5" thickBot="1">
      <c r="A103" s="658"/>
      <c r="B103" s="267"/>
      <c r="C103" s="347" t="s">
        <v>309</v>
      </c>
      <c r="D103" s="287"/>
      <c r="E103" s="288"/>
      <c r="F103" s="287"/>
      <c r="G103" s="287"/>
      <c r="H103" s="296"/>
      <c r="I103" s="366"/>
    </row>
    <row r="104" spans="1:11" ht="13.5" thickBot="1">
      <c r="A104" s="659"/>
      <c r="B104" s="248" t="s">
        <v>311</v>
      </c>
      <c r="C104" s="249" t="s">
        <v>339</v>
      </c>
      <c r="D104" s="249" t="s">
        <v>222</v>
      </c>
      <c r="E104" s="348">
        <f>SUMIF(unitario!$B$1:$B$1000,B104,unitario!$M$1:$M$1000)</f>
        <v>0</v>
      </c>
      <c r="F104" s="249"/>
      <c r="G104" s="249"/>
      <c r="H104" s="291"/>
      <c r="I104" s="359" t="s">
        <v>245</v>
      </c>
      <c r="K104" s="292">
        <f>E104</f>
        <v>0</v>
      </c>
    </row>
    <row r="105" spans="1:11">
      <c r="I105" s="374"/>
    </row>
    <row r="106" spans="1:11" ht="13.5" thickBot="1">
      <c r="I106" s="374"/>
      <c r="K106" s="256">
        <f>SUM(K3:K104)</f>
        <v>1423552.2</v>
      </c>
    </row>
    <row r="107" spans="1:11">
      <c r="B107" s="335" t="s">
        <v>176</v>
      </c>
      <c r="C107" s="336" t="s">
        <v>303</v>
      </c>
      <c r="D107" s="336" t="s">
        <v>188</v>
      </c>
      <c r="E107" s="337">
        <f>SUMIF(unitario!$B$1:$B$1000,B107,unitario!$U$1:$U$1000)</f>
        <v>0</v>
      </c>
      <c r="F107" s="338"/>
      <c r="G107" s="336"/>
      <c r="H107" s="339">
        <f>unitario!U$658</f>
        <v>50</v>
      </c>
      <c r="I107" s="361" t="s">
        <v>304</v>
      </c>
    </row>
    <row r="108" spans="1:11" ht="13.5" thickBot="1">
      <c r="B108" s="349" t="s">
        <v>312</v>
      </c>
      <c r="C108" s="341" t="s">
        <v>305</v>
      </c>
      <c r="D108" s="341" t="s">
        <v>188</v>
      </c>
      <c r="E108" s="342">
        <f>SUMIF(unitario!$B$1:$B$1000,B107,unitario!$V$1:$V$1000)</f>
        <v>0</v>
      </c>
      <c r="F108" s="343"/>
      <c r="G108" s="341"/>
      <c r="H108" s="344">
        <f>unitario!V$658</f>
        <v>50</v>
      </c>
      <c r="I108" s="366" t="s">
        <v>304</v>
      </c>
    </row>
  </sheetData>
  <autoFilter ref="I2:I108" xr:uid="{A3F1D899-022A-4D83-862A-152D60975AEE}"/>
  <mergeCells count="5">
    <mergeCell ref="B1:C1"/>
    <mergeCell ref="A2:A8"/>
    <mergeCell ref="A10:A44"/>
    <mergeCell ref="A46:A60"/>
    <mergeCell ref="A62:A10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CEB62-620C-4634-B308-004BC472ADD3}">
  <dimension ref="A1:M113"/>
  <sheetViews>
    <sheetView tabSelected="1" zoomScale="85" zoomScaleNormal="85" workbookViewId="0">
      <selection activeCell="C21" sqref="C21"/>
    </sheetView>
  </sheetViews>
  <sheetFormatPr defaultColWidth="9.140625" defaultRowHeight="12.75"/>
  <cols>
    <col min="1" max="1" width="9.140625" style="381"/>
    <col min="2" max="2" width="66.5703125" style="381" bestFit="1" customWidth="1"/>
    <col min="3" max="3" width="76.85546875" style="446" customWidth="1"/>
    <col min="4" max="4" width="7.85546875" style="381" customWidth="1"/>
    <col min="5" max="5" width="21.140625" style="381" bestFit="1" customWidth="1"/>
    <col min="6" max="7" width="14.28515625" style="381" customWidth="1"/>
    <col min="8" max="8" width="11.42578125" style="381" customWidth="1"/>
    <col min="9" max="9" width="68.85546875" style="381" bestFit="1" customWidth="1"/>
    <col min="10" max="10" width="19.5703125" style="381" customWidth="1"/>
    <col min="11" max="11" width="16.140625" style="381" customWidth="1"/>
    <col min="12" max="12" width="10.28515625" style="381" bestFit="1" customWidth="1"/>
    <col min="13" max="13" width="16" style="381" bestFit="1" customWidth="1"/>
    <col min="14" max="14" width="9.85546875" style="381" bestFit="1" customWidth="1"/>
    <col min="15" max="16384" width="9.140625" style="381"/>
  </cols>
  <sheetData>
    <row r="1" spans="1:13" ht="72" customHeight="1" thickBot="1">
      <c r="A1" s="377"/>
      <c r="B1" s="663"/>
      <c r="C1" s="664"/>
      <c r="D1" s="378"/>
      <c r="E1" s="379"/>
      <c r="F1" s="379"/>
      <c r="G1" s="379"/>
      <c r="H1" s="379"/>
      <c r="I1" s="380"/>
    </row>
    <row r="2" spans="1:13" ht="27" customHeight="1" thickBot="1">
      <c r="A2" s="665" t="s">
        <v>181</v>
      </c>
      <c r="B2" s="382" t="s">
        <v>182</v>
      </c>
      <c r="C2" s="383" t="s">
        <v>183</v>
      </c>
      <c r="D2" s="384" t="s">
        <v>184</v>
      </c>
      <c r="E2" s="384" t="s">
        <v>351</v>
      </c>
      <c r="F2" s="384" t="s">
        <v>352</v>
      </c>
      <c r="G2" s="384" t="s">
        <v>353</v>
      </c>
      <c r="H2" s="384" t="s">
        <v>186</v>
      </c>
      <c r="I2" s="385" t="s">
        <v>187</v>
      </c>
    </row>
    <row r="3" spans="1:13" ht="13.5" thickBot="1">
      <c r="A3" s="666"/>
      <c r="B3" s="378" t="s">
        <v>112</v>
      </c>
      <c r="C3" s="386" t="s">
        <v>354</v>
      </c>
      <c r="D3" s="379" t="s">
        <v>188</v>
      </c>
      <c r="E3" s="387">
        <f>SUMIF(unitario!$B$1:$B$1000,B3,unitario!$Y$1:$Y$1000)</f>
        <v>1200</v>
      </c>
      <c r="F3" s="388"/>
      <c r="G3" s="379"/>
      <c r="H3" s="389">
        <v>60</v>
      </c>
      <c r="I3" s="390" t="s">
        <v>355</v>
      </c>
      <c r="K3" s="391">
        <f t="shared" ref="K3:K8" si="0">E3*H3</f>
        <v>72000</v>
      </c>
    </row>
    <row r="4" spans="1:13" ht="13.5" thickBot="1">
      <c r="A4" s="666"/>
      <c r="B4" s="378" t="s">
        <v>114</v>
      </c>
      <c r="C4" s="386" t="s">
        <v>356</v>
      </c>
      <c r="D4" s="379" t="s">
        <v>188</v>
      </c>
      <c r="E4" s="387">
        <f>SUMIF(unitario!$B$1:$B$1000,B4,unitario!$Y$1:$Y$1000)</f>
        <v>800</v>
      </c>
      <c r="F4" s="388"/>
      <c r="G4" s="379"/>
      <c r="H4" s="389">
        <v>60</v>
      </c>
      <c r="I4" s="390" t="s">
        <v>357</v>
      </c>
      <c r="K4" s="391">
        <f t="shared" si="0"/>
        <v>48000</v>
      </c>
    </row>
    <row r="5" spans="1:13" ht="13.5" thickBot="1">
      <c r="A5" s="666"/>
      <c r="B5" s="378" t="s">
        <v>106</v>
      </c>
      <c r="C5" s="386" t="s">
        <v>358</v>
      </c>
      <c r="D5" s="379" t="s">
        <v>188</v>
      </c>
      <c r="E5" s="387">
        <f>SUMIF(unitario!$B$1:$B$1000,B5,unitario!$Y$1:$Y$1000)</f>
        <v>400</v>
      </c>
      <c r="F5" s="388"/>
      <c r="G5" s="379"/>
      <c r="H5" s="389">
        <v>60</v>
      </c>
      <c r="I5" s="390" t="s">
        <v>359</v>
      </c>
      <c r="K5" s="391">
        <f t="shared" si="0"/>
        <v>24000</v>
      </c>
    </row>
    <row r="6" spans="1:13" ht="13.5" thickBot="1">
      <c r="A6" s="666"/>
      <c r="B6" s="378" t="s">
        <v>113</v>
      </c>
      <c r="C6" s="386" t="s">
        <v>360</v>
      </c>
      <c r="D6" s="379" t="s">
        <v>188</v>
      </c>
      <c r="E6" s="387">
        <f>SUMIF(unitario!$B$1:$B$1000,B6,unitario!$Y$1:$Y$1000)</f>
        <v>200</v>
      </c>
      <c r="F6" s="388"/>
      <c r="G6" s="379"/>
      <c r="H6" s="389">
        <v>60</v>
      </c>
      <c r="I6" s="390" t="s">
        <v>359</v>
      </c>
      <c r="K6" s="391">
        <f t="shared" si="0"/>
        <v>12000</v>
      </c>
    </row>
    <row r="7" spans="1:13" ht="13.5" thickBot="1">
      <c r="A7" s="666"/>
      <c r="B7" s="378" t="s">
        <v>107</v>
      </c>
      <c r="C7" s="386" t="s">
        <v>361</v>
      </c>
      <c r="D7" s="379" t="s">
        <v>188</v>
      </c>
      <c r="E7" s="387">
        <f>SUMIF(unitario!$B$1:$B$1000,B7,unitario!$Y$1:$Y$1000)</f>
        <v>0</v>
      </c>
      <c r="F7" s="388"/>
      <c r="G7" s="379"/>
      <c r="H7" s="389">
        <v>60</v>
      </c>
      <c r="I7" s="390" t="s">
        <v>359</v>
      </c>
      <c r="K7" s="391">
        <f t="shared" si="0"/>
        <v>0</v>
      </c>
    </row>
    <row r="8" spans="1:13" ht="13.5" thickBot="1">
      <c r="A8" s="667"/>
      <c r="B8" s="378" t="s">
        <v>171</v>
      </c>
      <c r="C8" s="386" t="s">
        <v>362</v>
      </c>
      <c r="D8" s="379" t="s">
        <v>188</v>
      </c>
      <c r="E8" s="387">
        <f>SUMIF(unitario!$B$1:$B$1000,B8,unitario!$Y$1:$Y$1000)</f>
        <v>0</v>
      </c>
      <c r="F8" s="388"/>
      <c r="G8" s="379"/>
      <c r="H8" s="389">
        <v>60</v>
      </c>
      <c r="I8" s="390" t="s">
        <v>363</v>
      </c>
      <c r="K8" s="391">
        <f t="shared" si="0"/>
        <v>0</v>
      </c>
    </row>
    <row r="9" spans="1:13" ht="13.5" thickBot="1">
      <c r="A9" s="377"/>
      <c r="B9" s="392"/>
      <c r="C9" s="393"/>
      <c r="D9" s="392"/>
      <c r="E9" s="394"/>
      <c r="F9" s="395"/>
      <c r="G9" s="396"/>
      <c r="H9" s="394"/>
      <c r="I9" s="397"/>
    </row>
    <row r="10" spans="1:13" ht="12.75" customHeight="1">
      <c r="A10" s="665" t="s">
        <v>35</v>
      </c>
      <c r="B10" s="398" t="s">
        <v>190</v>
      </c>
      <c r="C10" s="399" t="s">
        <v>364</v>
      </c>
      <c r="D10" s="400" t="s">
        <v>188</v>
      </c>
      <c r="E10" s="401">
        <f>SUMIF(unitario!$B$9:$B$655,"CATIA MAKE",unitario!$Y$9:$Y$655)</f>
        <v>2918</v>
      </c>
      <c r="F10" s="402">
        <v>0.3</v>
      </c>
      <c r="G10" s="403"/>
      <c r="H10" s="404">
        <v>60</v>
      </c>
      <c r="I10" s="405"/>
      <c r="K10" s="391"/>
      <c r="L10" s="527"/>
      <c r="M10" s="406"/>
    </row>
    <row r="11" spans="1:13">
      <c r="A11" s="666"/>
      <c r="B11" s="407"/>
      <c r="C11" s="408" t="s">
        <v>318</v>
      </c>
      <c r="D11" s="409"/>
      <c r="E11" s="410">
        <f>E10*0.75</f>
        <v>2188.5</v>
      </c>
      <c r="F11" s="411">
        <v>0.75</v>
      </c>
      <c r="G11" s="412"/>
      <c r="H11" s="413">
        <v>60</v>
      </c>
      <c r="I11" s="414" t="s">
        <v>192</v>
      </c>
      <c r="J11" s="415"/>
      <c r="K11" s="391">
        <f>Tabella2[[#This Row],[Riepilogo dati ]]*Tabella2[[#This Row],[Costi/h]]</f>
        <v>131310</v>
      </c>
    </row>
    <row r="12" spans="1:13" ht="13.5" thickBot="1">
      <c r="A12" s="666"/>
      <c r="B12" s="416"/>
      <c r="C12" s="417" t="s">
        <v>365</v>
      </c>
      <c r="D12" s="418"/>
      <c r="E12" s="419">
        <f>E10*0.25</f>
        <v>729.5</v>
      </c>
      <c r="F12" s="420">
        <v>0.25</v>
      </c>
      <c r="G12" s="421"/>
      <c r="H12" s="422">
        <v>60</v>
      </c>
      <c r="I12" s="423" t="s">
        <v>192</v>
      </c>
      <c r="K12" s="391">
        <f>Tabella2[[#This Row],[Riepilogo dati ]]*Tabella2[[#This Row],[Costi/h]]</f>
        <v>43770</v>
      </c>
    </row>
    <row r="13" spans="1:13">
      <c r="A13" s="666"/>
      <c r="B13" s="398" t="s">
        <v>193</v>
      </c>
      <c r="C13" s="399" t="s">
        <v>364</v>
      </c>
      <c r="D13" s="400" t="s">
        <v>188</v>
      </c>
      <c r="E13" s="401">
        <f>SUMIF(unitario!$B$9:$B$655,"CATIA BUY",unitario!$Y$9:$Y$655)</f>
        <v>0</v>
      </c>
      <c r="F13" s="402">
        <v>0.7</v>
      </c>
      <c r="G13" s="403"/>
      <c r="H13" s="404">
        <v>25</v>
      </c>
      <c r="I13" s="405"/>
      <c r="K13" s="391"/>
    </row>
    <row r="14" spans="1:13">
      <c r="A14" s="666"/>
      <c r="B14" s="407"/>
      <c r="C14" s="408" t="s">
        <v>320</v>
      </c>
      <c r="D14" s="409"/>
      <c r="E14" s="410">
        <f>E13*F14</f>
        <v>0</v>
      </c>
      <c r="F14" s="411">
        <v>0.4</v>
      </c>
      <c r="G14" s="412"/>
      <c r="H14" s="413">
        <v>25</v>
      </c>
      <c r="I14" s="414" t="s">
        <v>194</v>
      </c>
      <c r="K14" s="391">
        <f>Tabella2[[#This Row],[Riepilogo dati ]]*Tabella2[[#This Row],[Costi/h]]</f>
        <v>0</v>
      </c>
    </row>
    <row r="15" spans="1:13" ht="13.5" thickBot="1">
      <c r="A15" s="666"/>
      <c r="B15" s="416"/>
      <c r="C15" s="417" t="s">
        <v>320</v>
      </c>
      <c r="D15" s="418"/>
      <c r="E15" s="419">
        <f>E13*F15</f>
        <v>0</v>
      </c>
      <c r="F15" s="424">
        <v>0.6</v>
      </c>
      <c r="G15" s="418"/>
      <c r="H15" s="422">
        <v>25</v>
      </c>
      <c r="I15" s="423" t="s">
        <v>195</v>
      </c>
      <c r="K15" s="391">
        <f>Tabella2[[#This Row],[Riepilogo dati ]]*Tabella2[[#This Row],[Costi/h]]</f>
        <v>0</v>
      </c>
    </row>
    <row r="16" spans="1:13">
      <c r="A16" s="666"/>
      <c r="B16" s="398" t="s">
        <v>101</v>
      </c>
      <c r="C16" s="399" t="s">
        <v>319</v>
      </c>
      <c r="D16" s="400" t="s">
        <v>188</v>
      </c>
      <c r="E16" s="425">
        <f>SUMIF(unitario!$B$1:$B$1000,B16,unitario!$Y$1:$Y$1000)</f>
        <v>200</v>
      </c>
      <c r="F16" s="426"/>
      <c r="G16" s="400"/>
      <c r="H16" s="427">
        <v>60</v>
      </c>
      <c r="I16" s="405" t="s">
        <v>196</v>
      </c>
      <c r="K16" s="391">
        <f t="shared" ref="K16:K45" si="1">E16*H16</f>
        <v>12000</v>
      </c>
    </row>
    <row r="17" spans="1:11" ht="13.5" thickBot="1">
      <c r="A17" s="666"/>
      <c r="B17" s="416" t="s">
        <v>102</v>
      </c>
      <c r="C17" s="428" t="s">
        <v>197</v>
      </c>
      <c r="D17" s="429"/>
      <c r="E17" s="430">
        <f>SUMIF(unitario!$B$1:$B$1000,B17,unitario!$Y$1:$Y$1000)</f>
        <v>0</v>
      </c>
      <c r="F17" s="431"/>
      <c r="G17" s="429"/>
      <c r="H17" s="432">
        <v>15</v>
      </c>
      <c r="I17" s="433" t="s">
        <v>198</v>
      </c>
      <c r="K17" s="391">
        <f t="shared" si="1"/>
        <v>0</v>
      </c>
    </row>
    <row r="18" spans="1:11">
      <c r="A18" s="666"/>
      <c r="B18" s="398" t="s">
        <v>92</v>
      </c>
      <c r="C18" s="399" t="s">
        <v>321</v>
      </c>
      <c r="D18" s="400" t="s">
        <v>188</v>
      </c>
      <c r="E18" s="425">
        <f>SUMIF(unitario!$B$1:$B$1000,B18,unitario!$Y$1:$Y$1000)</f>
        <v>0</v>
      </c>
      <c r="F18" s="426"/>
      <c r="G18" s="400"/>
      <c r="H18" s="427">
        <v>60</v>
      </c>
      <c r="I18" s="405" t="s">
        <v>340</v>
      </c>
      <c r="K18" s="391">
        <f t="shared" si="1"/>
        <v>0</v>
      </c>
    </row>
    <row r="19" spans="1:11" ht="13.5" thickBot="1">
      <c r="A19" s="666"/>
      <c r="B19" s="416" t="s">
        <v>199</v>
      </c>
      <c r="C19" s="428" t="s">
        <v>322</v>
      </c>
      <c r="D19" s="429"/>
      <c r="E19" s="430">
        <f>SUMIF(unitario!$B$1:$B$1000,B19,unitario!$Y$1:$Y$1000)</f>
        <v>0</v>
      </c>
      <c r="F19" s="431"/>
      <c r="G19" s="429"/>
      <c r="H19" s="432">
        <v>30</v>
      </c>
      <c r="I19" s="433" t="s">
        <v>200</v>
      </c>
      <c r="K19" s="391">
        <f>E19*H19</f>
        <v>0</v>
      </c>
    </row>
    <row r="20" spans="1:11">
      <c r="A20" s="666"/>
      <c r="B20" s="398" t="s">
        <v>93</v>
      </c>
      <c r="C20" s="399" t="s">
        <v>366</v>
      </c>
      <c r="D20" s="400" t="s">
        <v>188</v>
      </c>
      <c r="E20" s="425">
        <f>SUMIF(unitario!$B$1:$B$1000,B20,unitario!$Y$1:$Y$1000)</f>
        <v>700</v>
      </c>
      <c r="F20" s="426"/>
      <c r="G20" s="400"/>
      <c r="H20" s="427">
        <v>60</v>
      </c>
      <c r="I20" s="405" t="s">
        <v>201</v>
      </c>
      <c r="K20" s="391">
        <f t="shared" si="1"/>
        <v>42000</v>
      </c>
    </row>
    <row r="21" spans="1:11" ht="13.5" thickBot="1">
      <c r="A21" s="666"/>
      <c r="B21" s="416" t="s">
        <v>94</v>
      </c>
      <c r="C21" s="428" t="s">
        <v>367</v>
      </c>
      <c r="D21" s="429"/>
      <c r="E21" s="430">
        <f>SUMIF(unitario!$B$1:$B$1000,B21,unitario!$Y$1:$Y$1000)</f>
        <v>0</v>
      </c>
      <c r="F21" s="431"/>
      <c r="G21" s="429"/>
      <c r="H21" s="432">
        <v>50</v>
      </c>
      <c r="I21" s="433" t="s">
        <v>202</v>
      </c>
      <c r="K21" s="391">
        <f>E21*H21</f>
        <v>0</v>
      </c>
    </row>
    <row r="22" spans="1:11">
      <c r="A22" s="666"/>
      <c r="B22" s="398" t="s">
        <v>95</v>
      </c>
      <c r="C22" s="399" t="s">
        <v>325</v>
      </c>
      <c r="D22" s="400" t="s">
        <v>188</v>
      </c>
      <c r="E22" s="425">
        <f>SUMIF(unitario!$B$1:$B$1000,B22,unitario!$Y$1:$Y$1000)</f>
        <v>600</v>
      </c>
      <c r="F22" s="426"/>
      <c r="G22" s="400"/>
      <c r="H22" s="427">
        <v>60</v>
      </c>
      <c r="I22" s="405" t="s">
        <v>203</v>
      </c>
      <c r="K22" s="391">
        <f t="shared" si="1"/>
        <v>36000</v>
      </c>
    </row>
    <row r="23" spans="1:11" ht="13.5" thickBot="1">
      <c r="A23" s="666"/>
      <c r="B23" s="416" t="s">
        <v>96</v>
      </c>
      <c r="C23" s="428" t="s">
        <v>326</v>
      </c>
      <c r="D23" s="429"/>
      <c r="E23" s="430">
        <f>SUMIF(unitario!$B$1:$B$1000,B23,unitario!$Y$1:$Y$1000)</f>
        <v>0</v>
      </c>
      <c r="F23" s="431"/>
      <c r="G23" s="429"/>
      <c r="H23" s="432">
        <v>40</v>
      </c>
      <c r="I23" s="433" t="s">
        <v>204</v>
      </c>
      <c r="K23" s="391">
        <f t="shared" si="1"/>
        <v>0</v>
      </c>
    </row>
    <row r="24" spans="1:11">
      <c r="A24" s="666"/>
      <c r="B24" s="398" t="s">
        <v>97</v>
      </c>
      <c r="C24" s="399" t="s">
        <v>368</v>
      </c>
      <c r="D24" s="400" t="s">
        <v>188</v>
      </c>
      <c r="E24" s="425">
        <f>SUMIF(unitario!$B$1:$B$1000,B24,unitario!$Y$1:$Y$1000)</f>
        <v>0</v>
      </c>
      <c r="F24" s="426"/>
      <c r="G24" s="400"/>
      <c r="H24" s="427">
        <v>60</v>
      </c>
      <c r="I24" s="405" t="s">
        <v>205</v>
      </c>
      <c r="K24" s="391">
        <f t="shared" si="1"/>
        <v>0</v>
      </c>
    </row>
    <row r="25" spans="1:11" ht="13.5" thickBot="1">
      <c r="A25" s="666"/>
      <c r="B25" s="416" t="s">
        <v>98</v>
      </c>
      <c r="C25" s="428" t="s">
        <v>327</v>
      </c>
      <c r="D25" s="429"/>
      <c r="E25" s="430">
        <f>SUMIF(unitario!$B$1:$B$1000,B25,unitario!$Y$1:$Y$1000)</f>
        <v>200</v>
      </c>
      <c r="F25" s="431"/>
      <c r="G25" s="429"/>
      <c r="H25" s="432">
        <v>30</v>
      </c>
      <c r="I25" s="433" t="s">
        <v>206</v>
      </c>
      <c r="K25" s="391">
        <f t="shared" si="1"/>
        <v>6000</v>
      </c>
    </row>
    <row r="26" spans="1:11">
      <c r="A26" s="666"/>
      <c r="B26" s="398" t="s">
        <v>99</v>
      </c>
      <c r="C26" s="399" t="s">
        <v>328</v>
      </c>
      <c r="D26" s="400" t="s">
        <v>188</v>
      </c>
      <c r="E26" s="425">
        <f>SUMIF(unitario!$B$1:$B$1000,B26,unitario!$Y$1:$Y$1000)</f>
        <v>300</v>
      </c>
      <c r="F26" s="426"/>
      <c r="G26" s="400"/>
      <c r="H26" s="427">
        <v>60</v>
      </c>
      <c r="I26" s="405" t="s">
        <v>207</v>
      </c>
      <c r="K26" s="391">
        <f t="shared" si="1"/>
        <v>18000</v>
      </c>
    </row>
    <row r="27" spans="1:11" ht="13.5" thickBot="1">
      <c r="A27" s="666"/>
      <c r="B27" s="416" t="s">
        <v>100</v>
      </c>
      <c r="C27" s="428" t="s">
        <v>329</v>
      </c>
      <c r="D27" s="429"/>
      <c r="E27" s="430">
        <f>SUMIF(unitario!$B$1:$B$1000,B27,unitario!$Y$1:$Y$1000)</f>
        <v>300</v>
      </c>
      <c r="F27" s="431"/>
      <c r="G27" s="429"/>
      <c r="H27" s="432">
        <v>20</v>
      </c>
      <c r="I27" s="433" t="s">
        <v>208</v>
      </c>
      <c r="K27" s="391">
        <f t="shared" si="1"/>
        <v>6000</v>
      </c>
    </row>
    <row r="28" spans="1:11" ht="13.5" thickBot="1">
      <c r="A28" s="666"/>
      <c r="B28" s="394"/>
      <c r="C28" s="434"/>
      <c r="D28" s="394"/>
      <c r="E28" s="394"/>
      <c r="F28" s="435"/>
      <c r="G28" s="394"/>
      <c r="H28" s="394"/>
      <c r="I28" s="397"/>
    </row>
    <row r="29" spans="1:11">
      <c r="A29" s="666"/>
      <c r="B29" s="436" t="s">
        <v>103</v>
      </c>
      <c r="C29" s="437" t="s">
        <v>330</v>
      </c>
      <c r="D29" s="438" t="s">
        <v>188</v>
      </c>
      <c r="E29" s="439">
        <f>(SUMIF(unitario!$B$1:$B$1000,B29,unitario!$Z$1:$Z$1000)+SUMPRODUCT(unitario!E8:E551,unitario!Z8:Z551))*Tabella2[[#This Row],[%]]</f>
        <v>360</v>
      </c>
      <c r="F29" s="440">
        <v>0.9</v>
      </c>
      <c r="G29" s="438"/>
      <c r="H29" s="441">
        <v>35</v>
      </c>
      <c r="I29" s="442" t="s">
        <v>209</v>
      </c>
      <c r="K29" s="391">
        <f>E29*$H$29</f>
        <v>12600</v>
      </c>
    </row>
    <row r="30" spans="1:11" ht="13.5" thickBot="1">
      <c r="A30" s="666"/>
      <c r="B30" s="443"/>
      <c r="C30" s="417" t="s">
        <v>369</v>
      </c>
      <c r="D30" s="418"/>
      <c r="E30" s="444">
        <f>(SUMIF(unitario!$B$1:$B$1000,B29,unitario!$Z$1:$Z$1000)+SUMPRODUCT(unitario!E9:E551,unitario!Z9:Z551))*Tabella2[[#This Row],[%]]</f>
        <v>40</v>
      </c>
      <c r="F30" s="424">
        <v>0.1</v>
      </c>
      <c r="G30" s="418"/>
      <c r="H30" s="445"/>
      <c r="I30" s="423" t="s">
        <v>209</v>
      </c>
      <c r="K30" s="391">
        <f>E30*$H$29</f>
        <v>1400</v>
      </c>
    </row>
    <row r="31" spans="1:11">
      <c r="A31" s="666"/>
      <c r="B31" s="407" t="s">
        <v>104</v>
      </c>
      <c r="C31" s="446" t="s">
        <v>330</v>
      </c>
      <c r="D31" s="381" t="s">
        <v>188</v>
      </c>
      <c r="E31" s="447">
        <f>SUMIF(unitario!$B$1:$B$1000,B31,unitario!$Z$1:$Z$1000)*Tabella2[[#This Row],[%]]</f>
        <v>90</v>
      </c>
      <c r="F31" s="448">
        <v>0.9</v>
      </c>
      <c r="H31" s="449">
        <v>35</v>
      </c>
      <c r="I31" s="450" t="s">
        <v>210</v>
      </c>
      <c r="K31" s="391">
        <f>E31*$H$31</f>
        <v>3150</v>
      </c>
    </row>
    <row r="32" spans="1:11" ht="13.5" thickBot="1">
      <c r="A32" s="666"/>
      <c r="B32" s="443"/>
      <c r="C32" s="417" t="s">
        <v>369</v>
      </c>
      <c r="D32" s="418"/>
      <c r="E32" s="444">
        <f>SUMIF(unitario!$B$1:$B$1000,B31,unitario!$Z$1:$Z$1000)*Tabella2[[#This Row],[%]]</f>
        <v>10</v>
      </c>
      <c r="F32" s="424">
        <v>0.1</v>
      </c>
      <c r="G32" s="418"/>
      <c r="H32" s="445"/>
      <c r="I32" s="423" t="s">
        <v>210</v>
      </c>
      <c r="K32" s="391">
        <f>E32*$H$31</f>
        <v>350</v>
      </c>
    </row>
    <row r="33" spans="1:11" ht="13.5" thickBot="1">
      <c r="A33" s="666"/>
      <c r="B33" s="416" t="s">
        <v>105</v>
      </c>
      <c r="C33" s="428" t="s">
        <v>215</v>
      </c>
      <c r="D33" s="429" t="s">
        <v>188</v>
      </c>
      <c r="E33" s="430">
        <f>SUMIF(unitario!$B$1:$B$1000,B33,unitario!$Z$1:$Z$1000)</f>
        <v>350</v>
      </c>
      <c r="F33" s="431"/>
      <c r="G33" s="429"/>
      <c r="H33" s="432">
        <v>40</v>
      </c>
      <c r="I33" s="433" t="s">
        <v>211</v>
      </c>
      <c r="K33" s="391">
        <f t="shared" si="1"/>
        <v>14000</v>
      </c>
    </row>
    <row r="34" spans="1:11" ht="13.5" thickBot="1">
      <c r="A34" s="666"/>
      <c r="B34" s="378" t="s">
        <v>108</v>
      </c>
      <c r="C34" s="386" t="s">
        <v>370</v>
      </c>
      <c r="D34" s="379" t="s">
        <v>188</v>
      </c>
      <c r="E34" s="387">
        <f>SUMIF(unitario!$B$1:$B$1000,B34,unitario!$Z$1:$Z$1000)</f>
        <v>40</v>
      </c>
      <c r="F34" s="388"/>
      <c r="G34" s="379"/>
      <c r="H34" s="389">
        <v>60</v>
      </c>
      <c r="I34" s="390" t="s">
        <v>341</v>
      </c>
      <c r="K34" s="391">
        <f t="shared" si="1"/>
        <v>2400</v>
      </c>
    </row>
    <row r="35" spans="1:11" ht="13.5" thickBot="1">
      <c r="A35" s="666"/>
      <c r="B35" s="378" t="s">
        <v>109</v>
      </c>
      <c r="C35" s="386" t="s">
        <v>331</v>
      </c>
      <c r="D35" s="381" t="s">
        <v>188</v>
      </c>
      <c r="E35" s="447">
        <f>SUMIF(unitario!$B$1:$B$1000,B35,unitario!$Z$1:$Z$1000)</f>
        <v>20</v>
      </c>
      <c r="F35" s="451"/>
      <c r="G35" s="379"/>
      <c r="H35" s="449">
        <v>60</v>
      </c>
      <c r="I35" s="390" t="s">
        <v>371</v>
      </c>
      <c r="K35" s="391">
        <f t="shared" si="1"/>
        <v>1200</v>
      </c>
    </row>
    <row r="36" spans="1:11" ht="13.5" thickBot="1">
      <c r="A36" s="666"/>
      <c r="B36" s="378" t="s">
        <v>110</v>
      </c>
      <c r="C36" s="386" t="s">
        <v>372</v>
      </c>
      <c r="D36" s="379" t="s">
        <v>188</v>
      </c>
      <c r="E36" s="387">
        <f>SUMIF(unitario!$B$1:$B$1000,B36,unitario!$Z$1:$Z$1000)</f>
        <v>40</v>
      </c>
      <c r="F36" s="388"/>
      <c r="G36" s="379"/>
      <c r="H36" s="389">
        <v>25</v>
      </c>
      <c r="I36" s="390" t="s">
        <v>219</v>
      </c>
      <c r="K36" s="391">
        <f t="shared" si="1"/>
        <v>1000</v>
      </c>
    </row>
    <row r="37" spans="1:11" ht="13.5" thickBot="1">
      <c r="A37" s="666"/>
      <c r="B37" s="379"/>
      <c r="C37" s="386" t="s">
        <v>215</v>
      </c>
      <c r="D37" s="379"/>
      <c r="E37" s="387"/>
      <c r="F37" s="388"/>
      <c r="G37" s="379"/>
      <c r="H37" s="389"/>
      <c r="I37" s="452"/>
      <c r="K37" s="391"/>
    </row>
    <row r="38" spans="1:11" ht="13.5" thickBot="1">
      <c r="A38" s="666"/>
      <c r="B38" s="394"/>
      <c r="C38" s="434"/>
      <c r="D38" s="394"/>
      <c r="E38" s="394"/>
      <c r="F38" s="435"/>
      <c r="G38" s="394"/>
      <c r="H38" s="394"/>
      <c r="I38" s="397"/>
    </row>
    <row r="39" spans="1:11" ht="13.5" thickBot="1">
      <c r="A39" s="666"/>
      <c r="B39" s="398" t="s">
        <v>115</v>
      </c>
      <c r="C39" s="437" t="s">
        <v>332</v>
      </c>
      <c r="D39" s="438" t="s">
        <v>188</v>
      </c>
      <c r="E39" s="439">
        <f>SUMIF(unitario!$B$1:$B$1000,B39,unitario!$Y$1:$Y$1000)</f>
        <v>0</v>
      </c>
      <c r="F39" s="453"/>
      <c r="G39" s="438"/>
      <c r="H39" s="441">
        <v>60</v>
      </c>
      <c r="I39" s="442" t="s">
        <v>213</v>
      </c>
      <c r="K39" s="391">
        <f t="shared" si="1"/>
        <v>0</v>
      </c>
    </row>
    <row r="40" spans="1:11">
      <c r="A40" s="666"/>
      <c r="B40" s="398" t="s">
        <v>116</v>
      </c>
      <c r="C40" s="399" t="s">
        <v>332</v>
      </c>
      <c r="D40" s="400" t="s">
        <v>188</v>
      </c>
      <c r="E40" s="425">
        <f>SUMIF(unitario!$B$1:$B$1000,B40,unitario!$Y$1:$Y$1000)*Tabella2[[#This Row],[%]]</f>
        <v>0</v>
      </c>
      <c r="F40" s="454">
        <v>0.9</v>
      </c>
      <c r="G40" s="400"/>
      <c r="H40" s="427">
        <v>60</v>
      </c>
      <c r="I40" s="405" t="s">
        <v>213</v>
      </c>
      <c r="K40" s="391">
        <f>E40*$H$40</f>
        <v>0</v>
      </c>
    </row>
    <row r="41" spans="1:11" ht="13.5" thickBot="1">
      <c r="A41" s="666"/>
      <c r="B41" s="443"/>
      <c r="C41" s="417" t="s">
        <v>373</v>
      </c>
      <c r="D41" s="418"/>
      <c r="E41" s="444">
        <f>SUMIF(unitario!$B$1:$B$1000,B40,unitario!$Y$1:$Y$1000)*Tabella2[[#This Row],[%]]</f>
        <v>0</v>
      </c>
      <c r="F41" s="424">
        <v>0.1</v>
      </c>
      <c r="G41" s="418"/>
      <c r="H41" s="445"/>
      <c r="I41" s="423" t="s">
        <v>213</v>
      </c>
      <c r="K41" s="391">
        <f>E41*$H$40</f>
        <v>0</v>
      </c>
    </row>
    <row r="42" spans="1:11">
      <c r="A42" s="666"/>
      <c r="B42" s="436" t="s">
        <v>117</v>
      </c>
      <c r="C42" s="437" t="s">
        <v>332</v>
      </c>
      <c r="D42" s="438" t="s">
        <v>188</v>
      </c>
      <c r="E42" s="439">
        <f>SUMIF(unitario!$B$1:$B$1000,$B$42,unitario!$Y$1:$Y$1000)*Tabella2[[#This Row],[%]]</f>
        <v>0</v>
      </c>
      <c r="F42" s="440">
        <v>0.8</v>
      </c>
      <c r="G42" s="438"/>
      <c r="H42" s="441">
        <v>60</v>
      </c>
      <c r="I42" s="442" t="s">
        <v>213</v>
      </c>
      <c r="K42" s="391">
        <f>E42*$H$42</f>
        <v>0</v>
      </c>
    </row>
    <row r="43" spans="1:11" ht="13.5" thickBot="1">
      <c r="A43" s="666"/>
      <c r="B43" s="443"/>
      <c r="C43" s="417" t="s">
        <v>374</v>
      </c>
      <c r="D43" s="418"/>
      <c r="E43" s="444">
        <f>SUMIF(unitario!$B$1:$B$1000,$B$42,unitario!$Y$1:$Y$1000)*Tabella2[[#This Row],[%]]</f>
        <v>0</v>
      </c>
      <c r="F43" s="424">
        <v>0.2</v>
      </c>
      <c r="G43" s="418"/>
      <c r="H43" s="445"/>
      <c r="I43" s="423" t="s">
        <v>213</v>
      </c>
      <c r="K43" s="391">
        <f>E43*$H$42</f>
        <v>0</v>
      </c>
    </row>
    <row r="44" spans="1:11" ht="13.5" thickBot="1">
      <c r="A44" s="666"/>
      <c r="B44" s="378" t="s">
        <v>120</v>
      </c>
      <c r="C44" s="386" t="s">
        <v>375</v>
      </c>
      <c r="D44" s="379" t="s">
        <v>188</v>
      </c>
      <c r="E44" s="387">
        <f>SUMIF(unitario!$B$1:$B$1000,B44,unitario!$Y$1:$Y$1000)</f>
        <v>0</v>
      </c>
      <c r="F44" s="388"/>
      <c r="G44" s="379"/>
      <c r="H44" s="389">
        <v>60</v>
      </c>
      <c r="I44" s="390" t="s">
        <v>216</v>
      </c>
      <c r="K44" s="391">
        <f t="shared" si="1"/>
        <v>0</v>
      </c>
    </row>
    <row r="45" spans="1:11" ht="13.5" thickBot="1">
      <c r="A45" s="666"/>
      <c r="B45" s="378" t="s">
        <v>121</v>
      </c>
      <c r="C45" s="386" t="s">
        <v>376</v>
      </c>
      <c r="D45" s="379" t="s">
        <v>188</v>
      </c>
      <c r="E45" s="387">
        <f>SUMIF(unitario!$B$1:$B$1000,B45,unitario!$Y$1:$Y$1000)</f>
        <v>0</v>
      </c>
      <c r="F45" s="388"/>
      <c r="G45" s="379"/>
      <c r="H45" s="389">
        <v>60</v>
      </c>
      <c r="I45" s="390" t="s">
        <v>217</v>
      </c>
      <c r="K45" s="391">
        <f t="shared" si="1"/>
        <v>0</v>
      </c>
    </row>
    <row r="46" spans="1:11" ht="13.5" thickBot="1">
      <c r="A46" s="666"/>
      <c r="B46" s="394"/>
      <c r="C46" s="434"/>
      <c r="D46" s="394"/>
      <c r="E46" s="455"/>
      <c r="F46" s="435"/>
      <c r="G46" s="394"/>
      <c r="H46" s="394"/>
      <c r="I46" s="397"/>
    </row>
    <row r="47" spans="1:11" ht="13.5" customHeight="1" thickBot="1">
      <c r="A47" s="667"/>
      <c r="B47" s="378" t="s">
        <v>218</v>
      </c>
      <c r="C47" s="386" t="s">
        <v>377</v>
      </c>
      <c r="D47" s="379" t="s">
        <v>188</v>
      </c>
      <c r="E47" s="387">
        <f>SUMIF(unitario!$B$1:$B$1000,B47,unitario!$Z$1:$Z$1000)</f>
        <v>0</v>
      </c>
      <c r="F47" s="456"/>
      <c r="G47" s="379"/>
      <c r="H47" s="457">
        <v>0</v>
      </c>
      <c r="I47" s="390" t="s">
        <v>219</v>
      </c>
      <c r="K47" s="391">
        <f>E47*H47</f>
        <v>0</v>
      </c>
    </row>
    <row r="48" spans="1:11" ht="13.5" thickBot="1">
      <c r="A48" s="377"/>
      <c r="B48" s="394"/>
      <c r="C48" s="434"/>
      <c r="D48" s="394"/>
      <c r="E48" s="394"/>
      <c r="F48" s="435"/>
      <c r="G48" s="394"/>
      <c r="H48" s="394"/>
      <c r="I48" s="397"/>
    </row>
    <row r="49" spans="1:11" ht="13.5" thickBot="1">
      <c r="A49" s="668" t="s">
        <v>39</v>
      </c>
      <c r="B49" s="378" t="s">
        <v>220</v>
      </c>
      <c r="C49" s="386" t="s">
        <v>221</v>
      </c>
      <c r="D49" s="379" t="s">
        <v>222</v>
      </c>
      <c r="E49" s="458">
        <f>SUMPRODUCT(-(unitario!$AE$8:$AE$600="G"),unitario!$E$8:$E$600,unitario!$J$8:$J$600)*-1+SUMPRODUCT(-(unitario!$AE$8:$AE$600="G"),unitario!$E$8:$E$600,unitario!$K$8:$K$600)*-1+SUMPRODUCT(-(unitario!$AE$8:$AE$600="G"),unitario!$E$8:$E$600,unitario!$M$8:$M$600)*-1+SUMPRODUCT(-(unitario!$AE$8:$AE$600="GI"),unitario!$E$8:$E$600,unitario!$J$8:$J$600)*-1+SUMPRODUCT(-(unitario!$AE$8:$AE$600="GI"),unitario!$E$8:$E$600,unitario!$K$8:$K$600)*-1+SUMPRODUCT(-(unitario!$AE$8:$AE$600="GI"),unitario!$E$8:$E$600,unitario!$M$8:$M$600)*-1</f>
        <v>105710</v>
      </c>
      <c r="F49" s="388"/>
      <c r="G49" s="379"/>
      <c r="H49" s="379"/>
      <c r="I49" s="390" t="s">
        <v>223</v>
      </c>
      <c r="K49" s="459">
        <f>E49</f>
        <v>105710</v>
      </c>
    </row>
    <row r="50" spans="1:11" ht="13.5" thickBot="1">
      <c r="A50" s="669"/>
      <c r="B50" s="378" t="s">
        <v>224</v>
      </c>
      <c r="C50" s="386" t="s">
        <v>225</v>
      </c>
      <c r="D50" s="379" t="s">
        <v>222</v>
      </c>
      <c r="E50" s="458">
        <f>SUMPRODUCT(-(unitario!$AE$8:$AE$600="P"),unitario!$E$8:$E$600,unitario!$J$8:$J$600)*-1+SUMPRODUCT(-(unitario!$AE$8:$AE$600="P"),unitario!$E$8:$E$600,unitario!$K$8:$K$600)*-1+SUMPRODUCT(-(unitario!$AE$8:$AE$600="P"),unitario!$E$8:$E$600,unitario!$M$8:$M$600)*-1</f>
        <v>220069</v>
      </c>
      <c r="F50" s="388"/>
      <c r="G50" s="379"/>
      <c r="H50" s="379"/>
      <c r="I50" s="390" t="s">
        <v>226</v>
      </c>
      <c r="K50" s="459">
        <f>E50</f>
        <v>220069</v>
      </c>
    </row>
    <row r="51" spans="1:11" ht="13.5" thickBot="1">
      <c r="A51" s="669"/>
      <c r="B51" s="378" t="s">
        <v>227</v>
      </c>
      <c r="C51" s="386" t="s">
        <v>228</v>
      </c>
      <c r="D51" s="379" t="s">
        <v>222</v>
      </c>
      <c r="E51" s="389">
        <f>SUMPRODUCT(unitario!$E$7:$E$551,unitario!$F$7:$F$551)+SUMPRODUCT(unitario!$E$7:$E$551,unitario!$I$7:$I$551)</f>
        <v>29933</v>
      </c>
      <c r="F51" s="388"/>
      <c r="G51" s="379"/>
      <c r="H51" s="379"/>
      <c r="I51" s="390" t="s">
        <v>378</v>
      </c>
      <c r="K51" s="459">
        <f>E51</f>
        <v>29933</v>
      </c>
    </row>
    <row r="52" spans="1:11" ht="13.5" thickBot="1">
      <c r="A52" s="669"/>
      <c r="B52" s="378" t="s">
        <v>230</v>
      </c>
      <c r="C52" s="386" t="s">
        <v>379</v>
      </c>
      <c r="D52" s="379" t="s">
        <v>188</v>
      </c>
      <c r="E52" s="460">
        <f>SUMPRODUCT(unitario!$E$7:$E$551,unitario!$F$7:$F$551)/15+SUMPRODUCT(unitario!$E$7:$E$551,unitario!$H$7:$H$551)</f>
        <v>1621.8666666666668</v>
      </c>
      <c r="F52" s="388"/>
      <c r="G52" s="379"/>
      <c r="H52" s="458">
        <v>15</v>
      </c>
      <c r="I52" s="390" t="s">
        <v>378</v>
      </c>
      <c r="K52" s="391">
        <f>E52*H52</f>
        <v>24328</v>
      </c>
    </row>
    <row r="53" spans="1:11" ht="13.5" thickBot="1">
      <c r="A53" s="669"/>
      <c r="B53" s="378" t="s">
        <v>231</v>
      </c>
      <c r="C53" s="386" t="s">
        <v>380</v>
      </c>
      <c r="D53" s="379" t="s">
        <v>188</v>
      </c>
      <c r="E53" s="460">
        <f>SUMPRODUCT(unitario!$E$7:$E$551,unitario!$O$7:$O$551)</f>
        <v>205</v>
      </c>
      <c r="F53" s="388"/>
      <c r="G53" s="379"/>
      <c r="H53" s="458">
        <v>25.5</v>
      </c>
      <c r="I53" s="390" t="s">
        <v>232</v>
      </c>
      <c r="K53" s="391">
        <f>E53*H53</f>
        <v>5227.5</v>
      </c>
    </row>
    <row r="54" spans="1:11">
      <c r="A54" s="669"/>
      <c r="B54" s="398" t="s">
        <v>233</v>
      </c>
      <c r="C54" s="437" t="s">
        <v>381</v>
      </c>
      <c r="D54" s="438" t="s">
        <v>188</v>
      </c>
      <c r="E54" s="439">
        <f>SUMPRODUCT(unitario!$E$7:$E$551,unitario!$N$7:$N$551)*Tabella2[[#This Row],[%]]</f>
        <v>3371.4</v>
      </c>
      <c r="F54" s="461">
        <v>0.9</v>
      </c>
      <c r="G54" s="438"/>
      <c r="H54" s="441">
        <v>25.5</v>
      </c>
      <c r="I54" s="442" t="s">
        <v>234</v>
      </c>
      <c r="K54" s="391">
        <f>E54*H54</f>
        <v>85970.7</v>
      </c>
    </row>
    <row r="55" spans="1:11">
      <c r="A55" s="669"/>
      <c r="B55" s="407"/>
      <c r="C55" s="408" t="s">
        <v>382</v>
      </c>
      <c r="D55" s="409"/>
      <c r="E55" s="462">
        <f>SUMPRODUCT(unitario!$E$7:$E$551,unitario!$N$7:$N$551)*Tabella2[[#This Row],[%]]</f>
        <v>187.3</v>
      </c>
      <c r="F55" s="463">
        <v>0.05</v>
      </c>
      <c r="G55" s="409"/>
      <c r="H55" s="464"/>
      <c r="I55" s="414" t="s">
        <v>350</v>
      </c>
      <c r="K55" s="391">
        <f>E55*H54</f>
        <v>4776.1500000000005</v>
      </c>
    </row>
    <row r="56" spans="1:11" ht="13.5" thickBot="1">
      <c r="A56" s="669"/>
      <c r="B56" s="416"/>
      <c r="C56" s="417" t="s">
        <v>383</v>
      </c>
      <c r="D56" s="418"/>
      <c r="E56" s="444">
        <f>SUMPRODUCT(unitario!$E$7:$E$551,unitario!$N$7:$N$551)*Tabella2[[#This Row],[%]]</f>
        <v>187.3</v>
      </c>
      <c r="F56" s="465">
        <v>0.05</v>
      </c>
      <c r="G56" s="418"/>
      <c r="H56" s="445"/>
      <c r="I56" s="423" t="s">
        <v>350</v>
      </c>
      <c r="K56" s="391">
        <f>E56*H54</f>
        <v>4776.1500000000005</v>
      </c>
    </row>
    <row r="57" spans="1:11">
      <c r="A57" s="669"/>
      <c r="B57" s="436" t="s">
        <v>235</v>
      </c>
      <c r="C57" s="437" t="s">
        <v>384</v>
      </c>
      <c r="D57" s="438" t="s">
        <v>188</v>
      </c>
      <c r="E57" s="466">
        <f>SUMPRODUCT(unitario!$E$7:$E$551,unitario!$P$7:$P$551)*Tabella2[[#This Row],[%]]</f>
        <v>1547.1000000000001</v>
      </c>
      <c r="F57" s="440">
        <v>0.9</v>
      </c>
      <c r="G57" s="438"/>
      <c r="H57" s="467">
        <v>25.5</v>
      </c>
      <c r="I57" s="442" t="s">
        <v>236</v>
      </c>
      <c r="K57" s="391">
        <f>E57*$H$57</f>
        <v>39451.050000000003</v>
      </c>
    </row>
    <row r="58" spans="1:11" ht="13.5" thickBot="1">
      <c r="A58" s="669"/>
      <c r="B58" s="443"/>
      <c r="C58" s="417" t="s">
        <v>385</v>
      </c>
      <c r="D58" s="418"/>
      <c r="E58" s="419">
        <f>SUMPRODUCT(unitario!$E$7:$E$551,unitario!$P$7:$P$551)*Tabella2[[#This Row],[%]]</f>
        <v>171.9</v>
      </c>
      <c r="F58" s="424">
        <v>0.1</v>
      </c>
      <c r="G58" s="418"/>
      <c r="H58" s="468"/>
      <c r="I58" s="423" t="s">
        <v>242</v>
      </c>
      <c r="K58" s="391">
        <f>E58*$H$57</f>
        <v>4383.45</v>
      </c>
    </row>
    <row r="59" spans="1:11">
      <c r="A59" s="669"/>
      <c r="B59" s="436" t="s">
        <v>237</v>
      </c>
      <c r="C59" s="437" t="s">
        <v>386</v>
      </c>
      <c r="D59" s="438" t="s">
        <v>188</v>
      </c>
      <c r="E59" s="466">
        <f>SUMPRODUCT(unitario!$E$7:$E$551,unitario!$Q$7:$Q$551)*Tabella2[[#This Row],[%]]</f>
        <v>360.90000000000003</v>
      </c>
      <c r="F59" s="440">
        <v>0.9</v>
      </c>
      <c r="G59" s="438"/>
      <c r="H59" s="467">
        <v>25.5</v>
      </c>
      <c r="I59" s="442" t="s">
        <v>238</v>
      </c>
      <c r="K59" s="391">
        <f>E59*$H$59</f>
        <v>9202.9500000000007</v>
      </c>
    </row>
    <row r="60" spans="1:11" ht="13.5" thickBot="1">
      <c r="A60" s="669"/>
      <c r="B60" s="443"/>
      <c r="C60" s="417" t="s">
        <v>349</v>
      </c>
      <c r="D60" s="418"/>
      <c r="E60" s="419">
        <f>SUMPRODUCT(unitario!$E$7:$E$551,unitario!$Q$7:$Q$551)*Tabella2[[#This Row],[%]]</f>
        <v>40.1</v>
      </c>
      <c r="F60" s="424">
        <v>0.1</v>
      </c>
      <c r="G60" s="418"/>
      <c r="H60" s="468"/>
      <c r="I60" s="423" t="s">
        <v>242</v>
      </c>
      <c r="K60" s="391">
        <f>E60*$H$59</f>
        <v>1022.5500000000001</v>
      </c>
    </row>
    <row r="61" spans="1:11">
      <c r="A61" s="669"/>
      <c r="B61" s="398" t="s">
        <v>239</v>
      </c>
      <c r="C61" s="399" t="s">
        <v>387</v>
      </c>
      <c r="D61" s="400" t="s">
        <v>188</v>
      </c>
      <c r="E61" s="401">
        <f>SUMPRODUCT(unitario!$E$7:$E$551,unitario!$R$7:$R$551)*Tabella2[[#This Row],[%]]</f>
        <v>714</v>
      </c>
      <c r="F61" s="454">
        <v>0.85</v>
      </c>
      <c r="G61" s="400"/>
      <c r="H61" s="469">
        <v>15</v>
      </c>
      <c r="I61" s="442" t="s">
        <v>240</v>
      </c>
      <c r="K61" s="391">
        <f>E61*$H$61</f>
        <v>10710</v>
      </c>
    </row>
    <row r="62" spans="1:11">
      <c r="A62" s="669"/>
      <c r="B62" s="407"/>
      <c r="C62" s="470" t="s">
        <v>387</v>
      </c>
      <c r="D62" s="421"/>
      <c r="E62" s="471">
        <f>SUMPRODUCT(unitario!$E$7:$E$551,unitario!$R$7:$R$551)*Tabella2[[#This Row],[%]]</f>
        <v>84</v>
      </c>
      <c r="F62" s="420">
        <v>0.1</v>
      </c>
      <c r="G62" s="421"/>
      <c r="H62" s="472"/>
      <c r="I62" s="473" t="s">
        <v>242</v>
      </c>
      <c r="K62" s="391">
        <f t="shared" ref="K62" si="2">E62*$H$61</f>
        <v>1260</v>
      </c>
    </row>
    <row r="63" spans="1:11" ht="13.5" thickBot="1">
      <c r="A63" s="669"/>
      <c r="B63" s="416"/>
      <c r="C63" s="417" t="s">
        <v>369</v>
      </c>
      <c r="D63" s="418"/>
      <c r="E63" s="419">
        <f>SUMPRODUCT(unitario!$E$7:$E$551,unitario!$R$7:$R$551)*Tabella2[[#This Row],[%]]</f>
        <v>42</v>
      </c>
      <c r="F63" s="424">
        <v>0.05</v>
      </c>
      <c r="G63" s="418"/>
      <c r="H63" s="468"/>
      <c r="I63" s="423" t="s">
        <v>240</v>
      </c>
      <c r="K63" s="391">
        <f>E63*$H$61</f>
        <v>630</v>
      </c>
    </row>
    <row r="64" spans="1:11" ht="13.5" thickBot="1">
      <c r="A64" s="669"/>
      <c r="B64" s="429" t="s">
        <v>388</v>
      </c>
      <c r="C64" s="428" t="s">
        <v>389</v>
      </c>
      <c r="D64" s="474" t="s">
        <v>188</v>
      </c>
      <c r="E64" s="475"/>
      <c r="F64" s="476"/>
      <c r="G64" s="429"/>
      <c r="H64" s="477"/>
      <c r="I64" s="423" t="s">
        <v>350</v>
      </c>
      <c r="K64" s="391"/>
    </row>
    <row r="65" spans="1:11" ht="13.5" thickBot="1">
      <c r="A65" s="669"/>
      <c r="B65" s="394"/>
      <c r="C65" s="434"/>
      <c r="D65" s="394"/>
      <c r="E65" s="394"/>
      <c r="F65" s="435"/>
      <c r="G65" s="394"/>
      <c r="H65" s="394"/>
      <c r="I65" s="397"/>
    </row>
    <row r="66" spans="1:11" ht="12.75" customHeight="1" thickBot="1">
      <c r="A66" s="670"/>
      <c r="B66" s="378" t="s">
        <v>241</v>
      </c>
      <c r="C66" s="386" t="s">
        <v>347</v>
      </c>
      <c r="D66" s="379" t="s">
        <v>222</v>
      </c>
      <c r="E66" s="478">
        <f>SUMIF(unitario!$B$1:$B$1000,B66,unitario!$M$1:$M$1000)</f>
        <v>5000</v>
      </c>
      <c r="F66" s="388"/>
      <c r="G66" s="379"/>
      <c r="H66" s="379"/>
      <c r="I66" s="390" t="s">
        <v>242</v>
      </c>
      <c r="K66" s="459">
        <f>E66</f>
        <v>5000</v>
      </c>
    </row>
    <row r="67" spans="1:11" ht="13.5" thickBot="1">
      <c r="A67" s="377"/>
      <c r="B67" s="394"/>
      <c r="C67" s="434"/>
      <c r="D67" s="394"/>
      <c r="E67" s="394"/>
      <c r="F67" s="435"/>
      <c r="G67" s="394"/>
      <c r="H67" s="394"/>
      <c r="I67" s="397"/>
    </row>
    <row r="68" spans="1:11">
      <c r="A68" s="665" t="s">
        <v>43</v>
      </c>
      <c r="B68" s="398" t="s">
        <v>243</v>
      </c>
      <c r="C68" s="437" t="s">
        <v>244</v>
      </c>
      <c r="D68" s="438" t="s">
        <v>188</v>
      </c>
      <c r="E68" s="439">
        <f>SUMIF(unitario!$B$1:$B$1000,B68,unitario!$T$1:$T$1000)*Tabella2[[#This Row],[%]]</f>
        <v>120</v>
      </c>
      <c r="F68" s="440">
        <v>0.6</v>
      </c>
      <c r="G68" s="438"/>
      <c r="H68" s="467">
        <v>30</v>
      </c>
      <c r="I68" s="442" t="s">
        <v>245</v>
      </c>
      <c r="K68" s="391">
        <f t="shared" ref="K68:K104" si="3">E68*H68</f>
        <v>3600</v>
      </c>
    </row>
    <row r="69" spans="1:11" ht="13.5" thickBot="1">
      <c r="A69" s="666"/>
      <c r="B69" s="416"/>
      <c r="C69" s="417" t="s">
        <v>246</v>
      </c>
      <c r="D69" s="418"/>
      <c r="E69" s="444">
        <f>SUMIF(unitario!$B$1:$B$1000,B68,unitario!$T$1:$T$1000)*Tabella2[[#This Row],[%]]</f>
        <v>80</v>
      </c>
      <c r="F69" s="424">
        <v>0.4</v>
      </c>
      <c r="G69" s="418"/>
      <c r="H69" s="468"/>
      <c r="I69" s="423" t="s">
        <v>245</v>
      </c>
      <c r="K69" s="391">
        <f>E69*H68</f>
        <v>2400</v>
      </c>
    </row>
    <row r="70" spans="1:11" ht="13.5" thickBot="1">
      <c r="A70" s="666"/>
      <c r="B70" s="378" t="s">
        <v>247</v>
      </c>
      <c r="C70" s="386" t="s">
        <v>248</v>
      </c>
      <c r="D70" s="379" t="s">
        <v>222</v>
      </c>
      <c r="E70" s="479">
        <f>SUMIF(unitario!$B$1:$B$1000,B70,unitario!$M$1:$M$1000)</f>
        <v>10000</v>
      </c>
      <c r="F70" s="388"/>
      <c r="G70" s="379"/>
      <c r="H70" s="379"/>
      <c r="I70" s="390" t="s">
        <v>245</v>
      </c>
      <c r="K70" s="459">
        <f>E70</f>
        <v>10000</v>
      </c>
    </row>
    <row r="71" spans="1:11">
      <c r="A71" s="666"/>
      <c r="B71" s="398" t="s">
        <v>249</v>
      </c>
      <c r="C71" s="399" t="s">
        <v>244</v>
      </c>
      <c r="D71" s="400" t="s">
        <v>188</v>
      </c>
      <c r="E71" s="425">
        <f>SUMIF(unitario!$B$1:$B$1000,B71,unitario!$T$1:$T$1000)*F71</f>
        <v>0</v>
      </c>
      <c r="F71" s="454">
        <v>0.25</v>
      </c>
      <c r="G71" s="400"/>
      <c r="H71" s="480">
        <v>30</v>
      </c>
      <c r="I71" s="405" t="s">
        <v>250</v>
      </c>
      <c r="K71" s="391">
        <f t="shared" si="3"/>
        <v>0</v>
      </c>
    </row>
    <row r="72" spans="1:11">
      <c r="A72" s="666"/>
      <c r="B72" s="407"/>
      <c r="C72" s="408" t="s">
        <v>244</v>
      </c>
      <c r="D72" s="409" t="s">
        <v>251</v>
      </c>
      <c r="E72" s="462">
        <f>SUMIF(unitario!$B$1:$B$1000,$B$71,unitario!$T$1:$T$1000)*F72</f>
        <v>0</v>
      </c>
      <c r="F72" s="481">
        <v>0.25</v>
      </c>
      <c r="G72" s="409"/>
      <c r="H72" s="482">
        <v>30</v>
      </c>
      <c r="I72" s="414" t="s">
        <v>252</v>
      </c>
      <c r="K72" s="391">
        <f t="shared" si="3"/>
        <v>0</v>
      </c>
    </row>
    <row r="73" spans="1:11">
      <c r="A73" s="666"/>
      <c r="B73" s="407"/>
      <c r="C73" s="408" t="s">
        <v>390</v>
      </c>
      <c r="D73" s="409" t="s">
        <v>188</v>
      </c>
      <c r="E73" s="462">
        <f>SUMIF(unitario!$B$1:$B$1000,$B$71,unitario!$T$1:$T$1000)*F73</f>
        <v>0</v>
      </c>
      <c r="F73" s="463">
        <v>0.25</v>
      </c>
      <c r="G73" s="409"/>
      <c r="H73" s="482">
        <v>30</v>
      </c>
      <c r="I73" s="414" t="s">
        <v>391</v>
      </c>
      <c r="K73" s="391">
        <f t="shared" si="3"/>
        <v>0</v>
      </c>
    </row>
    <row r="74" spans="1:11" ht="13.5" thickBot="1">
      <c r="A74" s="666"/>
      <c r="B74" s="416"/>
      <c r="C74" s="417" t="s">
        <v>390</v>
      </c>
      <c r="D74" s="418" t="s">
        <v>251</v>
      </c>
      <c r="E74" s="462">
        <f>SUMIF(unitario!$B$1:$B$1000,$B$71,unitario!$T$1:$T$1000)*F74</f>
        <v>0</v>
      </c>
      <c r="F74" s="465">
        <v>0.25</v>
      </c>
      <c r="G74" s="418"/>
      <c r="H74" s="468">
        <v>30</v>
      </c>
      <c r="I74" s="423" t="s">
        <v>252</v>
      </c>
      <c r="K74" s="391">
        <f t="shared" si="3"/>
        <v>0</v>
      </c>
    </row>
    <row r="75" spans="1:11">
      <c r="A75" s="666"/>
      <c r="B75" s="398" t="s">
        <v>255</v>
      </c>
      <c r="C75" s="437" t="s">
        <v>256</v>
      </c>
      <c r="D75" s="438" t="s">
        <v>188</v>
      </c>
      <c r="E75" s="401">
        <f>SUMPRODUCT(unitario!$E$8:$E$551,unitario!$T$8:$T$551)*F75</f>
        <v>1666.5600000000002</v>
      </c>
      <c r="F75" s="440">
        <v>0.93</v>
      </c>
      <c r="G75" s="438"/>
      <c r="H75" s="480">
        <v>30</v>
      </c>
      <c r="I75" s="442" t="s">
        <v>257</v>
      </c>
      <c r="K75" s="391">
        <f t="shared" si="3"/>
        <v>49996.800000000003</v>
      </c>
    </row>
    <row r="76" spans="1:11">
      <c r="A76" s="666"/>
      <c r="B76" s="407"/>
      <c r="C76" s="408" t="s">
        <v>256</v>
      </c>
      <c r="D76" s="409"/>
      <c r="E76" s="410">
        <f>SUMPRODUCT(unitario!$E$8:$E$551,unitario!$T$8:$T$551)*F76</f>
        <v>17.920000000000002</v>
      </c>
      <c r="F76" s="481">
        <v>0.01</v>
      </c>
      <c r="G76" s="409"/>
      <c r="H76" s="482">
        <v>30</v>
      </c>
      <c r="I76" s="414" t="s">
        <v>258</v>
      </c>
      <c r="K76" s="391">
        <f t="shared" si="3"/>
        <v>537.6</v>
      </c>
    </row>
    <row r="77" spans="1:11" ht="13.5" thickBot="1">
      <c r="A77" s="666"/>
      <c r="B77" s="416"/>
      <c r="C77" s="428" t="s">
        <v>256</v>
      </c>
      <c r="D77" s="429"/>
      <c r="E77" s="419">
        <f>SUMPRODUCT(unitario!$E$8:$E$551,unitario!$T$8:$T$551)*F77</f>
        <v>107.52</v>
      </c>
      <c r="F77" s="483">
        <v>0.06</v>
      </c>
      <c r="G77" s="429"/>
      <c r="H77" s="477">
        <v>30</v>
      </c>
      <c r="I77" s="433" t="s">
        <v>259</v>
      </c>
      <c r="K77" s="391">
        <f t="shared" si="3"/>
        <v>3225.6</v>
      </c>
    </row>
    <row r="78" spans="1:11">
      <c r="A78" s="666"/>
      <c r="B78" s="398" t="s">
        <v>260</v>
      </c>
      <c r="C78" s="437" t="s">
        <v>390</v>
      </c>
      <c r="D78" s="438" t="s">
        <v>188</v>
      </c>
      <c r="E78" s="439">
        <f>SUMIF(unitario!$B$1:$B$1000,B78,unitario!$X$1:$X$1000)*Tabella2[[#This Row],[%]]</f>
        <v>0</v>
      </c>
      <c r="F78" s="461">
        <v>0.9</v>
      </c>
      <c r="G78" s="438"/>
      <c r="H78" s="467">
        <v>30</v>
      </c>
      <c r="I78" s="442" t="s">
        <v>261</v>
      </c>
      <c r="K78" s="391">
        <f t="shared" si="3"/>
        <v>0</v>
      </c>
    </row>
    <row r="79" spans="1:11" ht="13.5" thickBot="1">
      <c r="A79" s="666"/>
      <c r="B79" s="416"/>
      <c r="C79" s="417" t="s">
        <v>256</v>
      </c>
      <c r="D79" s="418"/>
      <c r="E79" s="444">
        <f>SUMIF(unitario!$B$1:$B$1000,B78,unitario!$X$1:$X$1000)*Tabella2[[#This Row],[%]]</f>
        <v>0</v>
      </c>
      <c r="F79" s="465">
        <v>0.1</v>
      </c>
      <c r="G79" s="418"/>
      <c r="H79" s="468"/>
      <c r="I79" s="423" t="s">
        <v>261</v>
      </c>
      <c r="K79" s="391">
        <f>E79*H78</f>
        <v>0</v>
      </c>
    </row>
    <row r="80" spans="1:11" ht="13.5" thickBot="1">
      <c r="A80" s="666"/>
      <c r="B80" s="378" t="s">
        <v>262</v>
      </c>
      <c r="C80" s="386" t="s">
        <v>263</v>
      </c>
      <c r="D80" s="379" t="s">
        <v>188</v>
      </c>
      <c r="E80" s="387">
        <f>SUMIF(unitario!$B$1:$B$1000,B80,unitario!$S$1:$S$1000)</f>
        <v>200</v>
      </c>
      <c r="F80" s="388"/>
      <c r="G80" s="379"/>
      <c r="H80" s="458">
        <v>30</v>
      </c>
      <c r="I80" s="390" t="s">
        <v>264</v>
      </c>
      <c r="K80" s="391">
        <f t="shared" si="3"/>
        <v>6000</v>
      </c>
    </row>
    <row r="81" spans="1:11">
      <c r="A81" s="666"/>
      <c r="B81" s="484" t="s">
        <v>265</v>
      </c>
      <c r="C81" s="485" t="s">
        <v>263</v>
      </c>
      <c r="D81" s="486"/>
      <c r="E81" s="487">
        <f>(SUMIF(unitario!$B$1:$B$1000,B81,unitario!$S$1:$S$1000)+SUMPRODUCT(unitario!$E$8:$E$600,unitario!$S$8:$S$600))*F81</f>
        <v>706.5</v>
      </c>
      <c r="F81" s="488">
        <v>0.45</v>
      </c>
      <c r="G81" s="486"/>
      <c r="H81" s="480">
        <v>30</v>
      </c>
      <c r="I81" s="405" t="s">
        <v>392</v>
      </c>
      <c r="K81" s="391">
        <f t="shared" si="3"/>
        <v>21195</v>
      </c>
    </row>
    <row r="82" spans="1:11">
      <c r="A82" s="666"/>
      <c r="B82" s="407"/>
      <c r="C82" s="489" t="s">
        <v>263</v>
      </c>
      <c r="D82" s="490"/>
      <c r="E82" s="491">
        <f>(SUMIF(unitario!$B$1:$B$1000,B81,unitario!$S$1:$S$1000)+SUMPRODUCT(unitario!$E$8:$E$551,unitario!$S$8:$S$551))*F82</f>
        <v>157</v>
      </c>
      <c r="F82" s="492">
        <v>0.1</v>
      </c>
      <c r="G82" s="490"/>
      <c r="H82" s="482">
        <v>30</v>
      </c>
      <c r="I82" s="414" t="s">
        <v>267</v>
      </c>
      <c r="K82" s="391">
        <f t="shared" si="3"/>
        <v>4710</v>
      </c>
    </row>
    <row r="83" spans="1:11" ht="13.5" thickBot="1">
      <c r="A83" s="666"/>
      <c r="B83" s="407"/>
      <c r="C83" s="446" t="s">
        <v>263</v>
      </c>
      <c r="E83" s="493">
        <f>(SUMIF(unitario!$B$1:$B$1000,B81,unitario!$S$1:$S$1000)+SUMPRODUCT(unitario!$E$8:$E$551,unitario!$S$8:$S$551))*F83</f>
        <v>78.5</v>
      </c>
      <c r="F83" s="448">
        <v>0.05</v>
      </c>
      <c r="H83" s="494">
        <v>30</v>
      </c>
      <c r="I83" s="423" t="s">
        <v>268</v>
      </c>
      <c r="K83" s="391">
        <f t="shared" si="3"/>
        <v>2355</v>
      </c>
    </row>
    <row r="84" spans="1:11" ht="13.5" thickBot="1">
      <c r="A84" s="666"/>
      <c r="B84" s="378" t="s">
        <v>269</v>
      </c>
      <c r="C84" s="386" t="s">
        <v>270</v>
      </c>
      <c r="D84" s="379"/>
      <c r="E84" s="460">
        <f>(SUMIF(unitario!$B$1:$B$1000,B84,unitario!$S$1:$S$1000)+SUMPRODUCT(unitario!$E$8:$E$551,unitario!$S$8:$S$551))*F84</f>
        <v>548</v>
      </c>
      <c r="F84" s="495">
        <v>0.4</v>
      </c>
      <c r="G84" s="379"/>
      <c r="H84" s="458">
        <v>30</v>
      </c>
      <c r="I84" s="390" t="s">
        <v>393</v>
      </c>
      <c r="K84" s="391">
        <f t="shared" si="3"/>
        <v>16440</v>
      </c>
    </row>
    <row r="85" spans="1:11">
      <c r="A85" s="666"/>
      <c r="B85" s="398" t="s">
        <v>273</v>
      </c>
      <c r="C85" s="399" t="s">
        <v>274</v>
      </c>
      <c r="D85" s="400" t="s">
        <v>188</v>
      </c>
      <c r="E85" s="401">
        <f>(SUMIF(unitario!$B$1:$B$1000,$B$85,unitario!$W$1:$W$1000)+SUMPRODUCT(unitario!$E$8:$E$551,unitario!$W$8:$W$551))*F85*G85</f>
        <v>388</v>
      </c>
      <c r="F85" s="454">
        <v>0.5</v>
      </c>
      <c r="G85" s="496">
        <v>0.8</v>
      </c>
      <c r="H85" s="480">
        <v>50</v>
      </c>
      <c r="I85" s="405" t="s">
        <v>275</v>
      </c>
      <c r="K85" s="391">
        <f t="shared" si="3"/>
        <v>19400</v>
      </c>
    </row>
    <row r="86" spans="1:11">
      <c r="A86" s="666"/>
      <c r="B86" s="407"/>
      <c r="C86" s="497" t="s">
        <v>394</v>
      </c>
      <c r="D86" s="412"/>
      <c r="E86" s="498">
        <f>(SUMIF(unitario!$B$1:$B$1000,$B$85,unitario!$W$1:$W$1000)+SUMPRODUCT(unitario!$E$8:$E$551,unitario!$W$8:$W$551))*F85*G86</f>
        <v>97</v>
      </c>
      <c r="F86" s="411"/>
      <c r="G86" s="499">
        <v>0.2</v>
      </c>
      <c r="H86" s="500">
        <v>50</v>
      </c>
      <c r="I86" s="501" t="s">
        <v>275</v>
      </c>
      <c r="K86" s="391">
        <f t="shared" si="3"/>
        <v>4850</v>
      </c>
    </row>
    <row r="87" spans="1:11">
      <c r="A87" s="666"/>
      <c r="B87" s="407"/>
      <c r="C87" s="408" t="s">
        <v>274</v>
      </c>
      <c r="D87" s="409"/>
      <c r="E87" s="410">
        <f>(SUMIF(unitario!$B$1:$B$1000,$B$85,unitario!$W$1:$W$1000)+SUMPRODUCT(unitario!$E$8:$E$551,unitario!$W$8:$W$551))*F87*G87</f>
        <v>194</v>
      </c>
      <c r="F87" s="481">
        <v>0.25</v>
      </c>
      <c r="G87" s="502">
        <v>0.8</v>
      </c>
      <c r="H87" s="482">
        <v>50</v>
      </c>
      <c r="I87" s="414" t="s">
        <v>277</v>
      </c>
      <c r="K87" s="391">
        <f t="shared" si="3"/>
        <v>9700</v>
      </c>
    </row>
    <row r="88" spans="1:11">
      <c r="A88" s="666"/>
      <c r="B88" s="407"/>
      <c r="C88" s="470" t="s">
        <v>394</v>
      </c>
      <c r="D88" s="421"/>
      <c r="E88" s="471">
        <f>(SUMIF(unitario!$B$1:$B$1000,$B$85,unitario!$W$1:$W$1000)+SUMPRODUCT(unitario!$E$8:$E$551,unitario!$W$8:$W$551))*F87*G88</f>
        <v>48.5</v>
      </c>
      <c r="F88" s="420"/>
      <c r="G88" s="503">
        <v>0.2</v>
      </c>
      <c r="H88" s="494">
        <v>50</v>
      </c>
      <c r="I88" s="473" t="s">
        <v>277</v>
      </c>
      <c r="K88" s="391">
        <f t="shared" si="3"/>
        <v>2425</v>
      </c>
    </row>
    <row r="89" spans="1:11">
      <c r="A89" s="666"/>
      <c r="B89" s="407"/>
      <c r="C89" s="470" t="s">
        <v>274</v>
      </c>
      <c r="D89" s="421"/>
      <c r="E89" s="471">
        <f>(SUMIF(unitario!$B$1:$B$1000,$B$85,unitario!$W$1:$W$1000)+SUMPRODUCT(unitario!$E$8:$E$551,unitario!$W$8:$W$551))*F89*G89</f>
        <v>194</v>
      </c>
      <c r="F89" s="420">
        <v>0.25</v>
      </c>
      <c r="G89" s="503">
        <v>0.8</v>
      </c>
      <c r="H89" s="494">
        <v>50</v>
      </c>
      <c r="I89" s="473" t="s">
        <v>395</v>
      </c>
      <c r="K89" s="391">
        <f t="shared" si="3"/>
        <v>9700</v>
      </c>
    </row>
    <row r="90" spans="1:11" ht="13.5" thickBot="1">
      <c r="A90" s="666"/>
      <c r="B90" s="416"/>
      <c r="C90" s="417" t="s">
        <v>394</v>
      </c>
      <c r="D90" s="418"/>
      <c r="E90" s="419">
        <f>(SUMIF(unitario!$B$1:$B$1000,$B$85,unitario!$W$1:$W$1000)+SUMPRODUCT(unitario!$E$8:$E$551,unitario!$W$8:$W$551))*F89*G90</f>
        <v>48.5</v>
      </c>
      <c r="F90" s="424"/>
      <c r="G90" s="504">
        <v>0.2</v>
      </c>
      <c r="H90" s="494">
        <v>50</v>
      </c>
      <c r="I90" s="423" t="s">
        <v>395</v>
      </c>
      <c r="K90" s="391">
        <f t="shared" si="3"/>
        <v>2425</v>
      </c>
    </row>
    <row r="91" spans="1:11" ht="13.5" thickBot="1">
      <c r="A91" s="666"/>
      <c r="B91" s="378" t="s">
        <v>279</v>
      </c>
      <c r="C91" s="386" t="s">
        <v>390</v>
      </c>
      <c r="D91" s="379" t="s">
        <v>188</v>
      </c>
      <c r="E91" s="387">
        <f>SUMIF(unitario!$B$1:$B$1000,B91,unitario!$X$1:$X$1000)</f>
        <v>420</v>
      </c>
      <c r="F91" s="388"/>
      <c r="G91" s="379"/>
      <c r="H91" s="458">
        <v>30</v>
      </c>
      <c r="I91" s="390" t="s">
        <v>396</v>
      </c>
      <c r="K91" s="391">
        <f t="shared" si="3"/>
        <v>12600</v>
      </c>
    </row>
    <row r="92" spans="1:11">
      <c r="A92" s="666"/>
      <c r="B92" s="398" t="s">
        <v>280</v>
      </c>
      <c r="C92" s="437" t="s">
        <v>397</v>
      </c>
      <c r="D92" s="438" t="s">
        <v>188</v>
      </c>
      <c r="E92" s="439">
        <f>(SUMIF(unitario!$B$1:$B$1000,$B$92,unitario!$V$1:$V$1000)+SUMPRODUCT(unitario!$E$8:$E$551,unitario!$V$8:$V$551))*F92</f>
        <v>1715</v>
      </c>
      <c r="F92" s="440">
        <v>0.7</v>
      </c>
      <c r="G92" s="438"/>
      <c r="H92" s="467">
        <v>50</v>
      </c>
      <c r="I92" s="442" t="s">
        <v>282</v>
      </c>
      <c r="K92" s="391">
        <f>E92*H92</f>
        <v>85750</v>
      </c>
    </row>
    <row r="93" spans="1:11" ht="13.5" thickBot="1">
      <c r="A93" s="666"/>
      <c r="B93" s="416"/>
      <c r="C93" s="417" t="s">
        <v>283</v>
      </c>
      <c r="D93" s="418"/>
      <c r="E93" s="444">
        <f>(SUMIF(unitario!$B$1:$B$1000,$B$92,unitario!$V$1:$V$1000)+SUMPRODUCT(unitario!$E$8:$E$551,unitario!$V$8:$V$551))*F93*50/60</f>
        <v>612.5</v>
      </c>
      <c r="F93" s="424">
        <v>0.3</v>
      </c>
      <c r="G93" s="418"/>
      <c r="H93" s="468">
        <v>60</v>
      </c>
      <c r="I93" s="423" t="s">
        <v>282</v>
      </c>
      <c r="K93" s="391">
        <f>E93*H93</f>
        <v>36750</v>
      </c>
    </row>
    <row r="94" spans="1:11" ht="13.5" thickBot="1">
      <c r="A94" s="666"/>
      <c r="B94" s="378" t="s">
        <v>284</v>
      </c>
      <c r="C94" s="386" t="s">
        <v>263</v>
      </c>
      <c r="D94" s="379" t="s">
        <v>188</v>
      </c>
      <c r="E94" s="387">
        <f>SUMIF(unitario!$B$1:$B$1000,B94,unitario!$S$1:$S$1000)</f>
        <v>400</v>
      </c>
      <c r="F94" s="388"/>
      <c r="G94" s="379"/>
      <c r="H94" s="458">
        <v>30</v>
      </c>
      <c r="I94" s="390" t="s">
        <v>285</v>
      </c>
      <c r="K94" s="391">
        <f t="shared" si="3"/>
        <v>12000</v>
      </c>
    </row>
    <row r="95" spans="1:11">
      <c r="A95" s="666"/>
      <c r="B95" s="398" t="s">
        <v>286</v>
      </c>
      <c r="C95" s="437" t="s">
        <v>398</v>
      </c>
      <c r="D95" s="438" t="s">
        <v>188</v>
      </c>
      <c r="E95" s="439">
        <f>(SUMIF(unitario!$B$1:$B$1000,$B$95,unitario!$U$1:$U$1000)+SUMPRODUCT(unitario!$E$8:$E$551,unitario!$U$8:$U$551))*F95</f>
        <v>3555</v>
      </c>
      <c r="F95" s="440">
        <v>0.9</v>
      </c>
      <c r="G95" s="438"/>
      <c r="H95" s="467">
        <v>50</v>
      </c>
      <c r="I95" s="442" t="s">
        <v>288</v>
      </c>
      <c r="K95" s="391">
        <f t="shared" si="3"/>
        <v>177750</v>
      </c>
    </row>
    <row r="96" spans="1:11" ht="13.5" thickBot="1">
      <c r="A96" s="666"/>
      <c r="B96" s="416"/>
      <c r="C96" s="417" t="s">
        <v>399</v>
      </c>
      <c r="D96" s="418"/>
      <c r="E96" s="444">
        <f>(SUMIF(unitario!$B$1:$B$1000,$B$95,unitario!$U$1:$U$1000)+SUMPRODUCT(unitario!$E$8:$E$551,unitario!$U$8:$U$551))*F96*50/60</f>
        <v>329.16666666666669</v>
      </c>
      <c r="F96" s="424">
        <v>0.1</v>
      </c>
      <c r="G96" s="418"/>
      <c r="H96" s="468">
        <v>60</v>
      </c>
      <c r="I96" s="423" t="s">
        <v>288</v>
      </c>
      <c r="J96" s="381" t="s">
        <v>400</v>
      </c>
      <c r="K96" s="391">
        <f t="shared" si="3"/>
        <v>19750</v>
      </c>
    </row>
    <row r="97" spans="1:13">
      <c r="A97" s="666"/>
      <c r="B97" s="436" t="s">
        <v>290</v>
      </c>
      <c r="C97" s="437" t="s">
        <v>401</v>
      </c>
      <c r="D97" s="438" t="s">
        <v>188</v>
      </c>
      <c r="E97" s="439">
        <f>SUMIF(unitario!$B$1:$B$1000,B97,unitario!$W$1:$W$1000)</f>
        <v>400</v>
      </c>
      <c r="F97" s="453"/>
      <c r="G97" s="438"/>
      <c r="H97" s="467">
        <v>50</v>
      </c>
      <c r="I97" s="442" t="s">
        <v>292</v>
      </c>
      <c r="K97" s="391">
        <f t="shared" si="3"/>
        <v>20000</v>
      </c>
    </row>
    <row r="98" spans="1:13" ht="13.5" thickBot="1">
      <c r="A98" s="666"/>
      <c r="B98" s="443"/>
      <c r="C98" s="417"/>
      <c r="D98" s="418"/>
      <c r="E98" s="444"/>
      <c r="F98" s="505"/>
      <c r="G98" s="418"/>
      <c r="H98" s="468"/>
      <c r="I98" s="506" t="s">
        <v>310</v>
      </c>
      <c r="K98" s="391"/>
    </row>
    <row r="99" spans="1:13" ht="13.5" thickBot="1">
      <c r="A99" s="666"/>
      <c r="B99" s="378" t="s">
        <v>293</v>
      </c>
      <c r="C99" s="386" t="s">
        <v>294</v>
      </c>
      <c r="D99" s="379" t="s">
        <v>188</v>
      </c>
      <c r="E99" s="387">
        <f>SUMIF(unitario!$B$1:$B$1000,B99,unitario!$W$1:$W$1000)</f>
        <v>400</v>
      </c>
      <c r="F99" s="388"/>
      <c r="G99" s="379"/>
      <c r="H99" s="458">
        <v>50</v>
      </c>
      <c r="I99" s="390" t="s">
        <v>295</v>
      </c>
      <c r="K99" s="391">
        <f t="shared" si="3"/>
        <v>20000</v>
      </c>
    </row>
    <row r="100" spans="1:13" ht="13.5" thickBot="1">
      <c r="A100" s="666"/>
      <c r="B100" s="378" t="s">
        <v>296</v>
      </c>
      <c r="C100" s="386" t="s">
        <v>402</v>
      </c>
      <c r="D100" s="379" t="s">
        <v>188</v>
      </c>
      <c r="E100" s="387">
        <f>SUMIF(unitario!$B$1:$B$1000,B100,unitario!$T$1:$T$1000)</f>
        <v>1000</v>
      </c>
      <c r="F100" s="388"/>
      <c r="G100" s="379"/>
      <c r="H100" s="458">
        <v>60</v>
      </c>
      <c r="I100" s="390" t="s">
        <v>403</v>
      </c>
      <c r="J100" s="381" t="s">
        <v>400</v>
      </c>
      <c r="K100" s="391">
        <f t="shared" si="3"/>
        <v>60000</v>
      </c>
    </row>
    <row r="101" spans="1:13">
      <c r="A101" s="666"/>
      <c r="B101" s="398" t="s">
        <v>298</v>
      </c>
      <c r="C101" s="437" t="s">
        <v>299</v>
      </c>
      <c r="D101" s="438" t="s">
        <v>188</v>
      </c>
      <c r="E101" s="439">
        <f>SUMIF(unitario!$B$1:$B$1000,B101,unitario!$W$1:$W$1000)*F101</f>
        <v>0</v>
      </c>
      <c r="F101" s="440">
        <v>0.7</v>
      </c>
      <c r="G101" s="438"/>
      <c r="H101" s="467">
        <v>50</v>
      </c>
      <c r="I101" s="442" t="s">
        <v>300</v>
      </c>
      <c r="K101" s="391">
        <f t="shared" si="3"/>
        <v>0</v>
      </c>
    </row>
    <row r="102" spans="1:13" ht="13.5" thickBot="1">
      <c r="A102" s="666"/>
      <c r="B102" s="416"/>
      <c r="C102" s="417" t="s">
        <v>294</v>
      </c>
      <c r="D102" s="418"/>
      <c r="E102" s="444">
        <f>SUMIF(unitario!$B$1:$B$1000,B101,unitario!$W$1:$W$1000)*F102</f>
        <v>0</v>
      </c>
      <c r="F102" s="424">
        <v>0.3</v>
      </c>
      <c r="G102" s="418"/>
      <c r="H102" s="468">
        <v>50</v>
      </c>
      <c r="I102" s="423" t="s">
        <v>301</v>
      </c>
      <c r="K102" s="391">
        <f t="shared" si="3"/>
        <v>0</v>
      </c>
    </row>
    <row r="103" spans="1:13">
      <c r="A103" s="666"/>
      <c r="B103" s="398" t="s">
        <v>302</v>
      </c>
      <c r="C103" s="507" t="s">
        <v>398</v>
      </c>
      <c r="D103" s="508" t="s">
        <v>188</v>
      </c>
      <c r="E103" s="509">
        <f>SUMIF(unitario!$B$1:$B$1000,B103,unitario!$U$1:$U$1000)</f>
        <v>0</v>
      </c>
      <c r="F103" s="510"/>
      <c r="G103" s="508"/>
      <c r="H103" s="511">
        <v>50</v>
      </c>
      <c r="I103" s="512" t="s">
        <v>304</v>
      </c>
      <c r="K103" s="391">
        <f t="shared" si="3"/>
        <v>0</v>
      </c>
    </row>
    <row r="104" spans="1:13" ht="13.5" thickBot="1">
      <c r="A104" s="666"/>
      <c r="B104" s="416"/>
      <c r="C104" s="513" t="s">
        <v>372</v>
      </c>
      <c r="D104" s="514"/>
      <c r="E104" s="515">
        <f>SUMIF(unitario!$B$1:$B$1000,B103,unitario!$V$1:$V$1000)</f>
        <v>0</v>
      </c>
      <c r="F104" s="516"/>
      <c r="G104" s="514"/>
      <c r="H104" s="517">
        <v>50</v>
      </c>
      <c r="I104" s="423" t="s">
        <v>304</v>
      </c>
      <c r="K104" s="391">
        <f t="shared" si="3"/>
        <v>0</v>
      </c>
    </row>
    <row r="105" spans="1:13">
      <c r="A105" s="666"/>
      <c r="B105" s="398" t="s">
        <v>306</v>
      </c>
      <c r="C105" s="399" t="s">
        <v>401</v>
      </c>
      <c r="D105" s="400" t="s">
        <v>188</v>
      </c>
      <c r="E105" s="439">
        <f>(SUMIF(unitario!$B$1:$B$1000,$B$105,unitario!$W$1:$W$1000)*F105)*G105</f>
        <v>0</v>
      </c>
      <c r="F105" s="454">
        <v>0.5</v>
      </c>
      <c r="G105" s="496">
        <v>0.5</v>
      </c>
      <c r="H105" s="480">
        <v>50</v>
      </c>
      <c r="I105" s="405" t="s">
        <v>308</v>
      </c>
      <c r="K105" s="391">
        <f>E105*H105*4</f>
        <v>0</v>
      </c>
    </row>
    <row r="106" spans="1:13">
      <c r="A106" s="666"/>
      <c r="B106" s="407"/>
      <c r="C106" s="446" t="s">
        <v>256</v>
      </c>
      <c r="E106" s="462">
        <f>(SUMIF(unitario!$B$1:$B$1000,$B$105,unitario!$W$1:$W$1000)*F105)*G106</f>
        <v>0</v>
      </c>
      <c r="F106" s="448"/>
      <c r="G106" s="502">
        <v>0.5</v>
      </c>
      <c r="H106" s="518"/>
      <c r="I106" s="450" t="s">
        <v>308</v>
      </c>
    </row>
    <row r="107" spans="1:13">
      <c r="A107" s="666"/>
      <c r="B107" s="407"/>
      <c r="C107" s="519" t="s">
        <v>401</v>
      </c>
      <c r="D107" s="409"/>
      <c r="E107" s="462">
        <f>(SUMIF(unitario!$B$1:$B$1000,$B$105,unitario!$W$1:$W$1000)*F107)*G107</f>
        <v>0</v>
      </c>
      <c r="F107" s="481">
        <v>0.5</v>
      </c>
      <c r="G107" s="502">
        <v>0.5</v>
      </c>
      <c r="H107" s="482"/>
      <c r="I107" s="414" t="s">
        <v>310</v>
      </c>
    </row>
    <row r="108" spans="1:13" ht="13.5" thickBot="1">
      <c r="A108" s="666"/>
      <c r="B108" s="416"/>
      <c r="C108" s="520" t="s">
        <v>256</v>
      </c>
      <c r="D108" s="418"/>
      <c r="E108" s="444">
        <f>(SUMIF(unitario!$B$1:$B$1000,$B$105,unitario!$W$1:$W$1000)*F107)*G108</f>
        <v>0</v>
      </c>
      <c r="F108" s="424"/>
      <c r="G108" s="504">
        <v>0.5</v>
      </c>
      <c r="H108" s="468"/>
      <c r="I108" s="423" t="s">
        <v>310</v>
      </c>
    </row>
    <row r="109" spans="1:13" ht="13.5" thickBot="1">
      <c r="A109" s="667"/>
      <c r="B109" s="378" t="s">
        <v>311</v>
      </c>
      <c r="C109" s="386" t="s">
        <v>404</v>
      </c>
      <c r="D109" s="379" t="s">
        <v>222</v>
      </c>
      <c r="E109" s="521">
        <f>SUMIF(unitario!$B$1:$B$1000,B109,unitario!$M$1:$M$1000)</f>
        <v>0</v>
      </c>
      <c r="F109" s="387"/>
      <c r="G109" s="379"/>
      <c r="H109" s="379"/>
      <c r="I109" s="390" t="s">
        <v>245</v>
      </c>
      <c r="K109" s="459">
        <f>E109</f>
        <v>0</v>
      </c>
    </row>
    <row r="110" spans="1:13">
      <c r="F110" s="447"/>
    </row>
    <row r="111" spans="1:13" ht="13.5" thickBot="1">
      <c r="F111" s="447"/>
      <c r="K111" s="391">
        <f>SUM(K3:K109)</f>
        <v>1653190.5000000002</v>
      </c>
      <c r="L111" s="522">
        <f>unitario!AA657</f>
        <v>1700010.5</v>
      </c>
      <c r="M111" s="391">
        <f>K111-L111</f>
        <v>-46819.999999999767</v>
      </c>
    </row>
    <row r="112" spans="1:13">
      <c r="B112" s="398" t="s">
        <v>176</v>
      </c>
      <c r="C112" s="399" t="s">
        <v>398</v>
      </c>
      <c r="D112" s="400" t="s">
        <v>188</v>
      </c>
      <c r="E112" s="425">
        <f>SUMIF(unitario!$B$1:$B$1000,B112,unitario!$U$1:$U$1000)</f>
        <v>0</v>
      </c>
      <c r="F112" s="523"/>
      <c r="G112" s="400"/>
      <c r="H112" s="480">
        <v>0</v>
      </c>
      <c r="I112" s="405" t="s">
        <v>405</v>
      </c>
    </row>
    <row r="113" spans="2:9">
      <c r="B113" s="524" t="s">
        <v>312</v>
      </c>
      <c r="C113" s="470" t="s">
        <v>372</v>
      </c>
      <c r="D113" s="421"/>
      <c r="E113" s="525">
        <f>SUMIF(unitario!$B$1:$B$1000,B112,unitario!$V$1:$V$1000)</f>
        <v>0</v>
      </c>
      <c r="F113" s="526"/>
      <c r="G113" s="421"/>
      <c r="H113" s="494">
        <v>0</v>
      </c>
      <c r="I113" s="473" t="s">
        <v>406</v>
      </c>
    </row>
  </sheetData>
  <mergeCells count="5">
    <mergeCell ref="B1:C1"/>
    <mergeCell ref="A2:A8"/>
    <mergeCell ref="A10:A47"/>
    <mergeCell ref="A49:A66"/>
    <mergeCell ref="A68:A109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unitario</vt:lpstr>
      <vt:lpstr>STANDARD FCA</vt:lpstr>
      <vt:lpstr>DATI X  PROJECT</vt:lpstr>
      <vt:lpstr>PROJECT</vt:lpstr>
      <vt:lpstr>'STANDARD FCA'!Obszar_wydruku</vt:lpstr>
      <vt:lpstr>unitario!Obszar_wydruku</vt:lpstr>
      <vt:lpstr>unitario!Tytuły_wydruku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cima</dc:creator>
  <cp:lastModifiedBy>Wojciech Maziarz</cp:lastModifiedBy>
  <cp:lastPrinted>2011-10-17T11:09:41Z</cp:lastPrinted>
  <dcterms:created xsi:type="dcterms:W3CDTF">2000-11-03T07:20:06Z</dcterms:created>
  <dcterms:modified xsi:type="dcterms:W3CDTF">2023-11-07T10:01:29Z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6765A60">
    <vt:lpwstr/>
  </property>
  <property fmtid="{D5CDD505-2E9C-101B-9397-08002B2CF9AE}" pid="3" name="IVID6351009">
    <vt:lpwstr/>
  </property>
  <property fmtid="{D5CDD505-2E9C-101B-9397-08002B2CF9AE}" pid="4" name="IVID267A81E4">
    <vt:lpwstr/>
  </property>
  <property fmtid="{D5CDD505-2E9C-101B-9397-08002B2CF9AE}" pid="5" name="IVID350D16D4">
    <vt:lpwstr/>
  </property>
  <property fmtid="{D5CDD505-2E9C-101B-9397-08002B2CF9AE}" pid="6" name="IVID33641DD1">
    <vt:lpwstr/>
  </property>
  <property fmtid="{D5CDD505-2E9C-101B-9397-08002B2CF9AE}" pid="7" name="IVID39000000">
    <vt:lpwstr/>
  </property>
  <property fmtid="{D5CDD505-2E9C-101B-9397-08002B2CF9AE}" pid="8" name="IVID217211E5">
    <vt:lpwstr/>
  </property>
  <property fmtid="{D5CDD505-2E9C-101B-9397-08002B2CF9AE}" pid="9" name="IVIDFC740E60">
    <vt:lpwstr/>
  </property>
  <property fmtid="{D5CDD505-2E9C-101B-9397-08002B2CF9AE}" pid="10" name="IVID27551EF1">
    <vt:lpwstr/>
  </property>
  <property fmtid="{D5CDD505-2E9C-101B-9397-08002B2CF9AE}" pid="11" name="IVID98C7895A">
    <vt:lpwstr/>
  </property>
  <property fmtid="{D5CDD505-2E9C-101B-9397-08002B2CF9AE}" pid="12" name="IVIDC7715D0">
    <vt:lpwstr/>
  </property>
</Properties>
</file>