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eza/Desktop/tesi/DAILY /03_18/"/>
    </mc:Choice>
  </mc:AlternateContent>
  <xr:revisionPtr revIDLastSave="0" documentId="13_ncr:1_{57BE238D-1901-B145-9410-E82B4CD50111}" xr6:coauthVersionLast="47" xr6:coauthVersionMax="47" xr10:uidLastSave="{00000000-0000-0000-0000-000000000000}"/>
  <bookViews>
    <workbookView xWindow="0" yWindow="500" windowWidth="28800" windowHeight="17500" xr2:uid="{9327E924-BBE7-BB4F-9052-728CA0153B7E}"/>
  </bookViews>
  <sheets>
    <sheet name="italy_Etb_2010" sheetId="1" r:id="rId1"/>
    <sheet name="piemonte_Etb_2010" sheetId="2" r:id="rId2"/>
    <sheet name="italy_Etb_2005_2014" sheetId="3" r:id="rId3"/>
    <sheet name="piemonte_Etb_2005_2014" sheetId="4" r:id="rId4"/>
    <sheet name="italy_Etc 2010" sheetId="5" r:id="rId5"/>
    <sheet name="piemonte_Etc_2010" sheetId="6" r:id="rId6"/>
    <sheet name="italy_Etc_2005_2014" sheetId="7" r:id="rId7"/>
    <sheet name="piemonte_Etc_2005_2014" sheetId="8" r:id="rId8"/>
    <sheet name="Sheet1" sheetId="9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2" i="1" l="1"/>
  <c r="K21" i="1"/>
  <c r="K11" i="1"/>
  <c r="O30" i="1"/>
  <c r="M6" i="4"/>
  <c r="O6" i="1"/>
  <c r="L35" i="4"/>
  <c r="L20" i="4"/>
  <c r="L30" i="4" s="1"/>
  <c r="L28" i="4"/>
  <c r="B5" i="1" l="1"/>
  <c r="B7" i="2"/>
  <c r="B9" i="2"/>
  <c r="B11" i="2"/>
  <c r="B13" i="2"/>
  <c r="B5" i="2"/>
  <c r="S14" i="4" l="1"/>
  <c r="R14" i="4"/>
  <c r="Q14" i="4"/>
  <c r="O14" i="4"/>
  <c r="N14" i="4"/>
  <c r="M14" i="4"/>
  <c r="S12" i="4"/>
  <c r="R12" i="4"/>
  <c r="Q12" i="4"/>
  <c r="O12" i="4"/>
  <c r="N12" i="4"/>
  <c r="M12" i="4"/>
  <c r="S10" i="4"/>
  <c r="R10" i="4"/>
  <c r="Q10" i="4"/>
  <c r="O10" i="4"/>
  <c r="N10" i="4"/>
  <c r="M10" i="4"/>
  <c r="S8" i="4"/>
  <c r="R8" i="4"/>
  <c r="Q8" i="4"/>
  <c r="O8" i="4"/>
  <c r="N8" i="4"/>
  <c r="M8" i="4"/>
  <c r="S6" i="4"/>
  <c r="R6" i="4"/>
  <c r="Q6" i="4"/>
  <c r="O6" i="4"/>
  <c r="N6" i="4"/>
  <c r="M14" i="3"/>
  <c r="S14" i="3"/>
  <c r="R14" i="3"/>
  <c r="Q14" i="3"/>
  <c r="O14" i="3"/>
  <c r="N14" i="3"/>
  <c r="S12" i="3"/>
  <c r="R12" i="3"/>
  <c r="Q12" i="3"/>
  <c r="O12" i="3"/>
  <c r="N12" i="3"/>
  <c r="M12" i="3"/>
  <c r="S10" i="3"/>
  <c r="R10" i="3"/>
  <c r="Q10" i="3"/>
  <c r="O10" i="3"/>
  <c r="N10" i="3"/>
  <c r="M10" i="3"/>
  <c r="S8" i="3"/>
  <c r="R8" i="3"/>
  <c r="Q8" i="3"/>
  <c r="O8" i="3"/>
  <c r="N8" i="3"/>
  <c r="M8" i="3"/>
  <c r="S6" i="3"/>
  <c r="R6" i="3"/>
  <c r="Q6" i="3"/>
  <c r="O6" i="3"/>
  <c r="N6" i="3"/>
  <c r="M6" i="3"/>
  <c r="R12" i="2"/>
  <c r="S12" i="2"/>
  <c r="T12" i="2"/>
  <c r="O12" i="2"/>
  <c r="P12" i="2"/>
  <c r="N12" i="2"/>
  <c r="S12" i="1"/>
  <c r="T12" i="1"/>
  <c r="U12" i="1"/>
  <c r="P12" i="1"/>
  <c r="Q12" i="1"/>
  <c r="O12" i="1"/>
  <c r="S14" i="2"/>
  <c r="T14" i="2"/>
  <c r="R14" i="2"/>
  <c r="O14" i="2"/>
  <c r="P14" i="2"/>
  <c r="N14" i="2"/>
  <c r="T14" i="1"/>
  <c r="U14" i="1"/>
  <c r="S14" i="1"/>
  <c r="P14" i="1"/>
  <c r="Q14" i="1"/>
  <c r="O14" i="1"/>
  <c r="P10" i="1"/>
  <c r="Q10" i="1"/>
  <c r="S10" i="1"/>
  <c r="T10" i="1"/>
  <c r="U10" i="1"/>
  <c r="O10" i="1"/>
  <c r="O10" i="2"/>
  <c r="P10" i="2"/>
  <c r="R10" i="2"/>
  <c r="S10" i="2"/>
  <c r="T10" i="2"/>
  <c r="N10" i="2"/>
  <c r="R8" i="2"/>
  <c r="S8" i="2"/>
  <c r="T8" i="2"/>
  <c r="S8" i="1"/>
  <c r="T8" i="1"/>
  <c r="U8" i="1"/>
  <c r="P8" i="1"/>
  <c r="Q8" i="1"/>
  <c r="O8" i="1"/>
  <c r="O8" i="2"/>
  <c r="P8" i="2"/>
  <c r="N8" i="2"/>
  <c r="N6" i="2"/>
  <c r="T6" i="2"/>
  <c r="S6" i="2"/>
  <c r="R6" i="2"/>
  <c r="P6" i="2"/>
  <c r="O6" i="2"/>
  <c r="S6" i="1"/>
  <c r="T6" i="1"/>
  <c r="U6" i="1"/>
  <c r="Q6" i="1"/>
  <c r="P6" i="1"/>
  <c r="L22" i="4" l="1"/>
  <c r="M21" i="2"/>
  <c r="L27" i="3"/>
  <c r="L21" i="3"/>
  <c r="L19" i="3"/>
  <c r="L29" i="3" s="1"/>
  <c r="L25" i="4" l="1"/>
  <c r="L24" i="3"/>
  <c r="O20" i="1"/>
  <c r="M19" i="2"/>
  <c r="M29" i="2" s="1"/>
  <c r="O22" i="1"/>
  <c r="B7" i="1" l="1"/>
  <c r="B9" i="1"/>
  <c r="B11" i="1"/>
  <c r="B13" i="1"/>
  <c r="M24" i="2"/>
  <c r="O25" i="1"/>
</calcChain>
</file>

<file path=xl/sharedStrings.xml><?xml version="1.0" encoding="utf-8"?>
<sst xmlns="http://schemas.openxmlformats.org/spreadsheetml/2006/main" count="339" uniqueCount="127">
  <si>
    <t>sample raster value</t>
  </si>
  <si>
    <t>zonal statistics</t>
  </si>
  <si>
    <t>sum</t>
  </si>
  <si>
    <t>max</t>
  </si>
  <si>
    <t>min</t>
  </si>
  <si>
    <t>Sum</t>
  </si>
  <si>
    <t>QGIS_ISTAT_ETB_LSRC_2010</t>
  </si>
  <si>
    <t>QGIS_ISTAT_ETB_ARLANO_2010</t>
  </si>
  <si>
    <t>QGIS_ISTAT_ETB_VEGFRO_2010</t>
  </si>
  <si>
    <t>QGIS_ISTAT_ETB_CROPTX_2010</t>
  </si>
  <si>
    <t>QGIS_ISTAT_ETB_DRPUL_2010</t>
  </si>
  <si>
    <t>QGIS_ISTAT_ETB_TGRAOT_2010</t>
  </si>
  <si>
    <t>QGIS_ISTAT_ETB_RAPTER_2010</t>
  </si>
  <si>
    <t>QGIS_ISTAT_ETB_CEREAX_whaet2_2010_v2_9276</t>
  </si>
  <si>
    <t>QGIS_ISTAT_ETB_CEREAX_whaet1_2010_v2_9276</t>
  </si>
  <si>
    <t>QGIS_ISTAT_ETB_Citrus_2010_v2_9276</t>
  </si>
  <si>
    <t>QGIS_ISTAT_ETB_sunflower_2010_v2_9276</t>
  </si>
  <si>
    <t>QGIS_ISTAT_ETB_SugarBeets_2010_v2_9276</t>
  </si>
  <si>
    <t>QGIS_ISTAT_ETB_MAIZE_2010_v2_9276</t>
  </si>
  <si>
    <t>QGIS_ISTAT_ETB_POTATO_2010_v2_9276</t>
  </si>
  <si>
    <t>QGIS_ISTAT_ETB_RICE_2010_v2_9276</t>
  </si>
  <si>
    <t>QGIS_ISTAT_ETB_vineyard(grapes)_2010_v2_9276</t>
  </si>
  <si>
    <t>QGIS_ISTAT_ETB_NURSEPCROG_2010_9276</t>
  </si>
  <si>
    <t>QGIS_ISTAT_ETB_PGRAPM_2010_9276</t>
  </si>
  <si>
    <t>QGIS_ISTAT_ETB_FRUIT_2010_9276</t>
  </si>
  <si>
    <t>QGIS_ISTAT_ETB_OLIV_2010_9276</t>
  </si>
  <si>
    <t>QGIS_SUM_VOLUME_ETB_allCrops_v3_with_9276</t>
  </si>
  <si>
    <t>error</t>
  </si>
  <si>
    <t>%</t>
  </si>
  <si>
    <t>QGIS_volume_FLOO_V3</t>
  </si>
  <si>
    <t>QGIS_volume_MICR_v3</t>
  </si>
  <si>
    <t>QGIS_volume_OTSY_v3</t>
  </si>
  <si>
    <t>QGIS_volume_SSSI_v3</t>
  </si>
  <si>
    <t>QGIS_volume_ASPE_v3</t>
  </si>
  <si>
    <t>All v3 values</t>
  </si>
  <si>
    <t>sum_iirigation methods</t>
  </si>
  <si>
    <t>sum_crops</t>
  </si>
  <si>
    <t>m^3</t>
  </si>
  <si>
    <t>ERROR</t>
  </si>
  <si>
    <t>QGIS_ISTAT_ETB_NURSEPCROG_2005_3024</t>
  </si>
  <si>
    <t>QGIS_ISTAT_ETB_LSRC_2005_2014</t>
  </si>
  <si>
    <t>QGIS_ISTAT_ETB_ARLANO_2005_2014</t>
  </si>
  <si>
    <t>QGIS_ISTAT_ETB_VEGFRO_2005_2014</t>
  </si>
  <si>
    <t>QGIS_ISTAT_ETB_CROPTX_2005_2014</t>
  </si>
  <si>
    <t>QGIS_ISTAT_ETB_DRPUL_2005_2014</t>
  </si>
  <si>
    <t>QGIS_ISTAT_ETB_PGRAPM_2005_2014</t>
  </si>
  <si>
    <t>QGIS_ISTAT_ETB_FRUIT_2005_2014</t>
  </si>
  <si>
    <t>QGIS_ISTAT_ETB_OLIV_2005_2014</t>
  </si>
  <si>
    <t>QGIS_ISTAT_ETB_TGRAOT_2005_2014</t>
  </si>
  <si>
    <t>QGIS_ISTAT_ETB_RAPTER_2005_2014</t>
  </si>
  <si>
    <t>QGIS_ISTAT_ETB_CEREAX_whaet2_2005_2014</t>
  </si>
  <si>
    <t>QGIS_ISTAT_ETB_CEREAX_whaet1_2005_2014</t>
  </si>
  <si>
    <t>QGIS_ISTAT_ETB_Citrus_2005_2014</t>
  </si>
  <si>
    <t>QGIS_ISTAT_ETB_sunflower_2005_2014</t>
  </si>
  <si>
    <t>QGIS_ISTAT_ETB_SugarBeets_2005_2014</t>
  </si>
  <si>
    <t>QGIS_ISTAT_ETB_MAIZE_2005_2014</t>
  </si>
  <si>
    <t>QGIS_ISTAT_ETB_POTATO_2005_2014</t>
  </si>
  <si>
    <t>QGIS_ISTAT_ETB_RICE_2005_2014</t>
  </si>
  <si>
    <t>QGIS_ISTAT_ETB_vineyard(grapes)_2005_2014</t>
  </si>
  <si>
    <t>QGIS_SUM_VOLUME_ETB_allCrops_2005_2014</t>
  </si>
  <si>
    <t>QGIS_volume_ASPE_2005_2014</t>
  </si>
  <si>
    <t>QGIS_volume_FLOO_2005_2014</t>
  </si>
  <si>
    <t>QGIS_volume_MICR_2005_2104</t>
  </si>
  <si>
    <t>QGIS_volume_OTSY_2005_2014</t>
  </si>
  <si>
    <t>QGIS_volume_SSSI_2005_2014</t>
  </si>
  <si>
    <t>efficiency</t>
  </si>
  <si>
    <t>QGIS_volume_ASPE_v3_withdrawal</t>
  </si>
  <si>
    <t>QGIS_volume_FLOO_V3_withdrawal</t>
  </si>
  <si>
    <t>QGIS_volume_MICR_v3_withdrawal</t>
  </si>
  <si>
    <t>QGIS_volume_OTSY_v3_withdrawal</t>
  </si>
  <si>
    <t>QGIS_volume_SSSI_v3_withdrawal</t>
  </si>
  <si>
    <t>QGIS_volume_ASPE_2005_2014_withdrawal</t>
  </si>
  <si>
    <t>QGIS_volume_FLOO_2005_2014_withdrawal</t>
  </si>
  <si>
    <t>QGIS_volume_MICR_2005_2014_withdrawal</t>
  </si>
  <si>
    <t>QGIS_volume_OTSY_2005_2014_withdrawal</t>
  </si>
  <si>
    <t>QGIS_volume_SSSI_2005_2014_withdrawal</t>
  </si>
  <si>
    <t>QGIS_ISTAT_ETC_NURSEPCROG_2010</t>
  </si>
  <si>
    <t>QGIS_ISTAT_ETC_LSRC_2010</t>
  </si>
  <si>
    <t>QGIS_ISTAT_ETC_ARLANO_2010</t>
  </si>
  <si>
    <t>QGIS_ISTAT_ETC_VEGFRO_2010</t>
  </si>
  <si>
    <t>QGIS_ISTAT_ETC_CROPTX_2010</t>
  </si>
  <si>
    <t>QGIS_ISTAT_ETC_DRPUL_2010</t>
  </si>
  <si>
    <t>QGIS_ISTAT_ETC_PGRAPM_2010</t>
  </si>
  <si>
    <t>QGIS_ISTAT_ETC_FRUIT_2010</t>
  </si>
  <si>
    <t>QGIS_ISTAT_ETC_OLIV_2010</t>
  </si>
  <si>
    <t>QGIS_ISTAT_ETC_TGRAOT_2010</t>
  </si>
  <si>
    <t>QGIS_ISTAT_ETC_RAPTER_2010</t>
  </si>
  <si>
    <t>QGIS_ISTAT_ETC_RICE_2010_v2_9276</t>
  </si>
  <si>
    <t>QGIS_ISTAT_ETC_POTATO_2010_v2_9276</t>
  </si>
  <si>
    <t>QGIS_ISTAT_ETC_vineyard(grapes)_2010_v2_9276</t>
  </si>
  <si>
    <t>QGIS_ISTAT_ETC_SugarBeets_2010_v2_9276</t>
  </si>
  <si>
    <t>QGIS_ISTAT_ETC_MAIZE_2010_v2_9276</t>
  </si>
  <si>
    <t>QGIS_ISTAT_ETC_sunflower_2010_v2_9276</t>
  </si>
  <si>
    <t>QGIS_ISTAT_ETC_Citrus_2010_v2_9276</t>
  </si>
  <si>
    <t>QGIS_ISTAT_ETC_CEREAX_whaet1_2010_v2_9276</t>
  </si>
  <si>
    <t>QGIS_ISTAT_ETC_CEREAX_whaet2_2010_v2_9276</t>
  </si>
  <si>
    <t>QGIS_ISTAT_ETC_OLIV_2005_2014</t>
  </si>
  <si>
    <t>QGIS_ISTAT_ETC_FRUIT_2005_2014</t>
  </si>
  <si>
    <t>QGIS_ISTAT_ETC_PGRAPM_2005_2014</t>
  </si>
  <si>
    <t>QGIS_ISTAT_ETC_DRPUL_2005_2014</t>
  </si>
  <si>
    <t>QGIS_ISTAT_ETC_CROPTX_2005_2014</t>
  </si>
  <si>
    <t>QGIS_ISTAT_ETC_VEGFRO_2005_2014</t>
  </si>
  <si>
    <t>QGIS_ISTAT_ETC_ARLANO_2005_2014</t>
  </si>
  <si>
    <t>QGIS_ISTAT_ETC_LSRC_2005_2014</t>
  </si>
  <si>
    <t>QGIS_ISTAT_ETC_NURSEPCROG_2005_2014</t>
  </si>
  <si>
    <t>QGIS_ISTAT_ETC_TGRAOT_2005_2014</t>
  </si>
  <si>
    <t>QGIS_ISTAT_ETC_RAPTER_2005_2014</t>
  </si>
  <si>
    <t>QGIS_ISTAT_ETC_FRUIT__2005_2014</t>
  </si>
  <si>
    <t>QGIS_ISTAT_ETC_CEREAX_whaet2_2005_2014</t>
  </si>
  <si>
    <t>QGIS_ISTAT_ETC_CEREAX_whaet1_2005_2014</t>
  </si>
  <si>
    <t>QGIS_ISTAT_ETC_Citrus_2005_2014</t>
  </si>
  <si>
    <t>QGIS_ISTAT_ETC_sunflower_2005_2014</t>
  </si>
  <si>
    <t>QGIS_ISTAT_ETC_SugarBeets_2005_2014</t>
  </si>
  <si>
    <t>QGIS_ISTAT_ETC_MAIZE_2005_2014</t>
  </si>
  <si>
    <t>QGIS_ISTAT_ETC_POTATO_2005_2014</t>
  </si>
  <si>
    <t>QGIS_ISTAT_ETC_RICE_2005_2014</t>
  </si>
  <si>
    <t>QGIS_ISTAT_ETC_vineyard(grapes)_2005_2014</t>
  </si>
  <si>
    <t>pc</t>
  </si>
  <si>
    <t>QGIS_SUM_VOLUME_ETB_allCrops_2005_2014_V2_solo_piemonte(new_res)</t>
  </si>
  <si>
    <t>QGIS_volume_ASPE_2005_2014_piemonte</t>
  </si>
  <si>
    <t>QGIS_volume_FLOO_2005_2014_piemonte</t>
  </si>
  <si>
    <t>QGIS_volume_MICR_2005_2104_piemonte</t>
  </si>
  <si>
    <t>QGIS_volume_OTSY_2005_2014_piemonte</t>
  </si>
  <si>
    <t>QGIS_volume_SSSI_2005_2104_piemonte</t>
  </si>
  <si>
    <t>QGIS_volume_ASPE_2005_2014_piemonte_withdrawal</t>
  </si>
  <si>
    <t>QGIS_volume_FLOO_2005_2014_piemonte_withdrawal</t>
  </si>
  <si>
    <t>`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</si>
</sst>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8EA9DB"/>
        <bgColor rgb="FF00000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1" fontId="0" fillId="3" borderId="0" xfId="0" applyNumberFormat="1" applyFill="1"/>
    <xf numFmtId="11" fontId="0" fillId="0" borderId="0" xfId="0" applyNumberFormat="1"/>
    <xf numFmtId="0" fontId="0" fillId="0" borderId="8" xfId="0" applyBorder="1"/>
    <xf numFmtId="0" fontId="0" fillId="5" borderId="0" xfId="0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0" fillId="0" borderId="0" xfId="0" applyAlignment="1">
      <alignment vertical="center"/>
    </xf>
    <xf numFmtId="0" fontId="0" fillId="7" borderId="0" xfId="0" applyFill="1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0" fillId="4" borderId="0" xfId="0" applyFill="1"/>
    <xf numFmtId="0" fontId="0" fillId="3" borderId="0" xfId="0" applyFill="1"/>
    <xf numFmtId="0" fontId="1" fillId="0" borderId="1" xfId="0" applyFont="1" applyBorder="1"/>
    <xf numFmtId="0" fontId="1" fillId="0" borderId="7" xfId="0" applyFont="1" applyBorder="1"/>
    <xf numFmtId="0" fontId="0" fillId="0" borderId="2" xfId="0" applyBorder="1"/>
    <xf numFmtId="0" fontId="1" fillId="0" borderId="3" xfId="0" applyFont="1" applyBorder="1"/>
    <xf numFmtId="0" fontId="1" fillId="0" borderId="0" xfId="0" applyFont="1"/>
    <xf numFmtId="0" fontId="0" fillId="0" borderId="4" xfId="0" applyBorder="1"/>
    <xf numFmtId="0" fontId="1" fillId="0" borderId="5" xfId="0" applyFont="1" applyBorder="1"/>
    <xf numFmtId="0" fontId="1" fillId="0" borderId="8" xfId="0" applyFont="1" applyBorder="1"/>
    <xf numFmtId="0" fontId="0" fillId="0" borderId="6" xfId="0" applyBorder="1"/>
    <xf numFmtId="0" fontId="0" fillId="0" borderId="1" xfId="0" applyBorder="1"/>
    <xf numFmtId="0" fontId="0" fillId="0" borderId="7" xfId="0" applyBorder="1"/>
    <xf numFmtId="0" fontId="0" fillId="0" borderId="3" xfId="0" applyBorder="1"/>
    <xf numFmtId="0" fontId="0" fillId="0" borderId="5" xfId="0" applyBorder="1"/>
    <xf numFmtId="0" fontId="4" fillId="0" borderId="0" xfId="0" applyFont="1" applyAlignment="1">
      <alignment horizontal="center"/>
    </xf>
    <xf numFmtId="0" fontId="0" fillId="8" borderId="0" xfId="0" applyFill="1"/>
    <xf numFmtId="0" fontId="2" fillId="6" borderId="0" xfId="0" applyFont="1" applyFill="1"/>
    <xf numFmtId="11" fontId="3" fillId="0" borderId="0" xfId="0" applyNumberFormat="1" applyFont="1"/>
    <xf numFmtId="0" fontId="0" fillId="2" borderId="0" xfId="0" applyFill="1" applyAlignment="1">
      <alignment horizontal="center"/>
    </xf>
    <xf numFmtId="0" fontId="0" fillId="5" borderId="0" xfId="0" applyFill="1" applyAlignment="1">
      <alignment horizontal="center" vertical="center"/>
    </xf>
    <xf numFmtId="0" fontId="0" fillId="7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A97E6A-940F-5143-84B5-44BBCD01A4C5}">
  <dimension ref="A1:Y56"/>
  <sheetViews>
    <sheetView tabSelected="1" zoomScale="90" workbookViewId="0">
      <selection activeCell="J10" sqref="J10"/>
    </sheetView>
  </sheetViews>
  <sheetFormatPr baseColWidth="10" defaultRowHeight="16" x14ac:dyDescent="0.2"/>
  <cols>
    <col min="1" max="1" width="46.5" customWidth="1"/>
    <col min="2" max="2" width="9.5" customWidth="1"/>
    <col min="3" max="3" width="13.5" bestFit="1" customWidth="1"/>
    <col min="4" max="4" width="11.1640625" bestFit="1" customWidth="1"/>
    <col min="5" max="5" width="13.33203125" bestFit="1" customWidth="1"/>
    <col min="7" max="7" width="12.5" bestFit="1" customWidth="1"/>
    <col min="8" max="8" width="21.6640625" customWidth="1"/>
    <col min="9" max="9" width="11.1640625" bestFit="1" customWidth="1"/>
    <col min="12" max="12" width="12.1640625" bestFit="1" customWidth="1"/>
    <col min="13" max="13" width="35.33203125" customWidth="1"/>
    <col min="14" max="14" width="20.6640625" customWidth="1"/>
    <col min="15" max="15" width="15" customWidth="1"/>
    <col min="16" max="16" width="11" bestFit="1" customWidth="1"/>
    <col min="17" max="17" width="18" customWidth="1"/>
    <col min="18" max="18" width="17" customWidth="1"/>
    <col min="19" max="20" width="13.5" bestFit="1" customWidth="1"/>
    <col min="21" max="21" width="11" bestFit="1" customWidth="1"/>
  </cols>
  <sheetData>
    <row r="1" spans="1:25" ht="33" customHeight="1" x14ac:dyDescent="0.2">
      <c r="A1" s="4" t="s">
        <v>34</v>
      </c>
      <c r="B1" t="s">
        <v>117</v>
      </c>
      <c r="C1" s="4"/>
      <c r="D1" s="4"/>
      <c r="E1" s="4"/>
      <c r="F1" s="4"/>
      <c r="G1" s="4"/>
      <c r="H1" s="4"/>
      <c r="I1" s="4"/>
      <c r="M1" s="30"/>
      <c r="N1" s="30"/>
      <c r="O1" s="30"/>
      <c r="P1" s="30"/>
      <c r="Q1" s="30"/>
      <c r="R1" s="30"/>
      <c r="S1" s="30"/>
      <c r="T1" s="30"/>
      <c r="U1" s="30"/>
      <c r="V1" s="6"/>
      <c r="W1" s="6"/>
      <c r="X1" s="6"/>
      <c r="Y1" s="6"/>
    </row>
    <row r="2" spans="1:25" x14ac:dyDescent="0.2">
      <c r="C2" s="5" t="s">
        <v>0</v>
      </c>
      <c r="D2" s="5"/>
      <c r="E2" s="5"/>
      <c r="G2" s="5" t="s">
        <v>1</v>
      </c>
      <c r="H2" s="5"/>
      <c r="I2" s="5"/>
      <c r="N2" s="7" t="s">
        <v>65</v>
      </c>
      <c r="O2" s="30" t="s">
        <v>0</v>
      </c>
      <c r="P2" s="30"/>
      <c r="Q2" s="30"/>
      <c r="S2" s="30" t="s">
        <v>1</v>
      </c>
      <c r="T2" s="30"/>
      <c r="U2" s="30"/>
    </row>
    <row r="4" spans="1:25" x14ac:dyDescent="0.2">
      <c r="C4" t="s">
        <v>2</v>
      </c>
      <c r="D4" t="s">
        <v>3</v>
      </c>
      <c r="E4" t="s">
        <v>4</v>
      </c>
      <c r="G4" t="s">
        <v>5</v>
      </c>
      <c r="H4" t="s">
        <v>3</v>
      </c>
      <c r="I4" t="s">
        <v>4</v>
      </c>
      <c r="O4" t="s">
        <v>2</v>
      </c>
      <c r="P4" t="s">
        <v>3</v>
      </c>
      <c r="Q4" t="s">
        <v>4</v>
      </c>
      <c r="S4" t="s">
        <v>5</v>
      </c>
      <c r="T4" t="s">
        <v>3</v>
      </c>
      <c r="U4" t="s">
        <v>4</v>
      </c>
    </row>
    <row r="5" spans="1:25" x14ac:dyDescent="0.2">
      <c r="A5" t="s">
        <v>33</v>
      </c>
      <c r="B5">
        <f>(C5/$O$20)*100</f>
        <v>38.355433946780998</v>
      </c>
      <c r="C5">
        <v>193932067.04428142</v>
      </c>
      <c r="D5">
        <v>2889760</v>
      </c>
      <c r="E5">
        <v>1.5450645150849599E-5</v>
      </c>
      <c r="G5">
        <v>211363026.25261027</v>
      </c>
      <c r="H5">
        <v>18978478</v>
      </c>
      <c r="I5">
        <v>0</v>
      </c>
      <c r="M5" t="s">
        <v>66</v>
      </c>
      <c r="N5" s="8">
        <v>0.75</v>
      </c>
      <c r="O5" s="9">
        <v>258576088.95758173</v>
      </c>
      <c r="P5" s="9">
        <v>3853013.25</v>
      </c>
      <c r="Q5" s="9">
        <v>2.0600860807462599E-5</v>
      </c>
      <c r="R5" s="9"/>
      <c r="S5" s="9">
        <v>281817367.90885043</v>
      </c>
      <c r="T5" s="9">
        <v>25304637</v>
      </c>
      <c r="U5" s="9">
        <v>0</v>
      </c>
    </row>
    <row r="6" spans="1:25" x14ac:dyDescent="0.2">
      <c r="O6">
        <f>C5/0.75</f>
        <v>258576089.39237523</v>
      </c>
      <c r="P6">
        <f>D5/0.75</f>
        <v>3853013.3333333335</v>
      </c>
      <c r="Q6">
        <f>E5/0.75</f>
        <v>2.06008602011328E-5</v>
      </c>
      <c r="S6">
        <f t="shared" ref="S6:U6" si="0">G5/0.75</f>
        <v>281817368.33681369</v>
      </c>
      <c r="T6">
        <f t="shared" si="0"/>
        <v>25304637.333333332</v>
      </c>
      <c r="U6">
        <f t="shared" si="0"/>
        <v>0</v>
      </c>
    </row>
    <row r="7" spans="1:25" x14ac:dyDescent="0.2">
      <c r="A7" t="s">
        <v>29</v>
      </c>
      <c r="B7">
        <f>(C7/$O$20)*100</f>
        <v>3.9553054370522234</v>
      </c>
      <c r="C7">
        <v>19998745.425832909</v>
      </c>
      <c r="D7">
        <v>1190242.5</v>
      </c>
      <c r="E7">
        <v>6.4914538597804494E-6</v>
      </c>
      <c r="G7">
        <v>20887794.441630729</v>
      </c>
      <c r="H7">
        <v>923746.4921875</v>
      </c>
      <c r="I7">
        <v>0</v>
      </c>
      <c r="M7" t="s">
        <v>67</v>
      </c>
      <c r="N7" s="8">
        <v>0.6</v>
      </c>
      <c r="O7" s="9">
        <v>33331242.263425913</v>
      </c>
      <c r="P7" s="9">
        <v>1983737.5</v>
      </c>
      <c r="Q7" s="9">
        <v>1.0819089766300751E-5</v>
      </c>
      <c r="R7" s="9"/>
      <c r="S7" s="9">
        <v>34812990.619607724</v>
      </c>
      <c r="T7" s="9">
        <v>1539577.49609375</v>
      </c>
      <c r="U7" s="9">
        <v>0</v>
      </c>
    </row>
    <row r="8" spans="1:25" x14ac:dyDescent="0.2">
      <c r="O8">
        <f>C7/0.6</f>
        <v>33331242.376388181</v>
      </c>
      <c r="P8">
        <f t="shared" ref="P8:Q8" si="1">D7/0.6</f>
        <v>1983737.5</v>
      </c>
      <c r="Q8">
        <f t="shared" si="1"/>
        <v>1.0819089766300749E-5</v>
      </c>
      <c r="S8">
        <f t="shared" ref="S8" si="2">G7/0.6</f>
        <v>34812990.736051217</v>
      </c>
      <c r="T8">
        <f t="shared" ref="T8" si="3">H7/0.6</f>
        <v>1539577.4869791667</v>
      </c>
      <c r="U8">
        <f t="shared" ref="U8" si="4">I7/0.6</f>
        <v>0</v>
      </c>
    </row>
    <row r="9" spans="1:25" x14ac:dyDescent="0.2">
      <c r="A9" t="s">
        <v>30</v>
      </c>
      <c r="B9">
        <f>(C9/$O$20)*100</f>
        <v>38.832906863583226</v>
      </c>
      <c r="C9">
        <v>196346257.16507629</v>
      </c>
      <c r="D9">
        <v>5429153.5</v>
      </c>
      <c r="E9">
        <v>1.279804138221152E-7</v>
      </c>
      <c r="G9">
        <v>215834321.63626128</v>
      </c>
      <c r="H9">
        <v>42407514.5</v>
      </c>
      <c r="I9">
        <v>0</v>
      </c>
      <c r="M9" t="s">
        <v>68</v>
      </c>
      <c r="N9" s="10">
        <v>0.9</v>
      </c>
      <c r="O9" s="9">
        <v>218162507.69300696</v>
      </c>
      <c r="P9" s="9">
        <v>6032393</v>
      </c>
      <c r="Q9" s="9">
        <v>1.4220046296031799E-7</v>
      </c>
      <c r="S9" s="9">
        <v>239815912.67958862</v>
      </c>
      <c r="T9" s="9">
        <v>47119460.5</v>
      </c>
      <c r="U9" s="9">
        <v>0</v>
      </c>
    </row>
    <row r="10" spans="1:25" x14ac:dyDescent="0.2">
      <c r="O10">
        <f>C9/0.9</f>
        <v>218162507.96119586</v>
      </c>
      <c r="P10">
        <f>D9/0.9</f>
        <v>6032392.777777778</v>
      </c>
      <c r="Q10">
        <f>E9/0.9</f>
        <v>1.4220045980235023E-7</v>
      </c>
      <c r="S10">
        <f>G9/0.9</f>
        <v>239815912.92917919</v>
      </c>
      <c r="T10">
        <f>H9/0.9</f>
        <v>47119460.555555552</v>
      </c>
      <c r="U10">
        <f>I9/0.9</f>
        <v>0</v>
      </c>
    </row>
    <row r="11" spans="1:25" x14ac:dyDescent="0.2">
      <c r="A11" t="s">
        <v>31</v>
      </c>
      <c r="B11">
        <f>(C11/$O$20)*100</f>
        <v>4.8580791700819779</v>
      </c>
      <c r="C11">
        <v>24563334.01483611</v>
      </c>
      <c r="D11">
        <v>700443.75</v>
      </c>
      <c r="E11">
        <v>4.0725922190176789E-6</v>
      </c>
      <c r="G11">
        <v>26168755.893131923</v>
      </c>
      <c r="H11">
        <v>2490637.375</v>
      </c>
      <c r="I11">
        <v>0</v>
      </c>
      <c r="K11">
        <f>B9+B5</f>
        <v>77.188340810364224</v>
      </c>
      <c r="M11" t="s">
        <v>69</v>
      </c>
      <c r="N11" s="8">
        <v>0.75</v>
      </c>
      <c r="O11" s="9">
        <v>32751112.092417412</v>
      </c>
      <c r="P11" s="9">
        <v>933925</v>
      </c>
      <c r="Q11" s="9">
        <v>5.4301231102726888E-6</v>
      </c>
      <c r="S11" s="9">
        <v>34891674.597573787</v>
      </c>
      <c r="T11" s="9">
        <v>3320849.84375</v>
      </c>
      <c r="U11" s="9">
        <v>0</v>
      </c>
    </row>
    <row r="12" spans="1:25" x14ac:dyDescent="0.2">
      <c r="O12">
        <f>C11/0.75</f>
        <v>32751112.019781481</v>
      </c>
      <c r="P12">
        <f t="shared" ref="P12:Q12" si="5">D11/0.75</f>
        <v>933925</v>
      </c>
      <c r="Q12">
        <f t="shared" si="5"/>
        <v>5.4301229586902382E-6</v>
      </c>
      <c r="S12">
        <f t="shared" ref="S12" si="6">G11/0.75</f>
        <v>34891674.524175897</v>
      </c>
      <c r="T12">
        <f t="shared" ref="T12" si="7">H11/0.75</f>
        <v>3320849.8333333335</v>
      </c>
      <c r="U12">
        <f t="shared" ref="U12" si="8">I11/0.75</f>
        <v>0</v>
      </c>
    </row>
    <row r="13" spans="1:25" x14ac:dyDescent="0.2">
      <c r="A13" t="s">
        <v>32</v>
      </c>
      <c r="B13">
        <f>(C13/$O$20)*100</f>
        <v>13.998274582501569</v>
      </c>
      <c r="C13">
        <v>70777828.471571475</v>
      </c>
      <c r="D13">
        <v>1336159.375</v>
      </c>
      <c r="E13">
        <v>1.2388801224005869E-5</v>
      </c>
      <c r="G13">
        <v>76716346.449426278</v>
      </c>
      <c r="H13">
        <v>6954522.921875</v>
      </c>
      <c r="I13">
        <v>0</v>
      </c>
      <c r="M13" t="s">
        <v>70</v>
      </c>
      <c r="N13" s="8">
        <v>0.6</v>
      </c>
      <c r="O13" s="9">
        <v>117963047.19640231</v>
      </c>
      <c r="P13" s="9">
        <v>2226932.25</v>
      </c>
      <c r="Q13" s="9">
        <v>2.064800173684489E-5</v>
      </c>
      <c r="S13" s="9">
        <v>127860577.1446691</v>
      </c>
      <c r="T13" s="9">
        <v>11590871.5625</v>
      </c>
      <c r="U13" s="9">
        <v>0</v>
      </c>
    </row>
    <row r="14" spans="1:25" x14ac:dyDescent="0.2">
      <c r="O14">
        <f>C13/0.6</f>
        <v>117963047.45261914</v>
      </c>
      <c r="P14">
        <f t="shared" ref="P14:Q14" si="9">D13/0.6</f>
        <v>2226932.291666667</v>
      </c>
      <c r="Q14">
        <f t="shared" si="9"/>
        <v>2.0648002040009783E-5</v>
      </c>
      <c r="S14">
        <f>G13/0.06</f>
        <v>1278605774.1571047</v>
      </c>
      <c r="T14">
        <f t="shared" ref="T14:U14" si="10">H13/0.06</f>
        <v>115908715.36458334</v>
      </c>
      <c r="U14">
        <f t="shared" si="10"/>
        <v>0</v>
      </c>
    </row>
    <row r="15" spans="1:25" x14ac:dyDescent="0.2">
      <c r="A15" s="11" t="s">
        <v>26</v>
      </c>
      <c r="B15" s="11"/>
      <c r="C15" s="11">
        <v>516143525.87968552</v>
      </c>
      <c r="D15" s="11">
        <v>8801974</v>
      </c>
      <c r="E15" s="11">
        <v>9.9999997473787516E-5</v>
      </c>
      <c r="F15" s="11"/>
      <c r="G15" s="11">
        <v>552104590.87701821</v>
      </c>
      <c r="H15" s="11">
        <v>68752863</v>
      </c>
      <c r="I15" s="11">
        <v>0</v>
      </c>
    </row>
    <row r="17" spans="1:24" x14ac:dyDescent="0.2">
      <c r="R17" s="6" t="s">
        <v>126</v>
      </c>
      <c r="S17" s="6"/>
      <c r="T17" s="6"/>
      <c r="U17" s="6"/>
      <c r="V17" s="6"/>
      <c r="W17" s="6"/>
      <c r="X17" s="6"/>
    </row>
    <row r="18" spans="1:24" x14ac:dyDescent="0.2">
      <c r="A18" s="12" t="s">
        <v>13</v>
      </c>
      <c r="B18" s="12"/>
      <c r="C18" s="12">
        <v>44931.917086362839</v>
      </c>
      <c r="D18" s="12">
        <v>13416.3349609375</v>
      </c>
      <c r="E18" s="12">
        <v>0</v>
      </c>
      <c r="F18" s="12"/>
      <c r="G18" s="12"/>
      <c r="H18" s="12"/>
      <c r="I18" s="12"/>
    </row>
    <row r="19" spans="1:24" ht="17" thickBot="1" x14ac:dyDescent="0.25"/>
    <row r="20" spans="1:24" ht="21" x14ac:dyDescent="0.25">
      <c r="A20" s="12" t="s">
        <v>14</v>
      </c>
      <c r="B20" s="12"/>
      <c r="C20" s="12">
        <v>49239628.984322309</v>
      </c>
      <c r="D20" s="12">
        <v>1637838.375</v>
      </c>
      <c r="E20" s="12">
        <v>0</v>
      </c>
      <c r="F20" s="12"/>
      <c r="G20" s="12">
        <v>49766703.895162046</v>
      </c>
      <c r="H20" s="12">
        <v>12604243.625</v>
      </c>
      <c r="I20" s="12">
        <v>0</v>
      </c>
      <c r="M20" s="13" t="s">
        <v>35</v>
      </c>
      <c r="N20" s="14"/>
      <c r="O20" s="14">
        <f>SUM(C5:C13)</f>
        <v>505618232.12159824</v>
      </c>
      <c r="P20" s="15" t="s">
        <v>37</v>
      </c>
    </row>
    <row r="21" spans="1:24" ht="21" x14ac:dyDescent="0.25">
      <c r="K21">
        <f>75+90</f>
        <v>165</v>
      </c>
      <c r="M21" s="16"/>
      <c r="N21" s="17"/>
      <c r="O21" s="17"/>
      <c r="P21" s="18"/>
    </row>
    <row r="22" spans="1:24" ht="21" x14ac:dyDescent="0.25">
      <c r="A22" s="12" t="s">
        <v>15</v>
      </c>
      <c r="B22" s="12"/>
      <c r="C22" s="12">
        <v>47219484.103363991</v>
      </c>
      <c r="D22" s="12">
        <v>2205629.5</v>
      </c>
      <c r="E22" s="12">
        <v>0</v>
      </c>
      <c r="F22" s="12"/>
      <c r="G22" s="12">
        <v>50083378.969971083</v>
      </c>
      <c r="H22" s="12">
        <v>5796922.625</v>
      </c>
      <c r="I22" s="12">
        <v>0</v>
      </c>
      <c r="K22">
        <f>K21/2</f>
        <v>82.5</v>
      </c>
      <c r="M22" s="16" t="s">
        <v>36</v>
      </c>
      <c r="N22" s="17"/>
      <c r="O22" s="17">
        <f>SUM(C18:C56)</f>
        <v>540644989.31372476</v>
      </c>
      <c r="P22" s="18" t="s">
        <v>37</v>
      </c>
    </row>
    <row r="23" spans="1:24" ht="21" x14ac:dyDescent="0.25">
      <c r="M23" s="16"/>
      <c r="N23" s="17"/>
      <c r="O23" s="17"/>
      <c r="P23" s="18"/>
      <c r="R23" s="29">
        <v>258576088.95758173</v>
      </c>
      <c r="S23" s="29">
        <v>33331242.263425913</v>
      </c>
      <c r="T23" s="29">
        <v>218162507.69300696</v>
      </c>
      <c r="U23" s="29">
        <v>32751112.092417412</v>
      </c>
      <c r="V23" s="29">
        <v>117963047.19640231</v>
      </c>
    </row>
    <row r="24" spans="1:24" ht="21" x14ac:dyDescent="0.25">
      <c r="A24" s="12" t="s">
        <v>16</v>
      </c>
      <c r="B24" s="12"/>
      <c r="C24" s="12">
        <v>2214483.6920559406</v>
      </c>
      <c r="D24" s="12">
        <v>74176.7109375</v>
      </c>
      <c r="E24" s="12">
        <v>0</v>
      </c>
      <c r="F24" s="12"/>
      <c r="G24" s="12">
        <v>2363612.9743142514</v>
      </c>
      <c r="H24" s="12">
        <v>874266.46875</v>
      </c>
      <c r="I24" s="12">
        <v>0</v>
      </c>
      <c r="M24" s="16"/>
      <c r="N24" s="17"/>
      <c r="O24" s="17"/>
      <c r="P24" s="18"/>
    </row>
    <row r="25" spans="1:24" ht="22" thickBot="1" x14ac:dyDescent="0.3">
      <c r="M25" s="19" t="s">
        <v>27</v>
      </c>
      <c r="N25" s="20"/>
      <c r="O25" s="20">
        <f>((O22-O20)/O22)*100</f>
        <v>6.4786982001975479</v>
      </c>
      <c r="P25" s="21" t="s">
        <v>28</v>
      </c>
    </row>
    <row r="26" spans="1:24" x14ac:dyDescent="0.2">
      <c r="A26" s="12" t="s">
        <v>17</v>
      </c>
      <c r="B26" s="12"/>
      <c r="C26" s="12">
        <v>5932291.0074440315</v>
      </c>
      <c r="D26" s="12">
        <v>419792.5625</v>
      </c>
      <c r="E26" s="12">
        <v>0</v>
      </c>
      <c r="F26" s="12"/>
      <c r="G26" s="12">
        <v>6012366.009821645</v>
      </c>
      <c r="H26" s="12">
        <v>1002629.515625</v>
      </c>
      <c r="I26" s="12">
        <v>0</v>
      </c>
    </row>
    <row r="27" spans="1:24" ht="17" thickBot="1" x14ac:dyDescent="0.25"/>
    <row r="28" spans="1:24" x14ac:dyDescent="0.2">
      <c r="A28" s="12" t="s">
        <v>18</v>
      </c>
      <c r="B28" s="12"/>
      <c r="C28" s="12">
        <v>45740275.779101849</v>
      </c>
      <c r="D28" s="12">
        <v>1256700.875</v>
      </c>
      <c r="E28" s="12">
        <v>0</v>
      </c>
      <c r="F28" s="12"/>
      <c r="G28" s="12">
        <v>48086996.6022764</v>
      </c>
      <c r="H28" s="12">
        <v>4985903.78125</v>
      </c>
      <c r="I28" s="12">
        <v>0</v>
      </c>
      <c r="M28" s="22" t="s">
        <v>26</v>
      </c>
      <c r="N28" s="23"/>
      <c r="O28" s="23">
        <v>516143525.879686</v>
      </c>
      <c r="P28" s="15" t="s">
        <v>37</v>
      </c>
    </row>
    <row r="29" spans="1:24" x14ac:dyDescent="0.2">
      <c r="M29" s="24"/>
      <c r="P29" s="18"/>
    </row>
    <row r="30" spans="1:24" ht="17" thickBot="1" x14ac:dyDescent="0.25">
      <c r="A30" s="12" t="s">
        <v>19</v>
      </c>
      <c r="B30" s="12"/>
      <c r="C30" s="12">
        <v>3919701.7811994068</v>
      </c>
      <c r="D30" s="12">
        <v>373174.375</v>
      </c>
      <c r="E30" s="12">
        <v>9.9999997473787516E-5</v>
      </c>
      <c r="F30" s="12"/>
      <c r="G30" s="12">
        <v>4179568.9980163984</v>
      </c>
      <c r="H30" s="12">
        <v>591610.9375</v>
      </c>
      <c r="I30" s="12">
        <v>0</v>
      </c>
      <c r="M30" s="25" t="s">
        <v>38</v>
      </c>
      <c r="N30" s="3"/>
      <c r="O30" s="3">
        <f>((O28-O20)/O28)*100</f>
        <v>2.0392184015384163</v>
      </c>
      <c r="P30" s="21" t="s">
        <v>28</v>
      </c>
    </row>
    <row r="32" spans="1:24" x14ac:dyDescent="0.2">
      <c r="A32" s="12" t="s">
        <v>20</v>
      </c>
      <c r="B32" s="12"/>
      <c r="C32" s="12">
        <v>28634628.303068161</v>
      </c>
      <c r="D32" s="12">
        <v>1242357.5</v>
      </c>
      <c r="E32" s="12">
        <v>0</v>
      </c>
      <c r="F32" s="12"/>
      <c r="G32" s="12">
        <v>29610028.741111349</v>
      </c>
      <c r="H32" s="12">
        <v>1265000.359375</v>
      </c>
      <c r="I32" s="12">
        <v>0</v>
      </c>
    </row>
    <row r="34" spans="1:9" x14ac:dyDescent="0.2">
      <c r="A34" s="12" t="s">
        <v>21</v>
      </c>
      <c r="B34" s="12"/>
      <c r="C34" s="12">
        <v>61175015.07800281</v>
      </c>
      <c r="D34" s="12">
        <v>3091660.25</v>
      </c>
      <c r="E34" s="12">
        <v>0</v>
      </c>
      <c r="F34" s="12"/>
      <c r="G34" s="12">
        <v>63709285.987129658</v>
      </c>
      <c r="H34" s="12">
        <v>23434161.40625</v>
      </c>
      <c r="I34" s="12">
        <v>0</v>
      </c>
    </row>
    <row r="36" spans="1:9" x14ac:dyDescent="0.2">
      <c r="A36" s="12" t="s">
        <v>22</v>
      </c>
      <c r="B36" s="12"/>
      <c r="C36" s="12">
        <v>994717.41953939199</v>
      </c>
      <c r="D36" s="12">
        <v>55777.109375</v>
      </c>
      <c r="E36" s="12">
        <v>0</v>
      </c>
      <c r="F36" s="12"/>
      <c r="G36" s="12">
        <v>1072549.7294056399</v>
      </c>
      <c r="H36" s="12">
        <v>104724.7869873047</v>
      </c>
      <c r="I36" s="12">
        <v>0</v>
      </c>
    </row>
    <row r="38" spans="1:9" x14ac:dyDescent="0.2">
      <c r="A38" s="12" t="s">
        <v>6</v>
      </c>
      <c r="B38" s="12"/>
      <c r="C38" s="12">
        <v>328213.60430628061</v>
      </c>
      <c r="D38" s="12">
        <v>25977.45703125</v>
      </c>
      <c r="E38" s="12">
        <v>0.70980149507522583</v>
      </c>
      <c r="F38" s="12"/>
      <c r="G38" s="12">
        <v>391156.6720969248</v>
      </c>
      <c r="H38" s="12">
        <v>87728.01171875</v>
      </c>
      <c r="I38" s="12">
        <v>0</v>
      </c>
    </row>
    <row r="40" spans="1:9" x14ac:dyDescent="0.2">
      <c r="A40" s="12" t="s">
        <v>7</v>
      </c>
      <c r="B40" s="12"/>
      <c r="C40" s="12">
        <v>5632725.414474193</v>
      </c>
      <c r="D40" s="12">
        <v>131427.5</v>
      </c>
      <c r="E40" s="12">
        <v>5.0134020857512951E-3</v>
      </c>
      <c r="F40" s="12"/>
      <c r="G40" s="12">
        <v>6418780.5709541384</v>
      </c>
      <c r="H40" s="12">
        <v>596778.203125</v>
      </c>
      <c r="I40" s="12">
        <v>0</v>
      </c>
    </row>
    <row r="42" spans="1:9" x14ac:dyDescent="0.2">
      <c r="A42" s="12" t="s">
        <v>8</v>
      </c>
      <c r="B42" s="12"/>
      <c r="C42" s="12">
        <v>93989317.267351568</v>
      </c>
      <c r="D42" s="12">
        <v>1642376.625</v>
      </c>
      <c r="E42" s="12">
        <v>2.3741761222481731E-2</v>
      </c>
      <c r="F42" s="12"/>
      <c r="G42" s="12">
        <v>96969043.388038233</v>
      </c>
      <c r="H42" s="12">
        <v>10384552.875</v>
      </c>
      <c r="I42" s="12">
        <v>0</v>
      </c>
    </row>
    <row r="44" spans="1:9" x14ac:dyDescent="0.2">
      <c r="A44" s="12" t="s">
        <v>9</v>
      </c>
      <c r="B44" s="12"/>
      <c r="C44" s="12">
        <v>163591.08345627785</v>
      </c>
      <c r="D44" s="12">
        <v>9087.787109375</v>
      </c>
      <c r="E44" s="12">
        <v>0.23591634631156921</v>
      </c>
      <c r="F44" s="12"/>
      <c r="G44" s="12">
        <v>193621.26776942838</v>
      </c>
      <c r="H44" s="12">
        <v>15940.09521484375</v>
      </c>
      <c r="I44" s="12">
        <v>0</v>
      </c>
    </row>
    <row r="46" spans="1:9" x14ac:dyDescent="0.2">
      <c r="A46" s="12" t="s">
        <v>10</v>
      </c>
      <c r="B46" s="12"/>
      <c r="C46" s="12">
        <v>1638135.7441079058</v>
      </c>
      <c r="D46" s="12">
        <v>19095.60546875</v>
      </c>
      <c r="E46" s="12">
        <v>4.3622333556413651E-2</v>
      </c>
      <c r="F46" s="12"/>
      <c r="G46" s="12">
        <v>1697833.3235442827</v>
      </c>
      <c r="H46" s="12">
        <v>204234.61139678961</v>
      </c>
      <c r="I46" s="12">
        <v>0</v>
      </c>
    </row>
    <row r="48" spans="1:9" x14ac:dyDescent="0.2">
      <c r="A48" s="12" t="s">
        <v>23</v>
      </c>
      <c r="B48" s="12"/>
      <c r="C48" s="12">
        <v>5698310.1804338694</v>
      </c>
      <c r="D48" s="12">
        <v>144954.375</v>
      </c>
      <c r="E48" s="12">
        <v>0</v>
      </c>
      <c r="F48" s="12"/>
      <c r="G48" s="12">
        <v>6008744.6667622421</v>
      </c>
      <c r="H48" s="12">
        <v>340696.298828125</v>
      </c>
      <c r="I48" s="12">
        <v>0</v>
      </c>
    </row>
    <row r="50" spans="1:9" x14ac:dyDescent="0.2">
      <c r="A50" s="12" t="s">
        <v>24</v>
      </c>
      <c r="B50" s="12"/>
      <c r="C50" s="12">
        <v>40439065.691993535</v>
      </c>
      <c r="D50" s="12">
        <v>864882.875</v>
      </c>
      <c r="E50" s="12">
        <v>0</v>
      </c>
      <c r="F50" s="12"/>
      <c r="G50" s="12">
        <v>43449239.79599008</v>
      </c>
      <c r="H50" s="12">
        <v>3153445.504882812</v>
      </c>
      <c r="I50" s="12">
        <v>0</v>
      </c>
    </row>
    <row r="52" spans="1:9" x14ac:dyDescent="0.2">
      <c r="A52" s="12" t="s">
        <v>25</v>
      </c>
      <c r="B52" s="12"/>
      <c r="C52" s="12">
        <v>102614226.00308779</v>
      </c>
      <c r="D52" s="12">
        <v>3927015.75</v>
      </c>
      <c r="E52" s="12">
        <v>0</v>
      </c>
      <c r="F52" s="12"/>
      <c r="G52" s="12">
        <v>107881731.04165009</v>
      </c>
      <c r="H52" s="12">
        <v>21080260</v>
      </c>
      <c r="I52" s="12">
        <v>0</v>
      </c>
    </row>
    <row r="54" spans="1:9" x14ac:dyDescent="0.2">
      <c r="A54" s="12" t="s">
        <v>11</v>
      </c>
      <c r="B54" s="12"/>
      <c r="C54" s="12">
        <v>44413508.684079409</v>
      </c>
      <c r="D54" s="12">
        <v>638918.5</v>
      </c>
      <c r="E54" s="12">
        <v>0</v>
      </c>
      <c r="F54" s="12"/>
      <c r="G54" s="12">
        <v>49252395.139363036</v>
      </c>
      <c r="H54" s="12">
        <v>6212570.1875</v>
      </c>
      <c r="I54" s="12">
        <v>0</v>
      </c>
    </row>
    <row r="56" spans="1:9" x14ac:dyDescent="0.2">
      <c r="A56" s="12" t="s">
        <v>12</v>
      </c>
      <c r="B56" s="12"/>
      <c r="C56" s="12">
        <v>612737.57524967194</v>
      </c>
      <c r="D56" s="12">
        <v>49620.515625</v>
      </c>
      <c r="E56" s="12">
        <v>0</v>
      </c>
      <c r="F56" s="12"/>
      <c r="G56" s="12">
        <v>705895.26511060656</v>
      </c>
      <c r="H56" s="12">
        <v>104768.24951171879</v>
      </c>
      <c r="I56" s="12">
        <v>0</v>
      </c>
    </row>
  </sheetData>
  <mergeCells count="5">
    <mergeCell ref="O2:Q2"/>
    <mergeCell ref="S2:U2"/>
    <mergeCell ref="M1:P1"/>
    <mergeCell ref="Q1:S1"/>
    <mergeCell ref="T1:U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2615E0-B7F1-174A-8A12-BD624A411929}">
  <dimension ref="A1:U56"/>
  <sheetViews>
    <sheetView zoomScale="90" workbookViewId="0">
      <selection activeCell="C13" activeCellId="9" sqref="N5 N7 N9 N11 N13 C5 C7 C9 C11 C13"/>
    </sheetView>
  </sheetViews>
  <sheetFormatPr baseColWidth="10" defaultRowHeight="16" x14ac:dyDescent="0.2"/>
  <cols>
    <col min="1" max="1" width="46.5" customWidth="1"/>
    <col min="2" max="2" width="11.6640625" customWidth="1"/>
    <col min="3" max="3" width="11.1640625" customWidth="1"/>
    <col min="4" max="4" width="11" bestFit="1" customWidth="1"/>
    <col min="5" max="5" width="13.1640625" bestFit="1" customWidth="1"/>
    <col min="7" max="7" width="12.33203125" bestFit="1" customWidth="1"/>
    <col min="8" max="8" width="21.6640625" customWidth="1"/>
    <col min="9" max="9" width="11" bestFit="1" customWidth="1"/>
    <col min="11" max="11" width="12.1640625" bestFit="1" customWidth="1"/>
    <col min="12" max="12" width="42.6640625" customWidth="1"/>
    <col min="13" max="13" width="17.33203125" customWidth="1"/>
  </cols>
  <sheetData>
    <row r="1" spans="1:20" x14ac:dyDescent="0.2">
      <c r="A1" s="31" t="s">
        <v>34</v>
      </c>
      <c r="B1" s="31"/>
      <c r="C1" s="31"/>
      <c r="D1" s="31"/>
      <c r="E1" s="31"/>
      <c r="F1" s="31"/>
      <c r="G1" s="31"/>
      <c r="H1" s="31"/>
      <c r="I1" s="31"/>
      <c r="L1" s="30"/>
      <c r="M1" s="30"/>
      <c r="N1" s="30"/>
      <c r="O1" s="30"/>
      <c r="P1" s="30"/>
      <c r="Q1" s="30"/>
      <c r="R1" s="30"/>
      <c r="S1" s="30"/>
      <c r="T1" s="30"/>
    </row>
    <row r="2" spans="1:20" x14ac:dyDescent="0.2">
      <c r="B2" t="s">
        <v>117</v>
      </c>
      <c r="C2" s="30" t="s">
        <v>0</v>
      </c>
      <c r="D2" s="30"/>
      <c r="E2" s="30"/>
      <c r="G2" s="30" t="s">
        <v>1</v>
      </c>
      <c r="H2" s="30"/>
      <c r="I2" s="30"/>
      <c r="M2" s="7" t="s">
        <v>65</v>
      </c>
      <c r="N2" s="30" t="s">
        <v>0</v>
      </c>
      <c r="O2" s="30"/>
      <c r="P2" s="30"/>
      <c r="R2" s="30" t="s">
        <v>1</v>
      </c>
      <c r="S2" s="30"/>
      <c r="T2" s="30"/>
    </row>
    <row r="4" spans="1:20" x14ac:dyDescent="0.2">
      <c r="C4" t="s">
        <v>2</v>
      </c>
      <c r="D4" t="s">
        <v>3</v>
      </c>
      <c r="E4" t="s">
        <v>4</v>
      </c>
      <c r="G4" t="s">
        <v>5</v>
      </c>
      <c r="H4" t="s">
        <v>3</v>
      </c>
      <c r="I4" t="s">
        <v>4</v>
      </c>
      <c r="N4" t="s">
        <v>2</v>
      </c>
      <c r="O4" t="s">
        <v>3</v>
      </c>
      <c r="P4" t="s">
        <v>4</v>
      </c>
      <c r="R4" t="s">
        <v>5</v>
      </c>
      <c r="S4" t="s">
        <v>3</v>
      </c>
      <c r="T4" t="s">
        <v>4</v>
      </c>
    </row>
    <row r="5" spans="1:20" x14ac:dyDescent="0.2">
      <c r="A5" t="s">
        <v>33</v>
      </c>
      <c r="B5">
        <f>(C5/$M$19)*100</f>
        <v>13.409089306638133</v>
      </c>
      <c r="C5">
        <v>3446922.2256884039</v>
      </c>
      <c r="D5">
        <v>322399.5</v>
      </c>
      <c r="E5">
        <v>1.5450645150849599E-5</v>
      </c>
      <c r="G5">
        <v>3441117.7028588951</v>
      </c>
      <c r="H5">
        <v>404780.93359375</v>
      </c>
      <c r="I5">
        <v>0</v>
      </c>
      <c r="L5" t="s">
        <v>66</v>
      </c>
      <c r="M5" s="8">
        <v>0.75</v>
      </c>
      <c r="N5" s="9">
        <v>4595896.2772705285</v>
      </c>
      <c r="O5" s="9">
        <v>429866</v>
      </c>
      <c r="P5" s="9">
        <v>2.0600860807462599E-5</v>
      </c>
      <c r="Q5" s="9"/>
      <c r="R5" s="9">
        <v>4588156.9254805716</v>
      </c>
      <c r="S5" s="9">
        <v>539707.92578125</v>
      </c>
      <c r="T5" s="9">
        <v>0</v>
      </c>
    </row>
    <row r="6" spans="1:20" x14ac:dyDescent="0.2">
      <c r="N6">
        <f>C5/0.75</f>
        <v>4595896.3009178722</v>
      </c>
      <c r="O6">
        <f>D5/0.75</f>
        <v>429866</v>
      </c>
      <c r="P6">
        <f>E5/0.75</f>
        <v>2.06008602011328E-5</v>
      </c>
      <c r="R6">
        <f t="shared" ref="R6:T6" si="0">G5/0.75</f>
        <v>4588156.9371451931</v>
      </c>
      <c r="S6">
        <f t="shared" si="0"/>
        <v>539707.91145833337</v>
      </c>
      <c r="T6">
        <f t="shared" si="0"/>
        <v>0</v>
      </c>
    </row>
    <row r="7" spans="1:20" x14ac:dyDescent="0.2">
      <c r="A7" t="s">
        <v>29</v>
      </c>
      <c r="B7">
        <f t="shared" ref="B7:B13" si="1">(C7/$M$19)*100</f>
        <v>39.478679441074199</v>
      </c>
      <c r="C7">
        <v>10148335.542735219</v>
      </c>
      <c r="D7">
        <v>1190242.5</v>
      </c>
      <c r="E7">
        <v>0.59595894813537598</v>
      </c>
      <c r="G7">
        <v>9846655.4102549069</v>
      </c>
      <c r="H7">
        <v>795142.14639472903</v>
      </c>
      <c r="I7">
        <v>795142.14639472903</v>
      </c>
      <c r="L7" t="s">
        <v>67</v>
      </c>
      <c r="M7" s="8">
        <v>0.6</v>
      </c>
      <c r="N7" s="9">
        <v>16913892.479807138</v>
      </c>
      <c r="O7" s="9">
        <v>1983737.5</v>
      </c>
      <c r="P7" s="9">
        <v>0.99326491355895996</v>
      </c>
      <c r="Q7" s="9"/>
      <c r="R7" s="9">
        <v>16411092.275260553</v>
      </c>
      <c r="S7" s="9">
        <v>1325236.909875707</v>
      </c>
      <c r="T7" s="9">
        <v>0</v>
      </c>
    </row>
    <row r="8" spans="1:20" x14ac:dyDescent="0.2">
      <c r="N8">
        <f>C7/0.6</f>
        <v>16913892.571225367</v>
      </c>
      <c r="O8">
        <f t="shared" ref="O8:P8" si="2">D7/0.6</f>
        <v>1983737.5</v>
      </c>
      <c r="P8">
        <f t="shared" si="2"/>
        <v>0.99326491355895996</v>
      </c>
      <c r="R8">
        <f t="shared" ref="R8" si="3">G7/0.6</f>
        <v>16411092.350424845</v>
      </c>
      <c r="S8">
        <f t="shared" ref="S8" si="4">H7/0.6</f>
        <v>1325236.9106578818</v>
      </c>
      <c r="T8">
        <f t="shared" ref="T8" si="5">I7/0.6</f>
        <v>1325236.9106578818</v>
      </c>
    </row>
    <row r="9" spans="1:20" x14ac:dyDescent="0.2">
      <c r="A9" t="s">
        <v>30</v>
      </c>
      <c r="B9">
        <f t="shared" si="1"/>
        <v>1.1582701857493602</v>
      </c>
      <c r="C9">
        <v>297743.35566810239</v>
      </c>
      <c r="D9">
        <v>34926.16015625</v>
      </c>
      <c r="E9">
        <v>5.5325035646092147E-6</v>
      </c>
      <c r="G9">
        <v>338109.21979124524</v>
      </c>
      <c r="H9">
        <v>45699.7314453125</v>
      </c>
      <c r="I9">
        <v>0</v>
      </c>
      <c r="L9" t="s">
        <v>68</v>
      </c>
      <c r="M9" s="26">
        <v>0.9</v>
      </c>
      <c r="N9" s="9">
        <v>330825.95186883106</v>
      </c>
      <c r="O9" s="9">
        <v>38806.84375</v>
      </c>
      <c r="P9" s="9">
        <v>6.1472260313166771E-6</v>
      </c>
      <c r="R9" s="9">
        <v>375676.91268468928</v>
      </c>
      <c r="S9" s="9">
        <v>50777.48046875</v>
      </c>
      <c r="T9" s="9">
        <v>0</v>
      </c>
    </row>
    <row r="10" spans="1:20" x14ac:dyDescent="0.2">
      <c r="N10">
        <f>C9/0.9</f>
        <v>330825.95074233599</v>
      </c>
      <c r="O10">
        <f t="shared" ref="O10:T10" si="6">D9/0.9</f>
        <v>38806.844618055555</v>
      </c>
      <c r="P10">
        <f t="shared" si="6"/>
        <v>6.1472261828991268E-6</v>
      </c>
      <c r="R10">
        <f t="shared" si="6"/>
        <v>375676.91087916138</v>
      </c>
      <c r="S10">
        <f t="shared" si="6"/>
        <v>50777.479383680555</v>
      </c>
      <c r="T10">
        <f t="shared" si="6"/>
        <v>0</v>
      </c>
    </row>
    <row r="11" spans="1:20" x14ac:dyDescent="0.2">
      <c r="A11" t="s">
        <v>31</v>
      </c>
      <c r="B11">
        <f t="shared" si="1"/>
        <v>1.8017189021562043</v>
      </c>
      <c r="C11">
        <v>463147.40593238478</v>
      </c>
      <c r="D11">
        <v>349962.84375</v>
      </c>
      <c r="E11">
        <v>3.0428769605350681E-5</v>
      </c>
      <c r="G11">
        <v>468547.91148699954</v>
      </c>
      <c r="H11">
        <v>52860.560438501598</v>
      </c>
      <c r="I11">
        <v>0</v>
      </c>
      <c r="L11" t="s">
        <v>69</v>
      </c>
      <c r="M11" s="8">
        <v>0.75</v>
      </c>
      <c r="N11" s="9">
        <v>617529.87392871606</v>
      </c>
      <c r="O11" s="9">
        <v>466617.125</v>
      </c>
      <c r="P11" s="9">
        <v>0</v>
      </c>
      <c r="R11" s="9">
        <v>624294.64470236516</v>
      </c>
      <c r="S11" s="9">
        <v>137712.42254570051</v>
      </c>
      <c r="T11" s="9">
        <v>0</v>
      </c>
    </row>
    <row r="12" spans="1:20" x14ac:dyDescent="0.2">
      <c r="N12">
        <f>C11/0.75</f>
        <v>617529.87457651307</v>
      </c>
      <c r="O12">
        <f t="shared" ref="O12:P12" si="7">D11/0.75</f>
        <v>466617.125</v>
      </c>
      <c r="P12">
        <f t="shared" si="7"/>
        <v>4.0571692807134241E-5</v>
      </c>
      <c r="R12">
        <f t="shared" ref="R12" si="8">G11/0.75</f>
        <v>624730.54864933272</v>
      </c>
      <c r="S12" s="27">
        <f t="shared" ref="S12" si="9">H11/0.75</f>
        <v>70480.747251335459</v>
      </c>
      <c r="T12">
        <f t="shared" ref="T12" si="10">I11/0.75</f>
        <v>0</v>
      </c>
    </row>
    <row r="13" spans="1:20" x14ac:dyDescent="0.2">
      <c r="A13" t="s">
        <v>32</v>
      </c>
      <c r="B13">
        <f t="shared" si="1"/>
        <v>44.152242164382102</v>
      </c>
      <c r="C13">
        <v>11349715.208104732</v>
      </c>
      <c r="D13">
        <v>701168.5</v>
      </c>
      <c r="E13">
        <v>8.9999998454004526E-4</v>
      </c>
      <c r="G13">
        <v>12058958.092639131</v>
      </c>
      <c r="H13">
        <v>805052.8828125</v>
      </c>
      <c r="I13">
        <v>0</v>
      </c>
      <c r="L13" t="s">
        <v>70</v>
      </c>
      <c r="M13" s="8">
        <v>0.6</v>
      </c>
      <c r="N13" s="9">
        <v>18916191.901750136</v>
      </c>
      <c r="O13" s="9">
        <v>1168614.125</v>
      </c>
      <c r="P13" s="9">
        <v>1.500000013038516E-3</v>
      </c>
      <c r="R13" s="9">
        <v>20098263.342160553</v>
      </c>
      <c r="S13" s="9">
        <v>1341754.765625</v>
      </c>
      <c r="T13" s="9">
        <v>0</v>
      </c>
    </row>
    <row r="14" spans="1:20" x14ac:dyDescent="0.2">
      <c r="N14">
        <f>C13/0.6</f>
        <v>18916192.013507888</v>
      </c>
      <c r="O14">
        <f t="shared" ref="O14:P14" si="11">D13/0.6</f>
        <v>1168614.1666666667</v>
      </c>
      <c r="P14">
        <f t="shared" si="11"/>
        <v>1.4999999742334089E-3</v>
      </c>
      <c r="R14">
        <f>G13/0.6</f>
        <v>20098263.487731885</v>
      </c>
      <c r="S14">
        <f>H13/0.6</f>
        <v>1341754.8046875</v>
      </c>
      <c r="T14">
        <f t="shared" ref="T14" si="12">I13/0.6</f>
        <v>0</v>
      </c>
    </row>
    <row r="15" spans="1:20" x14ac:dyDescent="0.2">
      <c r="A15" s="11" t="s">
        <v>26</v>
      </c>
      <c r="B15" s="11"/>
      <c r="C15" s="11">
        <v>25759551.037993155</v>
      </c>
      <c r="D15" s="11">
        <v>1259213</v>
      </c>
      <c r="E15" s="11">
        <v>8.9999998454004526E-4</v>
      </c>
      <c r="F15" s="11"/>
      <c r="G15" s="11">
        <v>26380110.059206951</v>
      </c>
      <c r="H15" s="11">
        <v>936620.328125</v>
      </c>
      <c r="I15" s="11">
        <v>0</v>
      </c>
    </row>
    <row r="18" spans="1:21" ht="17" thickBot="1" x14ac:dyDescent="0.25">
      <c r="A18" s="12" t="s">
        <v>13</v>
      </c>
      <c r="B18" s="12"/>
      <c r="C18" s="12">
        <v>0</v>
      </c>
      <c r="D18" s="12">
        <v>0</v>
      </c>
      <c r="E18" s="12">
        <v>0</v>
      </c>
      <c r="F18" s="12"/>
      <c r="G18" s="12">
        <v>0</v>
      </c>
      <c r="H18" s="12">
        <v>0</v>
      </c>
      <c r="I18" s="12">
        <v>0</v>
      </c>
    </row>
    <row r="19" spans="1:21" ht="21" x14ac:dyDescent="0.25">
      <c r="L19" s="13" t="s">
        <v>35</v>
      </c>
      <c r="M19" s="14">
        <f>SUM(C5:C13)</f>
        <v>25705863.738128841</v>
      </c>
      <c r="N19" s="15" t="s">
        <v>37</v>
      </c>
    </row>
    <row r="20" spans="1:21" ht="21" x14ac:dyDescent="0.25">
      <c r="A20" s="12" t="s">
        <v>14</v>
      </c>
      <c r="B20" s="12"/>
      <c r="C20" s="12">
        <v>470416.51181817055</v>
      </c>
      <c r="D20" s="12">
        <v>46175.82421875</v>
      </c>
      <c r="E20" s="12">
        <v>0</v>
      </c>
      <c r="F20" s="12"/>
      <c r="G20" s="12">
        <v>468222.41986445128</v>
      </c>
      <c r="H20" s="12">
        <v>48237.312264323431</v>
      </c>
      <c r="I20" s="12">
        <v>0</v>
      </c>
      <c r="L20" s="16"/>
      <c r="M20" s="17"/>
      <c r="N20" s="18"/>
      <c r="Q20" s="29">
        <v>4595896.2772705285</v>
      </c>
      <c r="R20" s="29">
        <v>16913892.479807138</v>
      </c>
      <c r="S20" s="29">
        <v>330825.95186883106</v>
      </c>
      <c r="T20" s="29">
        <v>617529.87392871606</v>
      </c>
      <c r="U20" s="29">
        <v>18916191.901750136</v>
      </c>
    </row>
    <row r="21" spans="1:21" ht="21" x14ac:dyDescent="0.25">
      <c r="L21" s="16" t="s">
        <v>36</v>
      </c>
      <c r="M21" s="17">
        <f>SUM(C18:C56)</f>
        <v>25552067.982310474</v>
      </c>
      <c r="N21" s="18" t="s">
        <v>37</v>
      </c>
    </row>
    <row r="22" spans="1:21" ht="21" x14ac:dyDescent="0.25">
      <c r="A22" s="12" t="s">
        <v>15</v>
      </c>
      <c r="B22" s="12"/>
      <c r="C22" s="12">
        <v>0</v>
      </c>
      <c r="D22" s="12">
        <v>0</v>
      </c>
      <c r="E22" s="12">
        <v>0</v>
      </c>
      <c r="F22" s="12"/>
      <c r="G22" s="12">
        <v>0</v>
      </c>
      <c r="H22" s="12">
        <v>0</v>
      </c>
      <c r="I22" s="12">
        <v>0</v>
      </c>
      <c r="L22" s="16"/>
      <c r="M22" s="17"/>
      <c r="N22" s="18"/>
    </row>
    <row r="23" spans="1:21" ht="21" x14ac:dyDescent="0.25">
      <c r="L23" s="16"/>
      <c r="M23" s="17"/>
      <c r="N23" s="18"/>
    </row>
    <row r="24" spans="1:21" ht="22" thickBot="1" x14ac:dyDescent="0.3">
      <c r="A24" s="12" t="s">
        <v>16</v>
      </c>
      <c r="B24" s="12"/>
      <c r="C24" s="12">
        <v>27237.647644042969</v>
      </c>
      <c r="D24" s="12">
        <v>7375.67578125</v>
      </c>
      <c r="E24" s="12">
        <v>41.727066040039062</v>
      </c>
      <c r="F24" s="12"/>
      <c r="G24" s="12">
        <v>27118.461376427098</v>
      </c>
      <c r="H24" s="12">
        <v>5121.8932615500034</v>
      </c>
      <c r="I24" s="12">
        <v>0</v>
      </c>
      <c r="L24" s="19" t="s">
        <v>38</v>
      </c>
      <c r="M24" s="20">
        <f>((M21-M19)/M21)*100</f>
        <v>-0.60189161959352477</v>
      </c>
      <c r="N24" s="21" t="s">
        <v>28</v>
      </c>
    </row>
    <row r="26" spans="1:21" ht="17" thickBot="1" x14ac:dyDescent="0.25">
      <c r="A26" s="12" t="s">
        <v>17</v>
      </c>
      <c r="B26" s="12"/>
      <c r="C26" s="12">
        <v>128317.28450859338</v>
      </c>
      <c r="D26" s="12">
        <v>17841.939453125</v>
      </c>
      <c r="E26" s="12">
        <v>6.2353737652301788E-2</v>
      </c>
      <c r="F26" s="12"/>
      <c r="G26" s="12">
        <v>121269.56103413535</v>
      </c>
      <c r="H26" s="12">
        <v>15237.097492790561</v>
      </c>
      <c r="I26" s="12">
        <v>0</v>
      </c>
    </row>
    <row r="27" spans="1:21" x14ac:dyDescent="0.2">
      <c r="L27" s="22" t="s">
        <v>26</v>
      </c>
      <c r="M27" s="23">
        <v>25759551.0379932</v>
      </c>
      <c r="N27" s="15" t="s">
        <v>37</v>
      </c>
    </row>
    <row r="28" spans="1:21" x14ac:dyDescent="0.2">
      <c r="A28" s="12" t="s">
        <v>18</v>
      </c>
      <c r="B28" s="12"/>
      <c r="C28" s="12">
        <v>10117543.984487057</v>
      </c>
      <c r="D28" s="12">
        <v>602348.8125</v>
      </c>
      <c r="E28" s="12">
        <v>0</v>
      </c>
      <c r="F28" s="12"/>
      <c r="G28" s="12">
        <v>10135958.584602322</v>
      </c>
      <c r="H28" s="12">
        <v>575870.8063041952</v>
      </c>
      <c r="I28" s="12">
        <v>0</v>
      </c>
      <c r="L28" s="24"/>
      <c r="N28" s="18"/>
    </row>
    <row r="29" spans="1:21" ht="17" thickBot="1" x14ac:dyDescent="0.25">
      <c r="L29" s="25" t="s">
        <v>38</v>
      </c>
      <c r="M29" s="3">
        <f>((M27-M19)/M27)*100</f>
        <v>0.20841706357837869</v>
      </c>
      <c r="N29" s="21" t="s">
        <v>28</v>
      </c>
    </row>
    <row r="30" spans="1:21" x14ac:dyDescent="0.2">
      <c r="A30" s="12" t="s">
        <v>19</v>
      </c>
      <c r="B30" s="12"/>
      <c r="C30" s="12">
        <v>141098.20775287517</v>
      </c>
      <c r="D30" s="12">
        <v>93727.8203125</v>
      </c>
      <c r="E30" s="12">
        <v>8.9999998454004526E-4</v>
      </c>
      <c r="F30" s="12"/>
      <c r="G30" s="12">
        <v>109341.62418522523</v>
      </c>
      <c r="H30" s="12">
        <v>27088.155242265959</v>
      </c>
      <c r="I30" s="12">
        <v>0</v>
      </c>
    </row>
    <row r="32" spans="1:21" x14ac:dyDescent="0.2">
      <c r="A32" s="12" t="s">
        <v>20</v>
      </c>
      <c r="B32" s="12"/>
      <c r="C32" s="12">
        <v>12473849.671630859</v>
      </c>
      <c r="D32" s="12">
        <v>1242357.5</v>
      </c>
      <c r="E32" s="12">
        <v>0</v>
      </c>
      <c r="F32" s="12"/>
      <c r="G32" s="12">
        <v>12255055.012824964</v>
      </c>
      <c r="H32" s="12">
        <v>875202.27404982899</v>
      </c>
      <c r="I32" s="12">
        <v>0</v>
      </c>
    </row>
    <row r="34" spans="1:9" x14ac:dyDescent="0.2">
      <c r="A34" s="12" t="s">
        <v>21</v>
      </c>
      <c r="B34" s="12"/>
      <c r="C34" s="12">
        <v>322.214998960495</v>
      </c>
      <c r="D34" s="12">
        <v>206.4761047363281</v>
      </c>
      <c r="E34" s="12">
        <v>0</v>
      </c>
      <c r="F34" s="12"/>
      <c r="G34" s="12">
        <v>322.21499896053206</v>
      </c>
      <c r="H34" s="12">
        <v>84.937234257188933</v>
      </c>
      <c r="I34" s="12">
        <v>0</v>
      </c>
    </row>
    <row r="36" spans="1:9" x14ac:dyDescent="0.2">
      <c r="A36" s="12" t="s">
        <v>22</v>
      </c>
      <c r="B36" s="12"/>
      <c r="C36" s="12">
        <v>31557.284938335419</v>
      </c>
      <c r="D36" s="12">
        <v>12380.11328125</v>
      </c>
      <c r="E36" s="12">
        <v>0</v>
      </c>
      <c r="F36" s="12"/>
      <c r="G36" s="12">
        <v>31545.958940083263</v>
      </c>
      <c r="H36" s="12">
        <v>7781.3261722414272</v>
      </c>
      <c r="I36" s="12">
        <v>0</v>
      </c>
    </row>
    <row r="38" spans="1:9" x14ac:dyDescent="0.2">
      <c r="A38" s="12" t="s">
        <v>6</v>
      </c>
      <c r="B38" s="12"/>
      <c r="C38" s="12">
        <v>26004.027540147305</v>
      </c>
      <c r="D38" s="12">
        <v>4129.4853515625</v>
      </c>
      <c r="E38" s="12">
        <v>0.71565431356430054</v>
      </c>
      <c r="F38" s="12"/>
      <c r="G38" s="12">
        <v>28650.650875864856</v>
      </c>
      <c r="H38" s="12">
        <v>2775.731201171875</v>
      </c>
      <c r="I38" s="12">
        <v>0</v>
      </c>
    </row>
    <row r="40" spans="1:9" x14ac:dyDescent="0.2">
      <c r="A40" s="12" t="s">
        <v>7</v>
      </c>
      <c r="B40" s="12"/>
      <c r="C40" s="12">
        <v>34991.81804305315</v>
      </c>
      <c r="D40" s="12">
        <v>5398.12890625</v>
      </c>
      <c r="E40" s="12">
        <v>0.1465936154127121</v>
      </c>
      <c r="F40" s="12"/>
      <c r="G40" s="12">
        <v>36153.390375650655</v>
      </c>
      <c r="H40" s="12">
        <v>3527.2670440673828</v>
      </c>
      <c r="I40" s="12">
        <v>0</v>
      </c>
    </row>
    <row r="42" spans="1:9" x14ac:dyDescent="0.2">
      <c r="A42" s="12" t="s">
        <v>8</v>
      </c>
      <c r="B42" s="12"/>
      <c r="C42" s="12">
        <v>250475.483661443</v>
      </c>
      <c r="D42" s="12">
        <v>48233.16796875</v>
      </c>
      <c r="E42" s="12">
        <v>0.48864540457725519</v>
      </c>
      <c r="F42" s="12"/>
      <c r="G42" s="12">
        <v>234083.53484807999</v>
      </c>
      <c r="H42" s="12">
        <v>28696.594798480619</v>
      </c>
      <c r="I42" s="12">
        <v>0</v>
      </c>
    </row>
    <row r="44" spans="1:9" x14ac:dyDescent="0.2">
      <c r="A44" s="12" t="s">
        <v>9</v>
      </c>
      <c r="B44" s="12"/>
      <c r="C44" s="12">
        <v>288.69650301337242</v>
      </c>
      <c r="D44" s="12">
        <v>107.796028137207</v>
      </c>
      <c r="E44" s="12">
        <v>0.35782715678215032</v>
      </c>
      <c r="F44" s="12"/>
      <c r="G44" s="12">
        <v>288.6965030133955</v>
      </c>
      <c r="H44" s="12">
        <v>34.209120780508407</v>
      </c>
      <c r="I44" s="12">
        <v>0</v>
      </c>
    </row>
    <row r="46" spans="1:9" x14ac:dyDescent="0.2">
      <c r="A46" s="12" t="s">
        <v>10</v>
      </c>
      <c r="B46" s="12"/>
      <c r="C46" s="12">
        <v>31586.655595242977</v>
      </c>
      <c r="D46" s="12">
        <v>10426.5908203125</v>
      </c>
      <c r="E46" s="12">
        <v>0.65924268960952759</v>
      </c>
      <c r="F46" s="12"/>
      <c r="G46" s="12">
        <v>31414.005379353253</v>
      </c>
      <c r="H46" s="12">
        <v>3892.8589662589402</v>
      </c>
      <c r="I46" s="12">
        <v>0</v>
      </c>
    </row>
    <row r="48" spans="1:9" x14ac:dyDescent="0.2">
      <c r="A48" s="12" t="s">
        <v>23</v>
      </c>
      <c r="B48" s="12"/>
      <c r="C48" s="12">
        <v>1026024.1728162766</v>
      </c>
      <c r="D48" s="12">
        <v>63561.65625</v>
      </c>
      <c r="E48" s="12">
        <v>0</v>
      </c>
      <c r="F48" s="12"/>
      <c r="G48" s="12">
        <v>1073130.7384802357</v>
      </c>
      <c r="H48" s="12">
        <v>50969.190154711046</v>
      </c>
      <c r="I48" s="12">
        <v>0</v>
      </c>
    </row>
    <row r="50" spans="1:9" x14ac:dyDescent="0.2">
      <c r="A50" s="12" t="s">
        <v>24</v>
      </c>
      <c r="B50" s="12"/>
      <c r="C50" s="12">
        <v>197835.0312178731</v>
      </c>
      <c r="D50" s="12">
        <v>45117.25390625</v>
      </c>
      <c r="E50" s="12">
        <v>0</v>
      </c>
      <c r="F50" s="12"/>
      <c r="G50" s="12">
        <v>196635.80553668312</v>
      </c>
      <c r="H50" s="12">
        <v>36177.065383012123</v>
      </c>
      <c r="I50" s="12">
        <v>0</v>
      </c>
    </row>
    <row r="52" spans="1:9" x14ac:dyDescent="0.2">
      <c r="A52" s="12" t="s">
        <v>25</v>
      </c>
      <c r="B52" s="12"/>
      <c r="C52" s="12">
        <v>230.77063417434692</v>
      </c>
      <c r="D52" s="12">
        <v>92.388450622558594</v>
      </c>
      <c r="E52" s="12">
        <v>0</v>
      </c>
      <c r="F52" s="12"/>
      <c r="G52" s="12">
        <v>230.77063417435136</v>
      </c>
      <c r="H52" s="12">
        <v>43.327835214859853</v>
      </c>
      <c r="I52" s="12">
        <v>0</v>
      </c>
    </row>
    <row r="54" spans="1:9" x14ac:dyDescent="0.2">
      <c r="A54" s="12" t="s">
        <v>11</v>
      </c>
      <c r="B54" s="12"/>
      <c r="C54" s="12">
        <v>503091.01940917969</v>
      </c>
      <c r="D54" s="12">
        <v>54828.390625</v>
      </c>
      <c r="E54" s="12">
        <v>0</v>
      </c>
      <c r="F54" s="12"/>
      <c r="G54" s="12">
        <v>585719.48875770799</v>
      </c>
      <c r="H54" s="12">
        <v>46584.829406738281</v>
      </c>
      <c r="I54" s="12">
        <v>0</v>
      </c>
    </row>
    <row r="56" spans="1:9" x14ac:dyDescent="0.2">
      <c r="A56" s="12" t="s">
        <v>12</v>
      </c>
      <c r="B56" s="12"/>
      <c r="C56" s="12">
        <v>91197.499111175537</v>
      </c>
      <c r="D56" s="12">
        <v>27455.599609375</v>
      </c>
      <c r="E56" s="12">
        <v>63.493747711181641</v>
      </c>
      <c r="F56" s="12"/>
      <c r="G56" s="12">
        <v>91057.208182595481</v>
      </c>
      <c r="H56" s="12">
        <v>24292.880896592131</v>
      </c>
      <c r="I56" s="12">
        <v>0</v>
      </c>
    </row>
  </sheetData>
  <mergeCells count="8">
    <mergeCell ref="S1:T1"/>
    <mergeCell ref="N2:P2"/>
    <mergeCell ref="R2:T2"/>
    <mergeCell ref="A1:I1"/>
    <mergeCell ref="C2:E2"/>
    <mergeCell ref="G2:I2"/>
    <mergeCell ref="L1:O1"/>
    <mergeCell ref="P1:R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C835ED-AA16-B444-B78F-AA7933FD2933}">
  <dimension ref="A1:U56"/>
  <sheetViews>
    <sheetView workbookViewId="0">
      <selection activeCell="B13" activeCellId="4" sqref="B5 B7 B9 B11 B13"/>
    </sheetView>
  </sheetViews>
  <sheetFormatPr baseColWidth="10" defaultRowHeight="16" x14ac:dyDescent="0.2"/>
  <cols>
    <col min="1" max="1" width="46.5" customWidth="1"/>
    <col min="2" max="3" width="11.1640625" bestFit="1" customWidth="1"/>
    <col min="4" max="4" width="13.33203125" bestFit="1" customWidth="1"/>
    <col min="6" max="6" width="12.5" bestFit="1" customWidth="1"/>
    <col min="7" max="7" width="21.6640625" customWidth="1"/>
    <col min="8" max="8" width="11.1640625" bestFit="1" customWidth="1"/>
    <col min="10" max="10" width="12.1640625" bestFit="1" customWidth="1"/>
    <col min="11" max="11" width="45.1640625" customWidth="1"/>
    <col min="12" max="12" width="17.33203125" customWidth="1"/>
    <col min="13" max="15" width="11" bestFit="1" customWidth="1"/>
    <col min="17" max="17" width="12.1640625" bestFit="1" customWidth="1"/>
    <col min="18" max="19" width="11" bestFit="1" customWidth="1"/>
  </cols>
  <sheetData>
    <row r="1" spans="1:19" x14ac:dyDescent="0.2">
      <c r="A1" s="31" t="s">
        <v>34</v>
      </c>
      <c r="B1" s="31"/>
      <c r="C1" s="31"/>
      <c r="D1" s="31"/>
      <c r="E1" s="31"/>
      <c r="F1" s="31"/>
      <c r="G1" s="31"/>
      <c r="H1" s="31"/>
      <c r="K1" s="30"/>
      <c r="L1" s="30"/>
      <c r="M1" s="30"/>
      <c r="N1" s="30"/>
      <c r="O1" s="30"/>
      <c r="P1" s="30"/>
      <c r="Q1" s="30"/>
      <c r="R1" s="30"/>
      <c r="S1" s="30"/>
    </row>
    <row r="2" spans="1:19" x14ac:dyDescent="0.2">
      <c r="B2" s="30" t="s">
        <v>0</v>
      </c>
      <c r="C2" s="30"/>
      <c r="D2" s="30"/>
      <c r="F2" s="30" t="s">
        <v>1</v>
      </c>
      <c r="G2" s="30"/>
      <c r="H2" s="30"/>
      <c r="L2" s="7" t="s">
        <v>65</v>
      </c>
      <c r="M2" s="30" t="s">
        <v>0</v>
      </c>
      <c r="N2" s="30"/>
      <c r="O2" s="30"/>
      <c r="Q2" s="30" t="s">
        <v>1</v>
      </c>
      <c r="R2" s="30"/>
      <c r="S2" s="30"/>
    </row>
    <row r="4" spans="1:19" x14ac:dyDescent="0.2">
      <c r="M4" t="s">
        <v>2</v>
      </c>
      <c r="N4" t="s">
        <v>3</v>
      </c>
      <c r="O4" t="s">
        <v>4</v>
      </c>
      <c r="Q4" t="s">
        <v>5</v>
      </c>
      <c r="R4" t="s">
        <v>3</v>
      </c>
      <c r="S4" t="s">
        <v>4</v>
      </c>
    </row>
    <row r="5" spans="1:19" x14ac:dyDescent="0.2">
      <c r="A5" t="s">
        <v>60</v>
      </c>
      <c r="B5">
        <v>240906665.06680995</v>
      </c>
      <c r="C5">
        <v>3746542</v>
      </c>
      <c r="D5">
        <v>9.2539895558729768E-4</v>
      </c>
      <c r="F5">
        <v>265050445.17500576</v>
      </c>
      <c r="G5">
        <v>21120351.25</v>
      </c>
      <c r="H5">
        <v>0</v>
      </c>
      <c r="K5" t="s">
        <v>71</v>
      </c>
      <c r="L5" s="8">
        <v>0.75</v>
      </c>
      <c r="M5" s="9">
        <v>321208886.60258073</v>
      </c>
      <c r="N5" s="9">
        <v>4995389.5</v>
      </c>
      <c r="O5" s="9">
        <v>1.2338652741163969E-3</v>
      </c>
      <c r="P5" s="9"/>
      <c r="Q5" s="9">
        <v>353400593.37073857</v>
      </c>
      <c r="R5" s="9">
        <v>28160468.25</v>
      </c>
      <c r="S5" s="9">
        <v>0</v>
      </c>
    </row>
    <row r="6" spans="1:19" x14ac:dyDescent="0.2">
      <c r="M6">
        <f>B5/0.75</f>
        <v>321208886.7557466</v>
      </c>
      <c r="N6">
        <f>C5/0.75</f>
        <v>4995389.333333333</v>
      </c>
      <c r="O6">
        <f>D5/0.75</f>
        <v>1.2338652741163969E-3</v>
      </c>
      <c r="Q6">
        <f t="shared" ref="Q6:S6" si="0">F5/0.75</f>
        <v>353400593.56667435</v>
      </c>
      <c r="R6">
        <f t="shared" si="0"/>
        <v>28160468.333333332</v>
      </c>
      <c r="S6">
        <f t="shared" si="0"/>
        <v>0</v>
      </c>
    </row>
    <row r="7" spans="1:19" x14ac:dyDescent="0.2">
      <c r="A7" t="s">
        <v>61</v>
      </c>
      <c r="B7">
        <v>21920312.515934914</v>
      </c>
      <c r="C7">
        <v>1277561.875</v>
      </c>
      <c r="D7">
        <v>3.6474849912337959E-4</v>
      </c>
      <c r="F7">
        <v>23254394.670616966</v>
      </c>
      <c r="G7">
        <v>1271035.3125</v>
      </c>
      <c r="H7">
        <v>0</v>
      </c>
      <c r="K7" t="s">
        <v>72</v>
      </c>
      <c r="L7" s="8">
        <v>0.6</v>
      </c>
      <c r="M7" s="9">
        <v>36533854.094092771</v>
      </c>
      <c r="N7" s="9">
        <v>2129269.75</v>
      </c>
      <c r="O7" s="9">
        <v>6.0791417490690947E-4</v>
      </c>
      <c r="P7" s="9"/>
      <c r="Q7" s="9">
        <v>38757324.368383043</v>
      </c>
      <c r="R7" s="9">
        <v>2118392.1875</v>
      </c>
      <c r="S7" s="9">
        <v>0</v>
      </c>
    </row>
    <row r="8" spans="1:19" x14ac:dyDescent="0.2">
      <c r="M8">
        <f>B7/0.6</f>
        <v>36533854.193224862</v>
      </c>
      <c r="N8">
        <f t="shared" ref="N8:O8" si="1">C7/0.6</f>
        <v>2129269.791666667</v>
      </c>
      <c r="O8">
        <f t="shared" si="1"/>
        <v>6.0791416520563268E-4</v>
      </c>
      <c r="Q8">
        <f t="shared" ref="Q8:S8" si="2">F7/0.6</f>
        <v>38757324.45102828</v>
      </c>
      <c r="R8">
        <f t="shared" si="2"/>
        <v>2118392.1875</v>
      </c>
      <c r="S8">
        <f t="shared" si="2"/>
        <v>0</v>
      </c>
    </row>
    <row r="9" spans="1:19" x14ac:dyDescent="0.2">
      <c r="A9" t="s">
        <v>62</v>
      </c>
      <c r="B9">
        <v>227866903.85647953</v>
      </c>
      <c r="C9">
        <v>5945933</v>
      </c>
      <c r="D9">
        <v>4.5645484351553017E-4</v>
      </c>
      <c r="F9">
        <v>252283730.80488893</v>
      </c>
      <c r="G9">
        <v>47193541</v>
      </c>
      <c r="H9">
        <v>0</v>
      </c>
      <c r="K9" t="s">
        <v>73</v>
      </c>
      <c r="L9" s="10">
        <v>0.9</v>
      </c>
      <c r="M9" s="9">
        <v>253185448.04905415</v>
      </c>
      <c r="N9" s="9">
        <v>6606592</v>
      </c>
      <c r="O9" s="9">
        <v>5.0717202248051763E-4</v>
      </c>
      <c r="Q9" s="9">
        <v>280315255.59203154</v>
      </c>
      <c r="R9" s="9">
        <v>52437267</v>
      </c>
      <c r="S9" s="9">
        <v>0</v>
      </c>
    </row>
    <row r="10" spans="1:19" x14ac:dyDescent="0.2">
      <c r="M10">
        <f>B9/0.9</f>
        <v>253185448.72942168</v>
      </c>
      <c r="N10">
        <f>C9/0.9</f>
        <v>6606592.222222222</v>
      </c>
      <c r="O10">
        <f>D9/0.9</f>
        <v>5.0717204835058912E-4</v>
      </c>
      <c r="Q10">
        <f>F9/0.9</f>
        <v>280315256.44987661</v>
      </c>
      <c r="R10">
        <f>G9/0.9</f>
        <v>52437267.777777776</v>
      </c>
      <c r="S10">
        <f>H9/0.9</f>
        <v>0</v>
      </c>
    </row>
    <row r="11" spans="1:19" x14ac:dyDescent="0.2">
      <c r="A11" t="s">
        <v>63</v>
      </c>
      <c r="B11">
        <v>27457320.662750844</v>
      </c>
      <c r="C11">
        <v>468268.90625</v>
      </c>
      <c r="D11">
        <v>1.072789673344232E-4</v>
      </c>
      <c r="F11">
        <v>29823308.860055886</v>
      </c>
      <c r="G11">
        <v>2738311.59375</v>
      </c>
      <c r="H11">
        <v>0</v>
      </c>
      <c r="K11" t="s">
        <v>74</v>
      </c>
      <c r="L11" s="8">
        <v>0.75</v>
      </c>
      <c r="M11" s="9">
        <v>36609760.863976598</v>
      </c>
      <c r="N11" s="9">
        <v>624358.5625</v>
      </c>
      <c r="O11" s="9">
        <v>1.430386182619259E-4</v>
      </c>
      <c r="Q11" s="9">
        <v>39764411.778167345</v>
      </c>
      <c r="R11" s="9">
        <v>3651082.09375</v>
      </c>
      <c r="S11" s="9">
        <v>0</v>
      </c>
    </row>
    <row r="12" spans="1:19" x14ac:dyDescent="0.2">
      <c r="M12">
        <f>B11/0.75</f>
        <v>36609760.883667789</v>
      </c>
      <c r="N12">
        <f t="shared" ref="N12:O12" si="3">C11/0.75</f>
        <v>624358.54166666663</v>
      </c>
      <c r="O12">
        <f t="shared" si="3"/>
        <v>1.4303862311256427E-4</v>
      </c>
      <c r="Q12">
        <f t="shared" ref="Q12:S12" si="4">F11/0.75</f>
        <v>39764411.813407846</v>
      </c>
      <c r="R12">
        <f t="shared" si="4"/>
        <v>3651082.125</v>
      </c>
      <c r="S12">
        <f t="shared" si="4"/>
        <v>0</v>
      </c>
    </row>
    <row r="13" spans="1:19" x14ac:dyDescent="0.2">
      <c r="A13" t="s">
        <v>64</v>
      </c>
      <c r="B13">
        <v>81324584.918144494</v>
      </c>
      <c r="C13">
        <v>782190.625</v>
      </c>
      <c r="D13">
        <v>4.4595090002985671E-6</v>
      </c>
      <c r="F13">
        <v>89405275.706369177</v>
      </c>
      <c r="G13">
        <v>6208335.3125</v>
      </c>
      <c r="H13">
        <v>0</v>
      </c>
      <c r="K13" t="s">
        <v>75</v>
      </c>
      <c r="L13" s="8">
        <v>0.6</v>
      </c>
      <c r="M13" s="9">
        <v>135540974.6684148</v>
      </c>
      <c r="N13" s="9">
        <v>1303651</v>
      </c>
      <c r="O13" s="9">
        <v>7.4325148489151624E-6</v>
      </c>
      <c r="Q13" s="9">
        <v>149008792.70084229</v>
      </c>
      <c r="R13" s="9">
        <v>10347225.375</v>
      </c>
      <c r="S13" s="9">
        <v>0</v>
      </c>
    </row>
    <row r="14" spans="1:19" x14ac:dyDescent="0.2">
      <c r="M14">
        <f>B13/0.6</f>
        <v>135540974.86357418</v>
      </c>
      <c r="N14">
        <f t="shared" ref="N14:O14" si="5">C13/0.6</f>
        <v>1303651.0416666667</v>
      </c>
      <c r="O14">
        <f t="shared" si="5"/>
        <v>7.4325150004976121E-6</v>
      </c>
      <c r="Q14">
        <f>F13/0.06</f>
        <v>1490087928.4394863</v>
      </c>
      <c r="R14">
        <f t="shared" ref="R14:S14" si="6">G13/0.06</f>
        <v>103472255.20833334</v>
      </c>
      <c r="S14">
        <f t="shared" si="6"/>
        <v>0</v>
      </c>
    </row>
    <row r="15" spans="1:19" x14ac:dyDescent="0.2">
      <c r="A15" s="11" t="s">
        <v>59</v>
      </c>
      <c r="B15" s="11">
        <v>601182520.36907101</v>
      </c>
      <c r="C15" s="11">
        <v>9639799</v>
      </c>
      <c r="D15" s="11">
        <v>2.2634519264101979E-2</v>
      </c>
      <c r="E15" s="11"/>
      <c r="F15" s="11">
        <v>660022441.34901404</v>
      </c>
      <c r="G15" s="11">
        <v>76512172</v>
      </c>
      <c r="H15" s="11">
        <v>0</v>
      </c>
    </row>
    <row r="18" spans="1:21" ht="22" thickBot="1" x14ac:dyDescent="0.3">
      <c r="A18" s="12" t="s">
        <v>50</v>
      </c>
      <c r="B18" s="12">
        <v>40682.049675919116</v>
      </c>
      <c r="C18" s="12">
        <v>8327.7529296875</v>
      </c>
      <c r="D18" s="12">
        <v>0</v>
      </c>
      <c r="E18" s="12"/>
      <c r="F18" s="12">
        <v>42691.775831474108</v>
      </c>
      <c r="G18" s="12">
        <v>11618.48291015625</v>
      </c>
      <c r="H18" s="12">
        <v>0</v>
      </c>
      <c r="K18" s="17"/>
      <c r="L18" s="17"/>
    </row>
    <row r="19" spans="1:21" ht="21" x14ac:dyDescent="0.25">
      <c r="K19" s="13" t="s">
        <v>35</v>
      </c>
      <c r="L19" s="14">
        <f>SUM(B5:B13)</f>
        <v>599475787.02011967</v>
      </c>
      <c r="M19" s="15" t="s">
        <v>37</v>
      </c>
    </row>
    <row r="20" spans="1:21" ht="21" x14ac:dyDescent="0.25">
      <c r="A20" s="12" t="s">
        <v>51</v>
      </c>
      <c r="B20" s="12">
        <v>54209870.911071375</v>
      </c>
      <c r="C20" s="12">
        <v>1681021.25</v>
      </c>
      <c r="D20" s="12">
        <v>0</v>
      </c>
      <c r="E20" s="12"/>
      <c r="F20" s="12">
        <v>60737195.65585532</v>
      </c>
      <c r="G20" s="12">
        <v>13276050.625</v>
      </c>
      <c r="H20" s="12">
        <v>0</v>
      </c>
      <c r="K20" s="16"/>
      <c r="L20" s="17"/>
      <c r="M20" s="18"/>
      <c r="O20" s="9">
        <v>321208886.60258073</v>
      </c>
      <c r="Q20" s="29">
        <v>321208886.60258073</v>
      </c>
      <c r="R20" s="29">
        <v>36533854.094092771</v>
      </c>
      <c r="S20" s="29">
        <v>253185448.04905415</v>
      </c>
      <c r="T20" s="29">
        <v>36609760.863976598</v>
      </c>
      <c r="U20" s="29">
        <v>135540974.6684148</v>
      </c>
    </row>
    <row r="21" spans="1:21" ht="21" x14ac:dyDescent="0.25">
      <c r="K21" s="16" t="s">
        <v>36</v>
      </c>
      <c r="L21" s="17">
        <f>SUM(B18:B56)</f>
        <v>619565537.67181015</v>
      </c>
      <c r="M21" s="18" t="s">
        <v>37</v>
      </c>
      <c r="O21" s="9">
        <v>36533854.094092771</v>
      </c>
    </row>
    <row r="22" spans="1:21" ht="21" x14ac:dyDescent="0.25">
      <c r="A22" s="12" t="s">
        <v>52</v>
      </c>
      <c r="B22" s="12">
        <v>65635771.77910611</v>
      </c>
      <c r="C22" s="12">
        <v>2206959.25</v>
      </c>
      <c r="D22" s="12">
        <v>0</v>
      </c>
      <c r="E22" s="12"/>
      <c r="F22" s="12">
        <v>68292987.089507803</v>
      </c>
      <c r="G22" s="12">
        <v>6877342.21875</v>
      </c>
      <c r="H22" s="12">
        <v>0</v>
      </c>
      <c r="K22" s="16"/>
      <c r="L22" s="17"/>
      <c r="M22" s="18"/>
      <c r="O22" s="9">
        <v>253185448.04905415</v>
      </c>
    </row>
    <row r="23" spans="1:21" ht="21" x14ac:dyDescent="0.25">
      <c r="K23" s="16"/>
      <c r="L23" s="17"/>
      <c r="M23" s="18"/>
      <c r="O23" s="9">
        <v>36609760.863976598</v>
      </c>
    </row>
    <row r="24" spans="1:21" ht="22" thickBot="1" x14ac:dyDescent="0.3">
      <c r="A24" s="12" t="s">
        <v>53</v>
      </c>
      <c r="B24" s="12">
        <v>2756157.0618803501</v>
      </c>
      <c r="C24" s="12">
        <v>74841.8984375</v>
      </c>
      <c r="D24" s="12">
        <v>0</v>
      </c>
      <c r="E24" s="12"/>
      <c r="F24" s="12">
        <v>3145062.185628315</v>
      </c>
      <c r="G24" s="12">
        <v>952217.21875</v>
      </c>
      <c r="H24" s="12">
        <v>0</v>
      </c>
      <c r="K24" s="19" t="s">
        <v>27</v>
      </c>
      <c r="L24" s="20">
        <f>((L21-L19)/L21)*100</f>
        <v>3.2425545693169617</v>
      </c>
      <c r="M24" s="21" t="s">
        <v>28</v>
      </c>
      <c r="O24" s="9">
        <v>135540974.6684148</v>
      </c>
    </row>
    <row r="26" spans="1:21" ht="17" thickBot="1" x14ac:dyDescent="0.25">
      <c r="A26" s="12" t="s">
        <v>54</v>
      </c>
      <c r="B26" s="12">
        <v>13042898.750856549</v>
      </c>
      <c r="C26" s="12">
        <v>483770.3125</v>
      </c>
      <c r="D26" s="12">
        <v>0</v>
      </c>
      <c r="E26" s="12"/>
      <c r="F26" s="12">
        <v>14089206.886488589</v>
      </c>
      <c r="G26" s="12">
        <v>2809166.4375</v>
      </c>
      <c r="H26" s="12">
        <v>0</v>
      </c>
    </row>
    <row r="27" spans="1:21" x14ac:dyDescent="0.2">
      <c r="K27" s="22" t="s">
        <v>59</v>
      </c>
      <c r="L27" s="23">
        <f>B15</f>
        <v>601182520.36907101</v>
      </c>
      <c r="M27" s="15" t="s">
        <v>37</v>
      </c>
    </row>
    <row r="28" spans="1:21" x14ac:dyDescent="0.2">
      <c r="A28" s="12" t="s">
        <v>55</v>
      </c>
      <c r="B28" s="12">
        <v>2756157.0618803501</v>
      </c>
      <c r="C28" s="12">
        <v>74841.8984375</v>
      </c>
      <c r="D28" s="12">
        <v>0</v>
      </c>
      <c r="E28" s="12"/>
      <c r="F28" s="12">
        <v>3145062.185628315</v>
      </c>
      <c r="G28" s="12">
        <v>952217.21875</v>
      </c>
      <c r="H28" s="12">
        <v>0</v>
      </c>
      <c r="K28" s="24"/>
      <c r="M28" s="18"/>
    </row>
    <row r="29" spans="1:21" ht="17" thickBot="1" x14ac:dyDescent="0.25">
      <c r="K29" s="25" t="s">
        <v>38</v>
      </c>
      <c r="L29" s="3">
        <f>((L27-L19)/L27)*100</f>
        <v>0.28389603674830094</v>
      </c>
      <c r="M29" s="21" t="s">
        <v>28</v>
      </c>
    </row>
    <row r="30" spans="1:21" x14ac:dyDescent="0.2">
      <c r="A30" s="12" t="s">
        <v>56</v>
      </c>
      <c r="B30" s="12">
        <v>10382220.106582828</v>
      </c>
      <c r="C30" s="12">
        <v>377454.59375</v>
      </c>
      <c r="D30" s="12">
        <v>0</v>
      </c>
      <c r="E30" s="12"/>
      <c r="F30" s="12">
        <v>11376074.798922082</v>
      </c>
      <c r="G30" s="12">
        <v>1325037.59375</v>
      </c>
      <c r="H30" s="12">
        <v>0</v>
      </c>
    </row>
    <row r="32" spans="1:21" x14ac:dyDescent="0.2">
      <c r="A32" s="12" t="s">
        <v>57</v>
      </c>
      <c r="B32" s="12">
        <v>28605723.705810547</v>
      </c>
      <c r="C32" s="12">
        <v>1328282.375</v>
      </c>
      <c r="D32" s="12">
        <v>0</v>
      </c>
      <c r="E32" s="12"/>
      <c r="F32" s="12">
        <v>30655254.899999999</v>
      </c>
      <c r="G32" s="12">
        <v>2054845.3130000001</v>
      </c>
      <c r="H32" s="12">
        <v>0</v>
      </c>
    </row>
    <row r="34" spans="1:8" x14ac:dyDescent="0.2">
      <c r="A34" s="12" t="s">
        <v>58</v>
      </c>
      <c r="B34" s="12">
        <v>91379811.620000005</v>
      </c>
      <c r="C34" s="12">
        <v>3583986.25</v>
      </c>
      <c r="D34" s="12">
        <v>0</v>
      </c>
      <c r="E34" s="12"/>
      <c r="F34" s="12">
        <v>95608331.040000007</v>
      </c>
      <c r="G34" s="12">
        <v>28321510.25</v>
      </c>
      <c r="H34" s="12">
        <v>0</v>
      </c>
    </row>
    <row r="36" spans="1:8" x14ac:dyDescent="0.2">
      <c r="A36" s="12" t="s">
        <v>39</v>
      </c>
      <c r="B36" s="12">
        <v>1755717.2021579891</v>
      </c>
      <c r="C36" s="12">
        <v>318497.625</v>
      </c>
      <c r="D36" s="12">
        <v>0</v>
      </c>
      <c r="E36" s="12"/>
      <c r="F36" s="12">
        <v>1983691.6628960723</v>
      </c>
      <c r="G36" s="12">
        <v>318497.625</v>
      </c>
      <c r="H36" s="12">
        <v>0</v>
      </c>
    </row>
    <row r="38" spans="1:8" x14ac:dyDescent="0.2">
      <c r="A38" s="12" t="s">
        <v>40</v>
      </c>
      <c r="B38" s="12">
        <v>486819.88937139511</v>
      </c>
      <c r="C38" s="12">
        <v>31319.6796875</v>
      </c>
      <c r="D38" s="12">
        <v>0</v>
      </c>
      <c r="E38" s="12"/>
      <c r="F38" s="12">
        <v>566491.64120942575</v>
      </c>
      <c r="G38" s="12">
        <v>111834.892578125</v>
      </c>
      <c r="H38" s="12">
        <v>0</v>
      </c>
    </row>
    <row r="40" spans="1:8" x14ac:dyDescent="0.2">
      <c r="A40" s="12" t="s">
        <v>41</v>
      </c>
      <c r="B40" s="12">
        <v>10068622.874638276</v>
      </c>
      <c r="C40" s="12">
        <v>299427.28125</v>
      </c>
      <c r="D40" s="12">
        <v>0</v>
      </c>
      <c r="E40" s="12"/>
      <c r="F40" s="12">
        <v>10801490.749023754</v>
      </c>
      <c r="G40" s="12">
        <v>1107178.730957031</v>
      </c>
      <c r="H40" s="12">
        <v>0</v>
      </c>
    </row>
    <row r="42" spans="1:8" x14ac:dyDescent="0.2">
      <c r="A42" s="12" t="s">
        <v>42</v>
      </c>
      <c r="B42" s="12">
        <v>86408142.348793432</v>
      </c>
      <c r="C42" s="12">
        <v>1809386</v>
      </c>
      <c r="D42" s="12">
        <v>0</v>
      </c>
      <c r="E42" s="12"/>
      <c r="F42" s="12">
        <v>86283261.986481801</v>
      </c>
      <c r="G42" s="12">
        <v>8873802.75</v>
      </c>
      <c r="H42" s="12">
        <v>0</v>
      </c>
    </row>
    <row r="44" spans="1:8" x14ac:dyDescent="0.2">
      <c r="A44" s="12" t="s">
        <v>43</v>
      </c>
      <c r="B44" s="12">
        <v>210144.35511245579</v>
      </c>
      <c r="C44" s="12">
        <v>10341.892578125</v>
      </c>
      <c r="D44" s="12">
        <v>0</v>
      </c>
      <c r="E44" s="12"/>
      <c r="F44" s="12">
        <v>218883.36705988823</v>
      </c>
      <c r="G44" s="12">
        <v>12313.47436523438</v>
      </c>
      <c r="H44" s="12">
        <v>0</v>
      </c>
    </row>
    <row r="46" spans="1:8" x14ac:dyDescent="0.2">
      <c r="A46" s="12" t="s">
        <v>44</v>
      </c>
      <c r="B46" s="12">
        <v>1794307.7476001964</v>
      </c>
      <c r="C46" s="12">
        <v>21238.564453125</v>
      </c>
      <c r="D46" s="12">
        <v>0</v>
      </c>
      <c r="E46" s="12"/>
      <c r="F46" s="12">
        <v>1898760.4408797245</v>
      </c>
      <c r="G46" s="12">
        <v>215663.275390625</v>
      </c>
      <c r="H46" s="12">
        <v>0</v>
      </c>
    </row>
    <row r="48" spans="1:8" x14ac:dyDescent="0.2">
      <c r="A48" s="28" t="s">
        <v>45</v>
      </c>
      <c r="B48" s="12">
        <v>9138396.1773492545</v>
      </c>
      <c r="C48" s="12">
        <v>443736.5</v>
      </c>
      <c r="D48" s="12">
        <v>0</v>
      </c>
      <c r="E48" s="12"/>
      <c r="F48" s="12">
        <v>10181607.982471976</v>
      </c>
      <c r="G48" s="12">
        <v>484601.71678266092</v>
      </c>
      <c r="H48" s="12">
        <v>0</v>
      </c>
    </row>
    <row r="50" spans="1:8" x14ac:dyDescent="0.2">
      <c r="A50" s="12" t="s">
        <v>46</v>
      </c>
      <c r="B50" s="12">
        <v>62092559.499324277</v>
      </c>
      <c r="C50" s="12">
        <v>1010295.9375</v>
      </c>
      <c r="D50" s="12">
        <v>0</v>
      </c>
      <c r="E50" s="12"/>
      <c r="F50" s="12">
        <v>67336711.083447427</v>
      </c>
      <c r="G50" s="12">
        <v>3790972.797851562</v>
      </c>
      <c r="H50" s="12">
        <v>0</v>
      </c>
    </row>
    <row r="52" spans="1:8" x14ac:dyDescent="0.2">
      <c r="A52" s="12" t="s">
        <v>47</v>
      </c>
      <c r="B52" s="12">
        <v>114655360.16433236</v>
      </c>
      <c r="C52" s="12">
        <v>4645267</v>
      </c>
      <c r="D52" s="12">
        <v>0</v>
      </c>
      <c r="E52" s="12"/>
      <c r="F52" s="12">
        <v>125857160.37403716</v>
      </c>
      <c r="G52" s="12">
        <v>25210416.5</v>
      </c>
      <c r="H52" s="12">
        <v>0</v>
      </c>
    </row>
    <row r="54" spans="1:8" x14ac:dyDescent="0.2">
      <c r="A54" s="12" t="s">
        <v>48</v>
      </c>
      <c r="B54" s="12">
        <v>63389358.419897377</v>
      </c>
      <c r="C54" s="12">
        <v>912257.75</v>
      </c>
      <c r="D54" s="12">
        <v>0</v>
      </c>
      <c r="E54" s="12"/>
      <c r="F54" s="12">
        <v>71389920.161952958</v>
      </c>
      <c r="G54" s="12">
        <v>7227922.6875</v>
      </c>
      <c r="H54" s="12">
        <v>0</v>
      </c>
    </row>
    <row r="56" spans="1:8" x14ac:dyDescent="0.2">
      <c r="A56" s="12" t="s">
        <v>49</v>
      </c>
      <c r="B56" s="12">
        <v>756815.94636917114</v>
      </c>
      <c r="C56" s="12">
        <v>55605.75</v>
      </c>
      <c r="D56" s="12">
        <v>0</v>
      </c>
      <c r="E56" s="12"/>
      <c r="F56" s="12">
        <v>870915.17717682512</v>
      </c>
      <c r="G56" s="12">
        <v>107622.8984375</v>
      </c>
      <c r="H56" s="12">
        <v>0</v>
      </c>
    </row>
  </sheetData>
  <mergeCells count="8">
    <mergeCell ref="R1:S1"/>
    <mergeCell ref="M2:O2"/>
    <mergeCell ref="Q2:S2"/>
    <mergeCell ref="A1:H1"/>
    <mergeCell ref="B2:D2"/>
    <mergeCell ref="F2:H2"/>
    <mergeCell ref="K1:N1"/>
    <mergeCell ref="O1:Q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B29F6-6C07-1140-84A2-079CD61D8A91}">
  <dimension ref="A1:U56"/>
  <sheetViews>
    <sheetView zoomScale="75" workbookViewId="0">
      <selection activeCell="B13" activeCellId="4" sqref="B5 B7 B9 B11 B13"/>
    </sheetView>
  </sheetViews>
  <sheetFormatPr baseColWidth="10" defaultRowHeight="16" x14ac:dyDescent="0.2"/>
  <cols>
    <col min="1" max="1" width="60.6640625" customWidth="1"/>
    <col min="2" max="3" width="11" bestFit="1" customWidth="1"/>
    <col min="4" max="4" width="13.1640625" bestFit="1" customWidth="1"/>
    <col min="6" max="6" width="12.33203125" bestFit="1" customWidth="1"/>
    <col min="7" max="7" width="21.6640625" customWidth="1"/>
    <col min="8" max="8" width="11" bestFit="1" customWidth="1"/>
    <col min="10" max="10" width="12.1640625" bestFit="1" customWidth="1"/>
    <col min="11" max="11" width="45.1640625" customWidth="1"/>
    <col min="12" max="12" width="17.33203125" customWidth="1"/>
  </cols>
  <sheetData>
    <row r="1" spans="1:19" x14ac:dyDescent="0.2">
      <c r="A1" s="31" t="s">
        <v>34</v>
      </c>
      <c r="B1" s="31"/>
      <c r="C1" s="31"/>
      <c r="D1" s="31"/>
      <c r="E1" s="31"/>
      <c r="F1" s="31"/>
      <c r="G1" s="31"/>
      <c r="H1" s="31"/>
      <c r="K1" s="30"/>
      <c r="L1" s="30"/>
      <c r="M1" s="30"/>
      <c r="N1" s="30"/>
      <c r="O1" s="30"/>
      <c r="P1" s="30"/>
      <c r="Q1" s="30"/>
      <c r="R1" s="30"/>
      <c r="S1" s="30"/>
    </row>
    <row r="2" spans="1:19" x14ac:dyDescent="0.2">
      <c r="B2" s="30" t="s">
        <v>0</v>
      </c>
      <c r="C2" s="30"/>
      <c r="D2" s="30"/>
      <c r="F2" s="30" t="s">
        <v>1</v>
      </c>
      <c r="G2" s="30"/>
      <c r="H2" s="30"/>
      <c r="L2" s="7" t="s">
        <v>65</v>
      </c>
      <c r="M2" s="30" t="s">
        <v>0</v>
      </c>
      <c r="N2" s="30"/>
      <c r="O2" s="30"/>
      <c r="Q2" s="30" t="s">
        <v>1</v>
      </c>
      <c r="R2" s="30"/>
      <c r="S2" s="30"/>
    </row>
    <row r="4" spans="1:19" x14ac:dyDescent="0.2">
      <c r="M4" t="s">
        <v>2</v>
      </c>
      <c r="N4" t="s">
        <v>3</v>
      </c>
      <c r="O4" t="s">
        <v>4</v>
      </c>
      <c r="Q4" t="s">
        <v>5</v>
      </c>
      <c r="R4" t="s">
        <v>3</v>
      </c>
      <c r="S4" t="s">
        <v>4</v>
      </c>
    </row>
    <row r="5" spans="1:19" x14ac:dyDescent="0.2">
      <c r="A5" t="s">
        <v>119</v>
      </c>
      <c r="B5">
        <v>5445696.8039767211</v>
      </c>
      <c r="C5">
        <v>576102.4375</v>
      </c>
      <c r="D5">
        <v>4.9237674102187157E-3</v>
      </c>
      <c r="F5">
        <v>5379553.1772088772</v>
      </c>
      <c r="G5">
        <v>641445.77734375</v>
      </c>
      <c r="H5">
        <v>0</v>
      </c>
      <c r="K5" t="s">
        <v>124</v>
      </c>
      <c r="L5" s="8">
        <v>0.75</v>
      </c>
      <c r="M5" s="9">
        <v>7260929.0476190336</v>
      </c>
      <c r="N5" s="9">
        <v>768136.5625</v>
      </c>
      <c r="O5" s="9">
        <v>6.5650232136249542E-3</v>
      </c>
      <c r="P5" s="9"/>
      <c r="Q5" s="9">
        <v>7172737.5332704801</v>
      </c>
      <c r="R5" s="9">
        <v>855261.015625</v>
      </c>
      <c r="S5" s="9">
        <v>0</v>
      </c>
    </row>
    <row r="6" spans="1:19" x14ac:dyDescent="0.2">
      <c r="M6">
        <f>B5/0.75</f>
        <v>7260929.0719689615</v>
      </c>
      <c r="N6">
        <f>C5/0.75</f>
        <v>768136.58333333337</v>
      </c>
      <c r="O6">
        <f>D5/0.75</f>
        <v>6.5650232136249542E-3</v>
      </c>
      <c r="Q6">
        <f t="shared" ref="Q6:S6" si="0">F5/0.75</f>
        <v>7172737.5696118362</v>
      </c>
      <c r="R6">
        <f t="shared" si="0"/>
        <v>855261.03645833337</v>
      </c>
      <c r="S6">
        <f t="shared" si="0"/>
        <v>0</v>
      </c>
    </row>
    <row r="7" spans="1:19" x14ac:dyDescent="0.2">
      <c r="A7" t="s">
        <v>120</v>
      </c>
      <c r="B7">
        <v>10177459.806122661</v>
      </c>
      <c r="C7">
        <v>1096858.5</v>
      </c>
      <c r="D7">
        <v>0.13631331920623779</v>
      </c>
      <c r="F7">
        <v>9843473.7402202822</v>
      </c>
      <c r="G7">
        <v>746885.06065690378</v>
      </c>
      <c r="H7">
        <v>0</v>
      </c>
      <c r="K7" t="s">
        <v>125</v>
      </c>
      <c r="L7" s="8">
        <v>0.6</v>
      </c>
      <c r="M7" s="9">
        <v>16962432.925175473</v>
      </c>
      <c r="N7" s="9">
        <v>1828097.5</v>
      </c>
      <c r="O7" s="9">
        <v>0.22718887031078339</v>
      </c>
      <c r="P7" s="9"/>
      <c r="Q7" s="9">
        <v>16405789.486616565</v>
      </c>
      <c r="R7" s="9">
        <v>1244808.431148618</v>
      </c>
      <c r="S7" s="9">
        <v>0</v>
      </c>
    </row>
    <row r="8" spans="1:19" x14ac:dyDescent="0.2">
      <c r="M8">
        <f>B7/0.6</f>
        <v>16962433.010204434</v>
      </c>
      <c r="N8">
        <f t="shared" ref="N8:O8" si="1">C7/0.6</f>
        <v>1828097.5</v>
      </c>
      <c r="O8">
        <f t="shared" si="1"/>
        <v>0.22718886534372967</v>
      </c>
      <c r="Q8">
        <f t="shared" ref="Q8:S8" si="2">F7/0.6</f>
        <v>16405789.567033805</v>
      </c>
      <c r="R8">
        <f t="shared" si="2"/>
        <v>1244808.4344281731</v>
      </c>
      <c r="S8">
        <f t="shared" si="2"/>
        <v>0</v>
      </c>
    </row>
    <row r="9" spans="1:19" x14ac:dyDescent="0.2">
      <c r="A9" t="s">
        <v>121</v>
      </c>
      <c r="B9">
        <v>522853.73682830948</v>
      </c>
      <c r="C9">
        <v>56619.046875</v>
      </c>
      <c r="D9">
        <v>1.641255803406239E-3</v>
      </c>
      <c r="F9">
        <v>506986.87621094449</v>
      </c>
      <c r="G9">
        <v>36035.49609375</v>
      </c>
      <c r="H9">
        <v>0</v>
      </c>
      <c r="K9" t="s">
        <v>73</v>
      </c>
      <c r="L9" s="10">
        <v>0.9</v>
      </c>
      <c r="M9" s="9">
        <v>580948.59135241667</v>
      </c>
      <c r="N9" s="9">
        <v>62910.05078125</v>
      </c>
      <c r="O9" s="9">
        <v>1.8236176110804081E-3</v>
      </c>
      <c r="Q9" s="9">
        <v>563318.74622925965</v>
      </c>
      <c r="R9" s="9">
        <v>40039.439453125</v>
      </c>
      <c r="S9" s="9">
        <v>0</v>
      </c>
    </row>
    <row r="10" spans="1:19" x14ac:dyDescent="0.2">
      <c r="M10">
        <f>B9/0.9</f>
        <v>580948.59647589945</v>
      </c>
      <c r="N10">
        <f>C9/0.9</f>
        <v>62910.052083333328</v>
      </c>
      <c r="O10">
        <f>D9/0.9</f>
        <v>1.8236175593402655E-3</v>
      </c>
      <c r="Q10">
        <f>F9/0.9</f>
        <v>563318.75134549383</v>
      </c>
      <c r="R10">
        <f>G9/0.9</f>
        <v>40039.440104166664</v>
      </c>
      <c r="S10">
        <f>H9/0.9</f>
        <v>0</v>
      </c>
    </row>
    <row r="11" spans="1:19" x14ac:dyDescent="0.2">
      <c r="A11" t="s">
        <v>122</v>
      </c>
      <c r="B11">
        <v>788611.16690395772</v>
      </c>
      <c r="C11">
        <v>635636.6875</v>
      </c>
      <c r="D11">
        <v>0.14755783975124359</v>
      </c>
      <c r="F11">
        <v>790405.84642407915</v>
      </c>
      <c r="G11">
        <v>143722.93584695889</v>
      </c>
      <c r="H11">
        <v>0</v>
      </c>
      <c r="K11" t="s">
        <v>74</v>
      </c>
      <c r="L11" s="8">
        <v>0.75</v>
      </c>
      <c r="M11" s="9">
        <v>1051481.5344022214</v>
      </c>
      <c r="N11" s="9">
        <v>847515.5625</v>
      </c>
      <c r="O11" s="9">
        <v>0.19674378633499151</v>
      </c>
      <c r="Q11" s="9">
        <v>1053874.4405254009</v>
      </c>
      <c r="R11" s="9">
        <v>191630.57641868229</v>
      </c>
      <c r="S11" s="9">
        <v>0</v>
      </c>
    </row>
    <row r="12" spans="1:19" x14ac:dyDescent="0.2">
      <c r="M12">
        <f>B11/0.75</f>
        <v>1051481.5558719437</v>
      </c>
      <c r="N12">
        <f t="shared" ref="N12:O12" si="3">C11/0.75</f>
        <v>847515.58333333337</v>
      </c>
      <c r="O12">
        <f t="shared" si="3"/>
        <v>0.19674378633499146</v>
      </c>
      <c r="Q12">
        <f t="shared" ref="Q12:S12" si="4">F11/0.75</f>
        <v>1053874.4618987723</v>
      </c>
      <c r="R12">
        <f t="shared" si="4"/>
        <v>191630.58112927852</v>
      </c>
      <c r="S12">
        <f t="shared" si="4"/>
        <v>0</v>
      </c>
    </row>
    <row r="13" spans="1:19" x14ac:dyDescent="0.2">
      <c r="A13" t="s">
        <v>123</v>
      </c>
      <c r="B13">
        <v>17027702.797640204</v>
      </c>
      <c r="C13">
        <v>1013957.375</v>
      </c>
      <c r="D13">
        <v>0.90943729877471924</v>
      </c>
      <c r="F13">
        <v>18450527.31875135</v>
      </c>
      <c r="G13">
        <v>1609962.0625</v>
      </c>
      <c r="H13">
        <v>0</v>
      </c>
      <c r="K13" t="s">
        <v>75</v>
      </c>
      <c r="L13" s="8">
        <v>0.6</v>
      </c>
      <c r="M13" s="9">
        <v>28379504.670428038</v>
      </c>
      <c r="N13" s="9">
        <v>1689929</v>
      </c>
      <c r="O13" s="9">
        <v>1.515728831291199</v>
      </c>
      <c r="Q13" s="9">
        <v>30750878.880213711</v>
      </c>
      <c r="R13" s="9">
        <v>2683270.125</v>
      </c>
      <c r="S13" s="9">
        <v>0</v>
      </c>
    </row>
    <row r="14" spans="1:19" x14ac:dyDescent="0.2">
      <c r="M14">
        <f>B13/0.6</f>
        <v>28379504.662733674</v>
      </c>
      <c r="N14">
        <f t="shared" ref="N14:O14" si="5">C13/0.6</f>
        <v>1689928.9583333335</v>
      </c>
      <c r="O14">
        <f t="shared" si="5"/>
        <v>1.5157288312911987</v>
      </c>
      <c r="Q14">
        <f>F13/0.06</f>
        <v>307508788.64585584</v>
      </c>
      <c r="R14">
        <f t="shared" ref="R14:S14" si="6">G13/0.06</f>
        <v>26832701.041666668</v>
      </c>
      <c r="S14">
        <f t="shared" si="6"/>
        <v>0</v>
      </c>
    </row>
    <row r="15" spans="1:19" x14ac:dyDescent="0.2">
      <c r="A15" s="11" t="s">
        <v>118</v>
      </c>
      <c r="B15" s="11">
        <v>34076770.946223378</v>
      </c>
      <c r="C15" s="11">
        <v>1160417.75</v>
      </c>
      <c r="D15" s="11">
        <v>1.0055999755859379</v>
      </c>
      <c r="E15" s="11"/>
      <c r="F15" s="11">
        <v>33814198.830462359</v>
      </c>
      <c r="G15" s="11">
        <v>1112556.6118432321</v>
      </c>
      <c r="H15" s="11">
        <v>33814198.830462359</v>
      </c>
    </row>
    <row r="18" spans="1:21" x14ac:dyDescent="0.2">
      <c r="A18" s="12" t="s">
        <v>50</v>
      </c>
      <c r="B18" s="12">
        <v>453.28891038894699</v>
      </c>
      <c r="C18" s="12">
        <v>146.96321105957031</v>
      </c>
      <c r="D18" s="12">
        <v>0</v>
      </c>
      <c r="E18" s="12"/>
      <c r="F18" s="12">
        <v>466.09117112452589</v>
      </c>
      <c r="G18" s="12">
        <v>99.337344125810617</v>
      </c>
      <c r="H18" s="12">
        <v>0</v>
      </c>
    </row>
    <row r="19" spans="1:21" ht="17" thickBot="1" x14ac:dyDescent="0.25"/>
    <row r="20" spans="1:21" ht="21" x14ac:dyDescent="0.25">
      <c r="A20" s="12" t="s">
        <v>51</v>
      </c>
      <c r="B20" s="12">
        <v>994137.75075307488</v>
      </c>
      <c r="C20" s="12">
        <v>79115.03125</v>
      </c>
      <c r="D20" s="12">
        <v>0</v>
      </c>
      <c r="E20" s="12"/>
      <c r="F20" s="12">
        <v>1091251.7149302221</v>
      </c>
      <c r="G20" s="12">
        <v>87173.63671875</v>
      </c>
      <c r="H20" s="12">
        <v>0</v>
      </c>
      <c r="K20" s="13" t="s">
        <v>35</v>
      </c>
      <c r="L20" s="14">
        <f>SUM(B5:B13)</f>
        <v>33962324.31147185</v>
      </c>
      <c r="M20" s="15" t="s">
        <v>37</v>
      </c>
      <c r="Q20" s="9"/>
      <c r="R20" s="9"/>
      <c r="S20" s="9"/>
      <c r="T20" s="9"/>
      <c r="U20" s="9"/>
    </row>
    <row r="21" spans="1:21" ht="21" x14ac:dyDescent="0.25">
      <c r="K21" s="16"/>
      <c r="L21" s="17"/>
      <c r="M21" s="18"/>
    </row>
    <row r="22" spans="1:21" ht="21" x14ac:dyDescent="0.25">
      <c r="A22" s="12" t="s">
        <v>52</v>
      </c>
      <c r="B22" s="12">
        <v>3.9043807983398442</v>
      </c>
      <c r="C22" s="12">
        <v>3.9043807983398442</v>
      </c>
      <c r="D22" s="12">
        <v>0</v>
      </c>
      <c r="E22" s="12"/>
      <c r="F22" s="12">
        <v>3.3095051677580578</v>
      </c>
      <c r="G22" s="12">
        <v>0.7772083571198849</v>
      </c>
      <c r="H22" s="12">
        <v>0</v>
      </c>
      <c r="K22" s="16" t="s">
        <v>36</v>
      </c>
      <c r="L22" s="17">
        <f>SUM(B18:B56)</f>
        <v>35276880.594067119</v>
      </c>
      <c r="M22" s="18" t="s">
        <v>37</v>
      </c>
    </row>
    <row r="23" spans="1:21" ht="21" x14ac:dyDescent="0.25">
      <c r="K23" s="16"/>
      <c r="L23" s="17"/>
      <c r="M23" s="18"/>
    </row>
    <row r="24" spans="1:21" ht="21" x14ac:dyDescent="0.25">
      <c r="A24" s="12" t="s">
        <v>53</v>
      </c>
      <c r="B24" s="12">
        <v>27170.547874450684</v>
      </c>
      <c r="C24" s="12">
        <v>6101.9765625</v>
      </c>
      <c r="D24" s="12">
        <v>48.126701354980469</v>
      </c>
      <c r="E24" s="12"/>
      <c r="F24" s="12">
        <v>28049.948329921539</v>
      </c>
      <c r="G24" s="12">
        <v>5034.1984828186087</v>
      </c>
      <c r="H24" s="12">
        <v>0</v>
      </c>
      <c r="K24" s="16"/>
      <c r="L24" s="17"/>
      <c r="M24" s="18"/>
    </row>
    <row r="25" spans="1:21" ht="22" thickBot="1" x14ac:dyDescent="0.3">
      <c r="K25" s="19" t="s">
        <v>27</v>
      </c>
      <c r="L25" s="20">
        <f>((L22-L20)/L22)*100</f>
        <v>3.7263960431250602</v>
      </c>
      <c r="M25" s="21" t="s">
        <v>28</v>
      </c>
    </row>
    <row r="26" spans="1:21" x14ac:dyDescent="0.2">
      <c r="A26" s="12" t="s">
        <v>54</v>
      </c>
      <c r="B26" s="12">
        <v>219870.8527957499</v>
      </c>
      <c r="C26" s="12">
        <v>30796.501953125</v>
      </c>
      <c r="D26" s="12">
        <v>0</v>
      </c>
      <c r="E26" s="12"/>
      <c r="F26" s="12">
        <v>249522.71160761415</v>
      </c>
      <c r="G26" s="12">
        <v>44712.29296875</v>
      </c>
      <c r="H26" s="12">
        <v>0</v>
      </c>
    </row>
    <row r="27" spans="1:21" ht="17" thickBot="1" x14ac:dyDescent="0.25"/>
    <row r="28" spans="1:21" x14ac:dyDescent="0.2">
      <c r="A28" s="12" t="s">
        <v>55</v>
      </c>
      <c r="B28" s="12">
        <v>18157143.811332703</v>
      </c>
      <c r="C28" s="12">
        <v>873932.1875</v>
      </c>
      <c r="D28" s="12">
        <v>0</v>
      </c>
      <c r="E28" s="12"/>
      <c r="F28" s="12">
        <v>19599588.407599673</v>
      </c>
      <c r="G28" s="12">
        <v>1220450.5234375</v>
      </c>
      <c r="H28" s="12">
        <v>0</v>
      </c>
      <c r="K28" s="22" t="s">
        <v>59</v>
      </c>
      <c r="L28" s="23">
        <f>B15</f>
        <v>34076770.946223378</v>
      </c>
      <c r="M28" s="15" t="s">
        <v>37</v>
      </c>
    </row>
    <row r="29" spans="1:21" x14ac:dyDescent="0.2">
      <c r="K29" s="24"/>
      <c r="M29" s="18"/>
    </row>
    <row r="30" spans="1:21" ht="17" thickBot="1" x14ac:dyDescent="0.25">
      <c r="A30" s="12" t="s">
        <v>56</v>
      </c>
      <c r="B30" s="12">
        <v>378212.76232779026</v>
      </c>
      <c r="C30" s="12">
        <v>107131.9375</v>
      </c>
      <c r="D30" s="12">
        <v>0</v>
      </c>
      <c r="E30" s="12"/>
      <c r="F30" s="12">
        <v>465801.25127281051</v>
      </c>
      <c r="G30" s="12">
        <v>132171.056640625</v>
      </c>
      <c r="H30" s="12">
        <v>0</v>
      </c>
      <c r="K30" s="25" t="s">
        <v>38</v>
      </c>
      <c r="L30" s="3">
        <f>((L28-L20)/L28)*100</f>
        <v>0.33584941170669302</v>
      </c>
      <c r="M30" s="21" t="s">
        <v>28</v>
      </c>
    </row>
    <row r="32" spans="1:21" x14ac:dyDescent="0.2">
      <c r="A32" s="12" t="s">
        <v>57</v>
      </c>
      <c r="B32" s="12">
        <v>10801899.77570343</v>
      </c>
      <c r="C32" s="12">
        <v>1328282.375</v>
      </c>
      <c r="D32" s="12">
        <v>0</v>
      </c>
      <c r="E32" s="12"/>
      <c r="F32" s="12">
        <v>10614414.309204729</v>
      </c>
      <c r="G32" s="12">
        <v>790041.44522016903</v>
      </c>
      <c r="H32" s="12">
        <v>0</v>
      </c>
    </row>
    <row r="34" spans="1:12" x14ac:dyDescent="0.2">
      <c r="A34" s="12" t="s">
        <v>21</v>
      </c>
      <c r="B34" s="12">
        <v>1834.5397034734488</v>
      </c>
      <c r="C34" s="12">
        <v>447.50726318359381</v>
      </c>
      <c r="D34" s="12">
        <v>0</v>
      </c>
      <c r="E34" s="12"/>
      <c r="F34" s="12">
        <v>1830.4749564429856</v>
      </c>
      <c r="G34" s="12">
        <v>253.43633757299949</v>
      </c>
      <c r="H34" s="12">
        <v>0</v>
      </c>
    </row>
    <row r="35" spans="1:12" x14ac:dyDescent="0.2">
      <c r="L35">
        <f>((L22-L28)/L22)*100</f>
        <v>3.4019721348195842</v>
      </c>
    </row>
    <row r="36" spans="1:12" x14ac:dyDescent="0.2">
      <c r="A36" s="12" t="s">
        <v>39</v>
      </c>
      <c r="B36" s="12">
        <v>36685.661984890699</v>
      </c>
      <c r="C36" s="12">
        <v>14969.42578125</v>
      </c>
      <c r="D36" s="12">
        <v>0</v>
      </c>
      <c r="E36" s="12"/>
      <c r="F36" s="12">
        <v>37175.59633211988</v>
      </c>
      <c r="G36" s="12">
        <v>9948.6717964982236</v>
      </c>
      <c r="H36" s="12">
        <v>0</v>
      </c>
    </row>
    <row r="38" spans="1:12" x14ac:dyDescent="0.2">
      <c r="A38" s="12" t="s">
        <v>40</v>
      </c>
      <c r="B38" s="12">
        <v>71303.527492880821</v>
      </c>
      <c r="C38" s="12">
        <v>9398.2138671875</v>
      </c>
      <c r="D38" s="12">
        <v>0</v>
      </c>
      <c r="E38" s="12"/>
      <c r="F38" s="12">
        <v>77616.302500311693</v>
      </c>
      <c r="G38" s="12">
        <v>6306.734130859375</v>
      </c>
      <c r="H38" s="12">
        <v>0</v>
      </c>
    </row>
    <row r="40" spans="1:12" x14ac:dyDescent="0.2">
      <c r="A40" s="12" t="s">
        <v>41</v>
      </c>
      <c r="B40" s="12">
        <v>143501.82679030299</v>
      </c>
      <c r="C40" s="12">
        <v>12665.06640625</v>
      </c>
      <c r="D40" s="12">
        <v>0</v>
      </c>
      <c r="E40" s="12"/>
      <c r="F40" s="12">
        <v>144943.89574454472</v>
      </c>
      <c r="G40" s="12">
        <v>8985.9845170470835</v>
      </c>
      <c r="H40" s="12">
        <v>0</v>
      </c>
    </row>
    <row r="42" spans="1:12" x14ac:dyDescent="0.2">
      <c r="A42" s="12" t="s">
        <v>42</v>
      </c>
      <c r="B42" s="12">
        <v>540523.07348489761</v>
      </c>
      <c r="C42" s="12">
        <v>96356.390625</v>
      </c>
      <c r="D42" s="12">
        <v>0</v>
      </c>
      <c r="E42" s="12"/>
      <c r="F42" s="12">
        <v>507883.57247410767</v>
      </c>
      <c r="G42" s="12">
        <v>61094.487830048623</v>
      </c>
      <c r="H42" s="12">
        <v>0</v>
      </c>
    </row>
    <row r="44" spans="1:12" x14ac:dyDescent="0.2">
      <c r="A44" s="12" t="s">
        <v>43</v>
      </c>
      <c r="B44" s="12">
        <v>854.38502645492554</v>
      </c>
      <c r="C44" s="12">
        <v>271.37008666992188</v>
      </c>
      <c r="D44" s="12">
        <v>0</v>
      </c>
      <c r="E44" s="12"/>
      <c r="F44" s="12">
        <v>854.38502645492042</v>
      </c>
      <c r="G44" s="12">
        <v>118.89414116754379</v>
      </c>
      <c r="H44" s="12">
        <v>0</v>
      </c>
    </row>
    <row r="46" spans="1:12" x14ac:dyDescent="0.2">
      <c r="A46" s="12" t="s">
        <v>44</v>
      </c>
      <c r="B46" s="12">
        <v>40690.484494328499</v>
      </c>
      <c r="C46" s="12">
        <v>8796.41015625</v>
      </c>
      <c r="D46" s="12">
        <v>0</v>
      </c>
      <c r="E46" s="12"/>
      <c r="F46" s="12">
        <v>40600.91223348269</v>
      </c>
      <c r="G46" s="12">
        <v>8329.9138482163144</v>
      </c>
      <c r="H46" s="12">
        <v>0</v>
      </c>
    </row>
    <row r="48" spans="1:12" x14ac:dyDescent="0.2">
      <c r="A48" s="12" t="s">
        <v>45</v>
      </c>
      <c r="B48" s="12">
        <v>1645269.6615828872</v>
      </c>
      <c r="C48" s="12">
        <v>161375.578125</v>
      </c>
      <c r="D48" s="12">
        <v>0</v>
      </c>
      <c r="E48" s="12"/>
      <c r="F48" s="12">
        <v>1831823.0048337162</v>
      </c>
      <c r="G48" s="12">
        <v>126654.828125</v>
      </c>
      <c r="H48" s="12">
        <v>0</v>
      </c>
    </row>
    <row r="50" spans="1:8" x14ac:dyDescent="0.2">
      <c r="A50" s="12" t="s">
        <v>46</v>
      </c>
      <c r="B50" s="12">
        <v>529922.31221625209</v>
      </c>
      <c r="C50" s="12">
        <v>101625.78125</v>
      </c>
      <c r="D50" s="12">
        <v>0</v>
      </c>
      <c r="E50" s="12"/>
      <c r="F50" s="12">
        <v>528286.19873884239</v>
      </c>
      <c r="G50" s="12">
        <v>82391.01703453371</v>
      </c>
      <c r="H50" s="12">
        <v>0</v>
      </c>
    </row>
    <row r="52" spans="1:8" x14ac:dyDescent="0.2">
      <c r="A52" s="12" t="s">
        <v>47</v>
      </c>
      <c r="B52" s="12">
        <v>1258.4637188399211</v>
      </c>
      <c r="C52" s="12">
        <v>293.60855102539062</v>
      </c>
      <c r="D52" s="12">
        <v>0</v>
      </c>
      <c r="E52" s="12"/>
      <c r="F52" s="12">
        <v>1016.195373503608</v>
      </c>
      <c r="G52" s="12">
        <v>208.02348280225169</v>
      </c>
      <c r="H52" s="12">
        <v>0</v>
      </c>
    </row>
    <row r="54" spans="1:8" x14ac:dyDescent="0.2">
      <c r="A54" s="12" t="s">
        <v>48</v>
      </c>
      <c r="B54" s="12">
        <v>1578364.1093141437</v>
      </c>
      <c r="C54" s="12">
        <v>143335.40625</v>
      </c>
      <c r="D54" s="12">
        <v>0</v>
      </c>
      <c r="E54" s="12"/>
      <c r="F54" s="12">
        <v>1818070.6733434717</v>
      </c>
      <c r="G54" s="12">
        <v>164996.646484375</v>
      </c>
      <c r="H54" s="12">
        <v>0</v>
      </c>
    </row>
    <row r="56" spans="1:8" x14ac:dyDescent="0.2">
      <c r="A56" s="12" t="s">
        <v>49</v>
      </c>
      <c r="B56" s="12">
        <v>107779.85417938232</v>
      </c>
      <c r="C56" s="12">
        <v>32749.482421875</v>
      </c>
      <c r="D56" s="12">
        <v>82.8856201171875</v>
      </c>
      <c r="E56" s="12"/>
      <c r="F56" s="12">
        <v>107609.66263573998</v>
      </c>
      <c r="G56" s="12">
        <v>28951.17104125231</v>
      </c>
      <c r="H56" s="12">
        <v>0</v>
      </c>
    </row>
  </sheetData>
  <mergeCells count="8">
    <mergeCell ref="R1:S1"/>
    <mergeCell ref="M2:O2"/>
    <mergeCell ref="Q2:S2"/>
    <mergeCell ref="A1:H1"/>
    <mergeCell ref="B2:D2"/>
    <mergeCell ref="F2:H2"/>
    <mergeCell ref="K1:N1"/>
    <mergeCell ref="O1:Q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EFA37E-EA02-1440-A091-0B32C79B60B8}">
  <dimension ref="A2:H44"/>
  <sheetViews>
    <sheetView workbookViewId="0">
      <selection activeCell="L7" sqref="L7"/>
    </sheetView>
  </sheetViews>
  <sheetFormatPr baseColWidth="10" defaultRowHeight="16" x14ac:dyDescent="0.2"/>
  <cols>
    <col min="1" max="1" width="56.33203125" customWidth="1"/>
  </cols>
  <sheetData>
    <row r="2" spans="1:8" x14ac:dyDescent="0.2">
      <c r="B2" s="32" t="s">
        <v>0</v>
      </c>
      <c r="C2" s="32"/>
      <c r="D2" s="32"/>
      <c r="F2" s="32" t="s">
        <v>1</v>
      </c>
      <c r="G2" s="32"/>
      <c r="H2" s="32"/>
    </row>
    <row r="3" spans="1:8" x14ac:dyDescent="0.2">
      <c r="B3" t="s">
        <v>2</v>
      </c>
      <c r="C3" t="s">
        <v>3</v>
      </c>
      <c r="D3" t="s">
        <v>4</v>
      </c>
      <c r="F3" t="s">
        <v>2</v>
      </c>
      <c r="G3" t="s">
        <v>3</v>
      </c>
      <c r="H3" t="s">
        <v>4</v>
      </c>
    </row>
    <row r="6" spans="1:8" x14ac:dyDescent="0.2">
      <c r="A6" s="12" t="s">
        <v>95</v>
      </c>
      <c r="B6" s="12">
        <v>52761742.231854916</v>
      </c>
      <c r="C6" s="12">
        <v>925638.5625</v>
      </c>
      <c r="D6" s="12">
        <v>0</v>
      </c>
      <c r="E6" s="12"/>
      <c r="F6" s="12">
        <v>55375570.455791906</v>
      </c>
      <c r="G6" s="12">
        <v>7319207.375</v>
      </c>
      <c r="H6" s="12">
        <v>0</v>
      </c>
    </row>
    <row r="8" spans="1:8" x14ac:dyDescent="0.2">
      <c r="A8" s="12" t="s">
        <v>94</v>
      </c>
      <c r="B8" s="12">
        <v>122551045.95360374</v>
      </c>
      <c r="C8" s="12">
        <v>2148347</v>
      </c>
      <c r="D8" s="12">
        <v>0</v>
      </c>
      <c r="E8" s="12"/>
      <c r="F8" s="12">
        <v>128654903.10577184</v>
      </c>
      <c r="G8" s="12">
        <v>17068129.5</v>
      </c>
      <c r="H8" s="12">
        <v>0</v>
      </c>
    </row>
    <row r="10" spans="1:8" x14ac:dyDescent="0.2">
      <c r="A10" s="12" t="s">
        <v>93</v>
      </c>
      <c r="B10" s="12">
        <v>152336789.92889833</v>
      </c>
      <c r="C10" s="12">
        <v>4627359</v>
      </c>
      <c r="D10" s="12">
        <v>0</v>
      </c>
      <c r="E10" s="12"/>
      <c r="F10" s="12">
        <v>158454307.40655369</v>
      </c>
      <c r="G10" s="12">
        <v>14357914.5</v>
      </c>
      <c r="H10" s="12">
        <v>0</v>
      </c>
    </row>
    <row r="12" spans="1:8" x14ac:dyDescent="0.2">
      <c r="A12" s="12" t="s">
        <v>92</v>
      </c>
      <c r="B12" s="12">
        <v>6101351.1789836884</v>
      </c>
      <c r="C12" s="12">
        <v>110152.9296875</v>
      </c>
      <c r="D12" s="12">
        <v>0</v>
      </c>
      <c r="E12" s="12"/>
      <c r="F12" s="12">
        <v>6506141.0002288558</v>
      </c>
      <c r="G12" s="12">
        <v>1402397.1875</v>
      </c>
      <c r="H12" s="12">
        <v>0</v>
      </c>
    </row>
    <row r="14" spans="1:8" x14ac:dyDescent="0.2">
      <c r="A14" s="12" t="s">
        <v>90</v>
      </c>
      <c r="B14" s="12">
        <v>19473556.941553116</v>
      </c>
      <c r="C14" s="12">
        <v>721363.125</v>
      </c>
      <c r="D14" s="12">
        <v>0</v>
      </c>
      <c r="E14" s="12"/>
      <c r="F14" s="12">
        <v>22155457.936541256</v>
      </c>
      <c r="G14" s="12">
        <v>3572721.9375</v>
      </c>
      <c r="H14" s="12">
        <v>0</v>
      </c>
    </row>
    <row r="16" spans="1:8" x14ac:dyDescent="0.2">
      <c r="A16" s="12" t="s">
        <v>91</v>
      </c>
      <c r="B16" s="12">
        <v>266167810.75801945</v>
      </c>
      <c r="C16" s="12">
        <v>2455259</v>
      </c>
      <c r="D16" s="12">
        <v>0</v>
      </c>
      <c r="E16" s="12"/>
      <c r="F16" s="12">
        <v>280526968.73649353</v>
      </c>
      <c r="G16" s="12">
        <v>8721528.9052734375</v>
      </c>
      <c r="H16" s="12">
        <v>0</v>
      </c>
    </row>
    <row r="18" spans="1:8" x14ac:dyDescent="0.2">
      <c r="A18" s="12" t="s">
        <v>88</v>
      </c>
      <c r="B18" s="12">
        <v>12983350.57911396</v>
      </c>
      <c r="C18" s="12">
        <v>538500.1875</v>
      </c>
      <c r="D18" s="12">
        <v>0</v>
      </c>
      <c r="E18" s="12"/>
      <c r="F18" s="12">
        <v>14449821.540893111</v>
      </c>
      <c r="G18" s="12">
        <v>1645645.390625</v>
      </c>
      <c r="H18" s="12">
        <v>0</v>
      </c>
    </row>
    <row r="20" spans="1:8" x14ac:dyDescent="0.2">
      <c r="A20" s="12" t="s">
        <v>87</v>
      </c>
      <c r="B20" s="12">
        <v>50558280.351984024</v>
      </c>
      <c r="C20" s="12">
        <v>2659791.25</v>
      </c>
      <c r="D20" s="12">
        <v>0</v>
      </c>
      <c r="E20" s="12"/>
      <c r="F20" s="12">
        <v>53648734.651837058</v>
      </c>
      <c r="G20" s="12">
        <v>3055308.375</v>
      </c>
      <c r="H20" s="12">
        <v>0</v>
      </c>
    </row>
    <row r="22" spans="1:8" x14ac:dyDescent="0.2">
      <c r="A22" s="12" t="s">
        <v>89</v>
      </c>
      <c r="B22" s="12">
        <v>227795410.97971964</v>
      </c>
      <c r="C22" s="12">
        <v>7396571.5</v>
      </c>
      <c r="D22" s="12">
        <v>0</v>
      </c>
      <c r="E22" s="12"/>
      <c r="F22" s="12">
        <v>238949124.38237628</v>
      </c>
      <c r="G22" s="12">
        <v>58871499</v>
      </c>
      <c r="H22" s="12">
        <v>0</v>
      </c>
    </row>
    <row r="24" spans="1:8" x14ac:dyDescent="0.2">
      <c r="A24" s="12" t="s">
        <v>76</v>
      </c>
      <c r="B24" s="12">
        <v>6912145.9957847595</v>
      </c>
      <c r="C24" s="12">
        <v>1220704.375</v>
      </c>
      <c r="D24" s="12">
        <v>0</v>
      </c>
      <c r="E24" s="12"/>
      <c r="F24" s="12">
        <v>7705360.4199179271</v>
      </c>
      <c r="G24" s="12">
        <v>1220704.375</v>
      </c>
      <c r="H24" s="12">
        <v>0</v>
      </c>
    </row>
    <row r="26" spans="1:8" x14ac:dyDescent="0.2">
      <c r="A26" s="12" t="s">
        <v>77</v>
      </c>
      <c r="B26" s="12">
        <v>1531456.5089111328</v>
      </c>
      <c r="C26" s="12">
        <v>91533.5234375</v>
      </c>
      <c r="D26" s="12">
        <v>0</v>
      </c>
      <c r="E26" s="12"/>
      <c r="F26" s="12">
        <v>1717813.9159133497</v>
      </c>
      <c r="G26" s="12">
        <v>236454.0546875</v>
      </c>
      <c r="H26" s="12">
        <v>0</v>
      </c>
    </row>
    <row r="28" spans="1:8" x14ac:dyDescent="0.2">
      <c r="A28" s="12" t="s">
        <v>78</v>
      </c>
      <c r="B28" s="12">
        <v>28749333.181118488</v>
      </c>
      <c r="C28" s="12">
        <v>887774.3125</v>
      </c>
      <c r="D28" s="12">
        <v>0</v>
      </c>
      <c r="E28" s="12"/>
      <c r="F28" s="12">
        <v>30256520.836478427</v>
      </c>
      <c r="G28" s="12">
        <v>2906452.669921875</v>
      </c>
      <c r="H28" s="12">
        <v>0</v>
      </c>
    </row>
    <row r="30" spans="1:8" x14ac:dyDescent="0.2">
      <c r="A30" s="12" t="s">
        <v>79</v>
      </c>
      <c r="B30" s="12">
        <v>154386771.54054046</v>
      </c>
      <c r="C30" s="12">
        <v>2704473.25</v>
      </c>
      <c r="D30" s="12">
        <v>0</v>
      </c>
      <c r="E30" s="12"/>
      <c r="F30" s="12">
        <v>159881819.86272228</v>
      </c>
      <c r="G30" s="12">
        <v>15831083</v>
      </c>
      <c r="H30" s="12">
        <v>0</v>
      </c>
    </row>
    <row r="32" spans="1:8" x14ac:dyDescent="0.2">
      <c r="A32" s="12" t="s">
        <v>80</v>
      </c>
      <c r="B32" s="12">
        <v>581796.98967885971</v>
      </c>
      <c r="C32" s="12">
        <v>25219.1171875</v>
      </c>
      <c r="D32" s="12">
        <v>0</v>
      </c>
      <c r="E32" s="12"/>
      <c r="F32" s="12">
        <v>589328.57949756877</v>
      </c>
      <c r="G32" s="12">
        <v>27330.8203125</v>
      </c>
      <c r="H32" s="12">
        <v>0</v>
      </c>
    </row>
    <row r="34" spans="1:8" x14ac:dyDescent="0.2">
      <c r="A34" s="12" t="s">
        <v>81</v>
      </c>
      <c r="B34" s="12">
        <v>4201624.5108835697</v>
      </c>
      <c r="C34" s="12">
        <v>65679.6171875</v>
      </c>
      <c r="D34" s="12">
        <v>0</v>
      </c>
      <c r="E34" s="12"/>
      <c r="F34" s="12">
        <v>4486039.8981171809</v>
      </c>
      <c r="G34" s="12">
        <v>413272.96585083008</v>
      </c>
      <c r="H34" s="12">
        <v>0</v>
      </c>
    </row>
    <row r="36" spans="1:8" x14ac:dyDescent="0.2">
      <c r="A36" s="12" t="s">
        <v>82</v>
      </c>
      <c r="B36" s="12">
        <v>50243840.205171585</v>
      </c>
      <c r="C36" s="12">
        <v>1658421.875</v>
      </c>
      <c r="D36" s="12">
        <v>0</v>
      </c>
      <c r="E36" s="12"/>
      <c r="F36" s="12">
        <v>56841379.697319716</v>
      </c>
      <c r="G36" s="12">
        <v>2194444.25</v>
      </c>
      <c r="H36" s="12">
        <v>0</v>
      </c>
    </row>
    <row r="38" spans="1:8" x14ac:dyDescent="0.2">
      <c r="A38" s="12" t="s">
        <v>83</v>
      </c>
      <c r="B38" s="12">
        <v>170600137.33924389</v>
      </c>
      <c r="C38" s="12">
        <v>4064398.75</v>
      </c>
      <c r="D38" s="12">
        <v>0</v>
      </c>
      <c r="E38" s="12"/>
      <c r="F38" s="12">
        <v>198436719.64442056</v>
      </c>
      <c r="G38" s="12">
        <v>12146328.5</v>
      </c>
      <c r="H38" s="12">
        <v>0</v>
      </c>
    </row>
    <row r="40" spans="1:8" x14ac:dyDescent="0.2">
      <c r="A40" s="12" t="s">
        <v>84</v>
      </c>
      <c r="B40" s="12">
        <v>219453387.79071236</v>
      </c>
      <c r="C40" s="12">
        <v>8994245</v>
      </c>
      <c r="D40" s="12">
        <v>0</v>
      </c>
      <c r="E40" s="12"/>
      <c r="F40" s="12">
        <v>233199873.2499249</v>
      </c>
      <c r="G40" s="12">
        <v>41182488.484375</v>
      </c>
      <c r="H40" s="12">
        <v>0</v>
      </c>
    </row>
    <row r="42" spans="1:8" x14ac:dyDescent="0.2">
      <c r="A42" s="12" t="s">
        <v>85</v>
      </c>
      <c r="B42" s="12">
        <v>166991333.91336012</v>
      </c>
      <c r="C42" s="12">
        <v>3259193</v>
      </c>
      <c r="D42" s="12">
        <v>0</v>
      </c>
      <c r="E42" s="12"/>
      <c r="F42" s="12">
        <v>171832118.7423766</v>
      </c>
      <c r="G42" s="12">
        <v>11679240.544189449</v>
      </c>
      <c r="H42" s="12">
        <v>0</v>
      </c>
    </row>
    <row r="44" spans="1:8" x14ac:dyDescent="0.2">
      <c r="A44" s="12" t="s">
        <v>86</v>
      </c>
      <c r="B44" s="12">
        <v>1621388.0639801025</v>
      </c>
      <c r="C44" s="12">
        <v>102977.828125</v>
      </c>
      <c r="D44" s="12">
        <v>0</v>
      </c>
      <c r="E44" s="12"/>
      <c r="F44" s="12">
        <v>1629684.1003884198</v>
      </c>
      <c r="G44" s="12">
        <v>94122.48828125</v>
      </c>
      <c r="H44" s="12">
        <v>0</v>
      </c>
    </row>
  </sheetData>
  <mergeCells count="2">
    <mergeCell ref="B2:D2"/>
    <mergeCell ref="F2:H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2CB148-F629-D64C-9E0B-78EC30CC4166}">
  <dimension ref="A1:H43"/>
  <sheetViews>
    <sheetView workbookViewId="0">
      <selection activeCell="B5" sqref="B5:B43"/>
    </sheetView>
  </sheetViews>
  <sheetFormatPr baseColWidth="10" defaultRowHeight="16" x14ac:dyDescent="0.2"/>
  <cols>
    <col min="1" max="1" width="56.33203125" customWidth="1"/>
  </cols>
  <sheetData>
    <row r="1" spans="1:8" x14ac:dyDescent="0.2">
      <c r="B1" s="32" t="s">
        <v>0</v>
      </c>
      <c r="C1" s="32"/>
      <c r="D1" s="32"/>
      <c r="F1" s="32" t="s">
        <v>1</v>
      </c>
      <c r="G1" s="32"/>
      <c r="H1" s="32"/>
    </row>
    <row r="2" spans="1:8" x14ac:dyDescent="0.2">
      <c r="B2" t="s">
        <v>2</v>
      </c>
      <c r="C2" t="s">
        <v>3</v>
      </c>
      <c r="D2" t="s">
        <v>4</v>
      </c>
      <c r="F2" t="s">
        <v>2</v>
      </c>
      <c r="G2" t="s">
        <v>3</v>
      </c>
      <c r="H2" t="s">
        <v>4</v>
      </c>
    </row>
    <row r="5" spans="1:8" x14ac:dyDescent="0.2">
      <c r="A5" s="12" t="s">
        <v>95</v>
      </c>
      <c r="B5" s="12">
        <v>4363450.6196124554</v>
      </c>
      <c r="C5" s="12">
        <v>278566.90625</v>
      </c>
      <c r="D5" s="12">
        <v>0</v>
      </c>
      <c r="E5" s="12"/>
      <c r="F5" s="12">
        <v>4594360.4665490501</v>
      </c>
      <c r="G5" s="12">
        <v>522685.359375</v>
      </c>
      <c r="H5" s="12">
        <v>0</v>
      </c>
    </row>
    <row r="7" spans="1:8" x14ac:dyDescent="0.2">
      <c r="A7" s="12" t="s">
        <v>94</v>
      </c>
      <c r="B7" s="12">
        <v>10651221.091674805</v>
      </c>
      <c r="C7" s="12">
        <v>626965.625</v>
      </c>
      <c r="D7" s="12">
        <v>0</v>
      </c>
      <c r="E7" s="12"/>
      <c r="F7" s="12">
        <v>11166921.943815641</v>
      </c>
      <c r="G7" s="12">
        <v>1172092.5625</v>
      </c>
      <c r="H7" s="12">
        <v>0</v>
      </c>
    </row>
    <row r="9" spans="1:8" x14ac:dyDescent="0.2">
      <c r="A9" s="12" t="s">
        <v>93</v>
      </c>
      <c r="B9" s="12">
        <v>279.22671508789062</v>
      </c>
      <c r="C9" s="12">
        <v>279.22671508789062</v>
      </c>
      <c r="D9" s="12">
        <v>0</v>
      </c>
      <c r="E9" s="12"/>
      <c r="F9" s="12">
        <v>236.6834344007666</v>
      </c>
      <c r="G9" s="12">
        <v>55.583035494314032</v>
      </c>
      <c r="H9" s="12">
        <v>0</v>
      </c>
    </row>
    <row r="11" spans="1:8" x14ac:dyDescent="0.2">
      <c r="A11" s="12" t="s">
        <v>92</v>
      </c>
      <c r="B11" s="12">
        <v>137296.05656433105</v>
      </c>
      <c r="C11" s="12">
        <v>26920.84375</v>
      </c>
      <c r="D11" s="12">
        <v>0</v>
      </c>
      <c r="E11" s="12"/>
      <c r="F11" s="12">
        <v>135331.94756706362</v>
      </c>
      <c r="G11" s="12">
        <v>28546.058227539059</v>
      </c>
      <c r="H11" s="12">
        <v>0</v>
      </c>
    </row>
    <row r="13" spans="1:8" x14ac:dyDescent="0.2">
      <c r="A13" s="12" t="s">
        <v>90</v>
      </c>
      <c r="B13" s="12">
        <v>283656.72216415405</v>
      </c>
      <c r="C13" s="12">
        <v>62713.23828125</v>
      </c>
      <c r="D13" s="12">
        <v>0</v>
      </c>
      <c r="E13" s="12"/>
      <c r="F13" s="12">
        <v>352488.50230958185</v>
      </c>
      <c r="G13" s="12">
        <v>96521.04296875</v>
      </c>
      <c r="H13" s="12">
        <v>0</v>
      </c>
    </row>
    <row r="15" spans="1:8" x14ac:dyDescent="0.2">
      <c r="A15" s="12" t="s">
        <v>91</v>
      </c>
      <c r="B15" s="12">
        <v>67212226.575668335</v>
      </c>
      <c r="C15" s="12">
        <v>2455259</v>
      </c>
      <c r="D15" s="12">
        <v>0</v>
      </c>
      <c r="E15" s="12"/>
      <c r="F15" s="12">
        <v>72314686.092708871</v>
      </c>
      <c r="G15" s="12">
        <v>4874506.75</v>
      </c>
      <c r="H15" s="12">
        <v>0</v>
      </c>
    </row>
    <row r="17" spans="1:8" x14ac:dyDescent="0.2">
      <c r="A17" s="12" t="s">
        <v>88</v>
      </c>
      <c r="B17" s="12">
        <v>440119.12529945374</v>
      </c>
      <c r="C17" s="12">
        <v>176311.34375</v>
      </c>
      <c r="D17" s="12">
        <v>0</v>
      </c>
      <c r="E17" s="12"/>
      <c r="F17" s="12">
        <v>603340.65144754318</v>
      </c>
      <c r="G17" s="12">
        <v>220477.38671875</v>
      </c>
      <c r="H17" s="12">
        <v>0</v>
      </c>
    </row>
    <row r="19" spans="1:8" x14ac:dyDescent="0.2">
      <c r="A19" s="12" t="s">
        <v>87</v>
      </c>
      <c r="B19" s="12">
        <v>22352633.004013062</v>
      </c>
      <c r="C19" s="12">
        <v>2659791.25</v>
      </c>
      <c r="D19" s="12">
        <v>0</v>
      </c>
      <c r="E19" s="12"/>
      <c r="F19" s="12">
        <v>21974450.339543082</v>
      </c>
      <c r="G19" s="12">
        <v>1862303.844555804</v>
      </c>
      <c r="H19" s="12">
        <v>0</v>
      </c>
    </row>
    <row r="21" spans="1:8" x14ac:dyDescent="0.2">
      <c r="A21" s="12" t="s">
        <v>21</v>
      </c>
      <c r="B21" s="12">
        <v>40501.780448913574</v>
      </c>
      <c r="C21" s="12">
        <v>5602.77099609375</v>
      </c>
      <c r="D21" s="12">
        <v>0</v>
      </c>
      <c r="E21" s="12"/>
      <c r="F21" s="12">
        <v>39879.339457626898</v>
      </c>
      <c r="G21" s="12">
        <v>4432.4211987400731</v>
      </c>
      <c r="H21" s="12">
        <v>0</v>
      </c>
    </row>
    <row r="23" spans="1:8" x14ac:dyDescent="0.2">
      <c r="A23" s="12" t="s">
        <v>76</v>
      </c>
      <c r="B23" s="12">
        <v>403027.21983528137</v>
      </c>
      <c r="C23" s="12">
        <v>123441.625</v>
      </c>
      <c r="D23" s="12">
        <v>0</v>
      </c>
      <c r="E23" s="12"/>
      <c r="F23" s="12">
        <v>411680.73298653506</v>
      </c>
      <c r="G23" s="12">
        <v>108082.884042954</v>
      </c>
      <c r="H23" s="12">
        <v>0</v>
      </c>
    </row>
    <row r="25" spans="1:8" x14ac:dyDescent="0.2">
      <c r="A25" s="12" t="s">
        <v>77</v>
      </c>
      <c r="B25" s="12">
        <v>467586.77878952026</v>
      </c>
      <c r="C25" s="12">
        <v>55172.37890625</v>
      </c>
      <c r="D25" s="12">
        <v>0</v>
      </c>
      <c r="E25" s="12"/>
      <c r="F25" s="12">
        <v>496425.56336560211</v>
      </c>
      <c r="G25" s="12">
        <v>38117.052986990493</v>
      </c>
      <c r="H25" s="12">
        <v>0</v>
      </c>
    </row>
    <row r="27" spans="1:8" x14ac:dyDescent="0.2">
      <c r="A27" s="12" t="s">
        <v>78</v>
      </c>
      <c r="B27" s="12">
        <v>507713.75486469269</v>
      </c>
      <c r="C27" s="12">
        <v>42781.19140625</v>
      </c>
      <c r="D27" s="12">
        <v>0</v>
      </c>
      <c r="E27" s="12"/>
      <c r="F27" s="12">
        <v>546117.59011566988</v>
      </c>
      <c r="G27" s="12">
        <v>49810.35205078125</v>
      </c>
      <c r="H27" s="12">
        <v>0</v>
      </c>
    </row>
    <row r="29" spans="1:8" x14ac:dyDescent="0.2">
      <c r="A29" s="12" t="s">
        <v>79</v>
      </c>
      <c r="B29" s="12">
        <v>1563978.452794075</v>
      </c>
      <c r="C29" s="12">
        <v>253052.84375</v>
      </c>
      <c r="D29" s="12">
        <v>0</v>
      </c>
      <c r="E29" s="12"/>
      <c r="F29" s="12">
        <v>1477996.3490305073</v>
      </c>
      <c r="G29" s="12">
        <v>150608.71453830769</v>
      </c>
      <c r="H29" s="12">
        <v>0</v>
      </c>
    </row>
    <row r="31" spans="1:8" x14ac:dyDescent="0.2">
      <c r="A31" s="12" t="s">
        <v>80</v>
      </c>
      <c r="B31" s="12">
        <v>6965.3162193298349</v>
      </c>
      <c r="C31" s="12">
        <v>1253.042846679688</v>
      </c>
      <c r="D31" s="12">
        <v>0</v>
      </c>
      <c r="E31" s="12"/>
      <c r="F31" s="12">
        <v>6964.4684207856399</v>
      </c>
      <c r="G31" s="12">
        <v>482.56407676116157</v>
      </c>
      <c r="H31" s="12">
        <v>0</v>
      </c>
    </row>
    <row r="33" spans="1:8" x14ac:dyDescent="0.2">
      <c r="A33" s="12" t="s">
        <v>81</v>
      </c>
      <c r="B33" s="12">
        <v>378099.77492904663</v>
      </c>
      <c r="C33" s="12">
        <v>65679.6171875</v>
      </c>
      <c r="D33" s="12">
        <v>0</v>
      </c>
      <c r="E33" s="12"/>
      <c r="F33" s="12">
        <v>414490.08229665039</v>
      </c>
      <c r="G33" s="12">
        <v>71720.91845703125</v>
      </c>
      <c r="H33" s="12">
        <v>0</v>
      </c>
    </row>
    <row r="35" spans="1:8" x14ac:dyDescent="0.2">
      <c r="A35" s="12" t="s">
        <v>82</v>
      </c>
      <c r="B35" s="12">
        <v>14564174.01348114</v>
      </c>
      <c r="C35" s="12">
        <v>1188199.25</v>
      </c>
      <c r="D35" s="12">
        <v>0</v>
      </c>
      <c r="E35" s="12"/>
      <c r="F35" s="12">
        <v>15675502.528121244</v>
      </c>
      <c r="G35" s="12">
        <v>704371.484375</v>
      </c>
      <c r="H35" s="12">
        <v>0</v>
      </c>
    </row>
    <row r="37" spans="1:8" x14ac:dyDescent="0.2">
      <c r="A37" s="12" t="s">
        <v>83</v>
      </c>
      <c r="B37" s="12">
        <v>7157682.1670312881</v>
      </c>
      <c r="C37" s="12">
        <v>813876.625</v>
      </c>
      <c r="D37" s="12">
        <v>0</v>
      </c>
      <c r="E37" s="12"/>
      <c r="F37" s="12">
        <v>7682258.5400309274</v>
      </c>
      <c r="G37" s="12">
        <v>840689.96719050652</v>
      </c>
      <c r="H37" s="12">
        <v>0</v>
      </c>
    </row>
    <row r="39" spans="1:8" x14ac:dyDescent="0.2">
      <c r="A39" s="12" t="s">
        <v>84</v>
      </c>
      <c r="B39" s="12">
        <v>12390.95883846283</v>
      </c>
      <c r="C39" s="12">
        <v>1676.130126953125</v>
      </c>
      <c r="D39" s="12">
        <v>0</v>
      </c>
      <c r="E39" s="12"/>
      <c r="F39" s="12">
        <v>13408.6684329254</v>
      </c>
      <c r="G39" s="12">
        <v>2219.27490234375</v>
      </c>
      <c r="H39" s="12">
        <v>0</v>
      </c>
    </row>
    <row r="41" spans="1:8" x14ac:dyDescent="0.2">
      <c r="A41" s="12" t="s">
        <v>85</v>
      </c>
      <c r="B41" s="12">
        <v>13299384.311233521</v>
      </c>
      <c r="C41" s="12">
        <v>1225267.75</v>
      </c>
      <c r="D41" s="12">
        <v>0</v>
      </c>
      <c r="E41" s="12"/>
      <c r="F41" s="12">
        <v>16265332.277954087</v>
      </c>
      <c r="G41" s="12">
        <v>3010942.125</v>
      </c>
      <c r="H41" s="12">
        <v>0</v>
      </c>
    </row>
    <row r="43" spans="1:8" x14ac:dyDescent="0.2">
      <c r="A43" s="12" t="s">
        <v>86</v>
      </c>
      <c r="B43" s="12">
        <v>314755.14895629883</v>
      </c>
      <c r="C43" s="12">
        <v>102977.828125</v>
      </c>
      <c r="D43" s="12">
        <v>201.8328552246094</v>
      </c>
      <c r="E43" s="12"/>
      <c r="F43" s="12">
        <v>314220.22774346621</v>
      </c>
      <c r="G43" s="12">
        <v>86025.504888963376</v>
      </c>
      <c r="H43" s="12">
        <v>0</v>
      </c>
    </row>
  </sheetData>
  <mergeCells count="2">
    <mergeCell ref="B1:D1"/>
    <mergeCell ref="F1:H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FD29DA-C932-144C-A44E-4C45976C427A}">
  <dimension ref="A2:H44"/>
  <sheetViews>
    <sheetView workbookViewId="0">
      <selection activeCell="K23" sqref="K23"/>
    </sheetView>
  </sheetViews>
  <sheetFormatPr baseColWidth="10" defaultRowHeight="16" x14ac:dyDescent="0.2"/>
  <cols>
    <col min="1" max="1" width="56.33203125" customWidth="1"/>
  </cols>
  <sheetData>
    <row r="2" spans="1:8" x14ac:dyDescent="0.2">
      <c r="B2" s="32" t="s">
        <v>0</v>
      </c>
      <c r="C2" s="32"/>
      <c r="D2" s="32"/>
      <c r="F2" s="32" t="s">
        <v>1</v>
      </c>
      <c r="G2" s="32"/>
      <c r="H2" s="32"/>
    </row>
    <row r="3" spans="1:8" x14ac:dyDescent="0.2">
      <c r="B3" t="s">
        <v>2</v>
      </c>
      <c r="C3" t="s">
        <v>3</v>
      </c>
      <c r="D3" t="s">
        <v>4</v>
      </c>
      <c r="F3" t="s">
        <v>2</v>
      </c>
      <c r="G3" t="s">
        <v>3</v>
      </c>
      <c r="H3" t="s">
        <v>4</v>
      </c>
    </row>
    <row r="6" spans="1:8" x14ac:dyDescent="0.2">
      <c r="A6" s="1" t="s">
        <v>108</v>
      </c>
      <c r="B6" s="1">
        <v>41998595.373322487</v>
      </c>
      <c r="C6" s="1">
        <v>946688.3125</v>
      </c>
      <c r="D6" s="1">
        <v>0</v>
      </c>
      <c r="E6" s="1"/>
      <c r="F6" s="1">
        <v>47274867.025517516</v>
      </c>
      <c r="G6" s="1">
        <v>7486726.375</v>
      </c>
      <c r="H6" s="1">
        <v>0</v>
      </c>
    </row>
    <row r="7" spans="1:8" x14ac:dyDescent="0.2">
      <c r="A7" s="2"/>
      <c r="B7" s="2"/>
      <c r="C7" s="2"/>
      <c r="D7" s="2"/>
      <c r="E7" s="2"/>
      <c r="F7" s="2"/>
      <c r="G7" s="2"/>
      <c r="H7" s="2"/>
    </row>
    <row r="8" spans="1:8" x14ac:dyDescent="0.2">
      <c r="A8" s="1" t="s">
        <v>109</v>
      </c>
      <c r="B8" s="1">
        <v>127957569.06402969</v>
      </c>
      <c r="C8" s="1">
        <v>2245356.75</v>
      </c>
      <c r="D8" s="1">
        <v>0</v>
      </c>
      <c r="E8" s="1"/>
      <c r="F8" s="1">
        <v>134344476.60373071</v>
      </c>
      <c r="G8" s="1">
        <v>17789101.5</v>
      </c>
      <c r="H8" s="1">
        <v>0</v>
      </c>
    </row>
    <row r="9" spans="1:8" x14ac:dyDescent="0.2">
      <c r="A9" s="2"/>
      <c r="B9" s="2"/>
      <c r="C9" s="2"/>
      <c r="D9" s="2"/>
      <c r="E9" s="2"/>
      <c r="F9" s="2"/>
      <c r="G9" s="2"/>
      <c r="H9" s="2"/>
    </row>
    <row r="10" spans="1:8" x14ac:dyDescent="0.2">
      <c r="A10" s="1" t="s">
        <v>110</v>
      </c>
      <c r="B10" s="1">
        <v>156765420.32695389</v>
      </c>
      <c r="C10" s="1">
        <v>4751178</v>
      </c>
      <c r="D10" s="1">
        <v>0</v>
      </c>
      <c r="E10" s="1"/>
      <c r="F10" s="1">
        <v>163065058.35106641</v>
      </c>
      <c r="G10" s="1">
        <v>14779970.625</v>
      </c>
      <c r="H10" s="1">
        <v>0</v>
      </c>
    </row>
    <row r="11" spans="1:8" x14ac:dyDescent="0.2">
      <c r="A11" s="2"/>
      <c r="B11" s="2"/>
      <c r="C11" s="2"/>
      <c r="D11" s="2"/>
      <c r="E11" s="2"/>
      <c r="F11" s="2"/>
      <c r="G11" s="2"/>
      <c r="H11" s="2"/>
    </row>
    <row r="12" spans="1:8" x14ac:dyDescent="0.2">
      <c r="A12" s="1" t="s">
        <v>111</v>
      </c>
      <c r="B12" s="1">
        <v>5013291.4030294418</v>
      </c>
      <c r="C12" s="1">
        <v>112304.984375</v>
      </c>
      <c r="D12" s="1">
        <v>0</v>
      </c>
      <c r="E12" s="1"/>
      <c r="F12" s="1">
        <v>5752927.5670193098</v>
      </c>
      <c r="G12" s="1">
        <v>1412088.46875</v>
      </c>
      <c r="H12" s="1">
        <v>0</v>
      </c>
    </row>
    <row r="13" spans="1:8" x14ac:dyDescent="0.2">
      <c r="A13" s="2"/>
      <c r="B13" s="2"/>
      <c r="C13" s="2"/>
      <c r="D13" s="2"/>
      <c r="E13" s="2"/>
      <c r="F13" s="2"/>
      <c r="G13" s="2"/>
      <c r="H13" s="2"/>
    </row>
    <row r="14" spans="1:8" x14ac:dyDescent="0.2">
      <c r="A14" s="1" t="s">
        <v>112</v>
      </c>
      <c r="B14" s="1">
        <v>20565529.985937119</v>
      </c>
      <c r="C14" s="1">
        <v>756602.9375</v>
      </c>
      <c r="D14" s="1">
        <v>0</v>
      </c>
      <c r="E14" s="1"/>
      <c r="F14" s="1">
        <v>23402612.086076371</v>
      </c>
      <c r="G14" s="1">
        <v>3748342.375</v>
      </c>
      <c r="H14" s="1">
        <v>0</v>
      </c>
    </row>
    <row r="15" spans="1:8" x14ac:dyDescent="0.2">
      <c r="A15" s="2"/>
      <c r="B15" s="2"/>
      <c r="C15" s="2"/>
      <c r="D15" s="2"/>
      <c r="E15" s="2"/>
      <c r="F15" s="2"/>
      <c r="G15" s="2"/>
      <c r="H15" s="2"/>
    </row>
    <row r="16" spans="1:8" x14ac:dyDescent="0.2">
      <c r="A16" s="1" t="s">
        <v>113</v>
      </c>
      <c r="B16" s="1">
        <v>278889866.15753508</v>
      </c>
      <c r="C16" s="1">
        <v>2530000</v>
      </c>
      <c r="D16" s="1">
        <v>0</v>
      </c>
      <c r="E16" s="1"/>
      <c r="F16" s="1">
        <v>293939793.44510406</v>
      </c>
      <c r="G16" s="1">
        <v>8831159.4775390625</v>
      </c>
      <c r="H16" s="1">
        <v>0</v>
      </c>
    </row>
    <row r="17" spans="1:8" x14ac:dyDescent="0.2">
      <c r="A17" s="2"/>
      <c r="B17" s="2"/>
      <c r="C17" s="2"/>
      <c r="D17" s="2"/>
      <c r="E17" s="2"/>
      <c r="F17" s="2"/>
      <c r="G17" s="2"/>
      <c r="H17" s="2"/>
    </row>
    <row r="18" spans="1:8" x14ac:dyDescent="0.2">
      <c r="A18" s="1" t="s">
        <v>114</v>
      </c>
      <c r="B18" s="1">
        <v>17633460.699113846</v>
      </c>
      <c r="C18" s="1">
        <v>565354.9375</v>
      </c>
      <c r="D18" s="1">
        <v>0</v>
      </c>
      <c r="E18" s="1"/>
      <c r="F18" s="1">
        <v>19468951.657692291</v>
      </c>
      <c r="G18" s="1">
        <v>1718972.375</v>
      </c>
      <c r="H18" s="1">
        <v>0</v>
      </c>
    </row>
    <row r="19" spans="1:8" x14ac:dyDescent="0.2">
      <c r="A19" s="2"/>
      <c r="B19" s="2"/>
      <c r="C19" s="2"/>
      <c r="D19" s="2"/>
      <c r="E19" s="2"/>
      <c r="F19" s="2"/>
      <c r="G19" s="2"/>
      <c r="H19" s="2"/>
    </row>
    <row r="20" spans="1:8" x14ac:dyDescent="0.2">
      <c r="A20" s="1" t="s">
        <v>115</v>
      </c>
      <c r="B20" s="1">
        <v>52384825.9480896</v>
      </c>
      <c r="C20" s="1">
        <v>2738473.75</v>
      </c>
      <c r="D20" s="1">
        <v>0</v>
      </c>
      <c r="E20" s="1"/>
      <c r="F20" s="1">
        <v>55662393.505701132</v>
      </c>
      <c r="G20" s="1">
        <v>3279095.625</v>
      </c>
      <c r="H20" s="1">
        <v>0</v>
      </c>
    </row>
    <row r="21" spans="1:8" x14ac:dyDescent="0.2">
      <c r="A21" s="2"/>
      <c r="B21" s="2"/>
      <c r="C21" s="2"/>
      <c r="D21" s="2"/>
      <c r="E21" s="2"/>
      <c r="F21" s="2"/>
      <c r="G21" s="2"/>
      <c r="H21" s="2"/>
    </row>
    <row r="22" spans="1:8" x14ac:dyDescent="0.2">
      <c r="A22" s="1" t="s">
        <v>116</v>
      </c>
      <c r="B22" s="1">
        <v>186665422.97001362</v>
      </c>
      <c r="C22" s="1">
        <v>7688935.5</v>
      </c>
      <c r="D22" s="1">
        <v>0</v>
      </c>
      <c r="E22" s="1"/>
      <c r="F22" s="1">
        <v>206632724.36897188</v>
      </c>
      <c r="G22" s="1">
        <v>206632724.36897188</v>
      </c>
      <c r="H22" s="1">
        <v>0</v>
      </c>
    </row>
    <row r="23" spans="1:8" x14ac:dyDescent="0.2">
      <c r="A23" s="2"/>
      <c r="B23" s="2"/>
      <c r="C23" s="2"/>
      <c r="D23" s="2"/>
      <c r="E23" s="2"/>
      <c r="F23" s="2"/>
      <c r="G23" s="2"/>
      <c r="H23" s="2"/>
    </row>
    <row r="24" spans="1:8" x14ac:dyDescent="0.2">
      <c r="A24" s="1" t="s">
        <v>104</v>
      </c>
      <c r="B24" s="1">
        <v>7290422.3146934509</v>
      </c>
      <c r="C24" s="1">
        <v>1303870</v>
      </c>
      <c r="D24" s="1">
        <v>0</v>
      </c>
      <c r="E24" s="1"/>
      <c r="F24" s="1">
        <v>8125599.3495022887</v>
      </c>
      <c r="G24" s="1">
        <v>1303870</v>
      </c>
      <c r="H24" s="1">
        <v>0</v>
      </c>
    </row>
    <row r="25" spans="1:8" x14ac:dyDescent="0.2">
      <c r="A25" s="2"/>
      <c r="B25" s="2"/>
      <c r="C25" s="2"/>
      <c r="D25" s="2"/>
      <c r="E25" s="2"/>
      <c r="F25" s="2"/>
      <c r="G25" s="2"/>
      <c r="H25" s="2"/>
    </row>
    <row r="26" spans="1:8" x14ac:dyDescent="0.2">
      <c r="A26" s="1" t="s">
        <v>103</v>
      </c>
      <c r="B26" s="1">
        <v>1598539.0453658104</v>
      </c>
      <c r="C26" s="1">
        <v>95664.796875</v>
      </c>
      <c r="D26" s="1">
        <v>0</v>
      </c>
      <c r="E26" s="1"/>
      <c r="F26" s="1">
        <v>1791999.9318068377</v>
      </c>
      <c r="G26" s="1">
        <v>244573.515625</v>
      </c>
      <c r="H26" s="1">
        <v>0</v>
      </c>
    </row>
    <row r="27" spans="1:8" x14ac:dyDescent="0.2">
      <c r="A27" s="2"/>
      <c r="B27" s="2"/>
      <c r="C27" s="2"/>
      <c r="D27" s="2"/>
      <c r="E27" s="2"/>
      <c r="F27" s="2"/>
      <c r="G27" s="2"/>
      <c r="H27" s="2"/>
    </row>
    <row r="28" spans="1:8" x14ac:dyDescent="0.2">
      <c r="A28" s="1" t="s">
        <v>102</v>
      </c>
      <c r="B28" s="1">
        <v>32248548.559650898</v>
      </c>
      <c r="C28" s="1">
        <v>931491.3125</v>
      </c>
      <c r="D28" s="1">
        <v>0</v>
      </c>
      <c r="E28" s="1"/>
      <c r="F28" s="1">
        <v>37187027.934604585</v>
      </c>
      <c r="G28" s="1">
        <v>4563024.1875</v>
      </c>
      <c r="H28" s="1">
        <v>0</v>
      </c>
    </row>
    <row r="29" spans="1:8" x14ac:dyDescent="0.2">
      <c r="A29" s="2"/>
      <c r="B29" s="2"/>
      <c r="C29" s="2"/>
      <c r="D29" s="2"/>
      <c r="E29" s="2"/>
      <c r="F29" s="2"/>
      <c r="G29" s="2"/>
      <c r="H29" s="2"/>
    </row>
    <row r="30" spans="1:8" x14ac:dyDescent="0.2">
      <c r="A30" s="1" t="s">
        <v>101</v>
      </c>
      <c r="B30" s="1">
        <v>163589369.95937371</v>
      </c>
      <c r="C30" s="1">
        <v>2826037.25</v>
      </c>
      <c r="D30" s="1">
        <v>0</v>
      </c>
      <c r="E30" s="1"/>
      <c r="F30" s="1">
        <v>183604238.15760043</v>
      </c>
      <c r="G30" s="1">
        <v>19190711</v>
      </c>
      <c r="H30" s="1">
        <v>0</v>
      </c>
    </row>
    <row r="31" spans="1:8" x14ac:dyDescent="0.2">
      <c r="A31" s="2"/>
      <c r="B31" s="2"/>
      <c r="C31" s="2"/>
      <c r="D31" s="2"/>
      <c r="E31" s="2"/>
      <c r="F31" s="2"/>
      <c r="G31" s="2"/>
      <c r="H31" s="2"/>
    </row>
    <row r="32" spans="1:8" x14ac:dyDescent="0.2">
      <c r="A32" s="1" t="s">
        <v>100</v>
      </c>
      <c r="B32" s="1">
        <v>623753.55290079117</v>
      </c>
      <c r="C32" s="1">
        <v>26402.935546875</v>
      </c>
      <c r="D32" s="1">
        <v>0</v>
      </c>
      <c r="E32" s="1"/>
      <c r="F32" s="1">
        <v>757833.39160594624</v>
      </c>
      <c r="G32" s="1">
        <v>52759.994140625</v>
      </c>
      <c r="H32" s="1">
        <v>0</v>
      </c>
    </row>
    <row r="33" spans="1:8" x14ac:dyDescent="0.2">
      <c r="A33" s="2"/>
      <c r="B33" s="2"/>
      <c r="C33" s="2"/>
      <c r="D33" s="2"/>
      <c r="E33" s="2"/>
      <c r="F33" s="2"/>
      <c r="G33" s="2"/>
      <c r="H33" s="2"/>
    </row>
    <row r="34" spans="1:8" x14ac:dyDescent="0.2">
      <c r="A34" s="1" t="s">
        <v>99</v>
      </c>
      <c r="B34" s="1">
        <v>4669124.2052083015</v>
      </c>
      <c r="C34" s="1">
        <v>76237.515625</v>
      </c>
      <c r="D34" s="1">
        <v>0</v>
      </c>
      <c r="E34" s="1"/>
      <c r="F34" s="1">
        <v>5339766.3175424123</v>
      </c>
      <c r="G34" s="1">
        <v>460556.74609375</v>
      </c>
      <c r="H34" s="1">
        <v>0</v>
      </c>
    </row>
    <row r="35" spans="1:8" x14ac:dyDescent="0.2">
      <c r="A35" s="2"/>
      <c r="B35" s="2"/>
      <c r="C35" s="2"/>
      <c r="D35" s="2"/>
      <c r="E35" s="2"/>
      <c r="F35" s="2"/>
      <c r="G35" s="2"/>
      <c r="H35" s="2"/>
    </row>
    <row r="36" spans="1:8" x14ac:dyDescent="0.2">
      <c r="A36" s="1" t="s">
        <v>98</v>
      </c>
      <c r="B36" s="1">
        <v>53103351.898426533</v>
      </c>
      <c r="C36" s="1">
        <v>1765776</v>
      </c>
      <c r="D36" s="1">
        <v>0</v>
      </c>
      <c r="E36" s="1"/>
      <c r="F36" s="1">
        <v>60077261.31792593</v>
      </c>
      <c r="G36" s="1">
        <v>2325470.75</v>
      </c>
      <c r="H36" s="1">
        <v>0</v>
      </c>
    </row>
    <row r="37" spans="1:8" x14ac:dyDescent="0.2">
      <c r="A37" s="2"/>
      <c r="B37" s="2"/>
      <c r="C37" s="2"/>
      <c r="D37" s="2"/>
      <c r="E37" s="2"/>
      <c r="F37" s="2"/>
      <c r="G37" s="2"/>
      <c r="H37" s="2"/>
    </row>
    <row r="38" spans="1:8" x14ac:dyDescent="0.2">
      <c r="A38" s="1" t="s">
        <v>97</v>
      </c>
      <c r="B38" s="1">
        <v>179688964.36393785</v>
      </c>
      <c r="C38" s="1">
        <v>4317036.5</v>
      </c>
      <c r="D38" s="1">
        <v>0</v>
      </c>
      <c r="E38" s="1"/>
      <c r="F38" s="1">
        <v>209056591.05745932</v>
      </c>
      <c r="G38" s="1">
        <v>12967808.5</v>
      </c>
      <c r="H38" s="1">
        <v>0</v>
      </c>
    </row>
    <row r="39" spans="1:8" x14ac:dyDescent="0.2">
      <c r="A39" s="2"/>
      <c r="B39" s="2"/>
      <c r="C39" s="2"/>
      <c r="D39" s="2"/>
      <c r="E39" s="2"/>
      <c r="F39" s="2"/>
      <c r="G39" s="2"/>
      <c r="H39" s="2"/>
    </row>
    <row r="40" spans="1:8" x14ac:dyDescent="0.2">
      <c r="A40" s="1" t="s">
        <v>96</v>
      </c>
      <c r="B40" s="1">
        <v>231417492.93998337</v>
      </c>
      <c r="C40" s="1">
        <v>9378851</v>
      </c>
      <c r="D40" s="1">
        <v>0</v>
      </c>
      <c r="E40" s="1"/>
      <c r="F40" s="1">
        <v>254035861.3747862</v>
      </c>
      <c r="G40" s="1">
        <v>48783731</v>
      </c>
      <c r="H40" s="1">
        <v>0</v>
      </c>
    </row>
    <row r="41" spans="1:8" x14ac:dyDescent="0.2">
      <c r="A41" s="2"/>
      <c r="B41" s="2"/>
      <c r="C41" s="2"/>
      <c r="D41" s="2"/>
      <c r="E41" s="2"/>
      <c r="F41" s="2"/>
      <c r="G41" s="2"/>
      <c r="H41" s="2"/>
    </row>
    <row r="42" spans="1:8" x14ac:dyDescent="0.2">
      <c r="A42" s="1" t="s">
        <v>105</v>
      </c>
      <c r="B42" s="1">
        <v>181257230.54868317</v>
      </c>
      <c r="C42" s="1">
        <v>3480250.75</v>
      </c>
      <c r="D42" s="1">
        <v>0</v>
      </c>
      <c r="E42" s="1"/>
      <c r="F42" s="1">
        <v>207666788.8938424</v>
      </c>
      <c r="G42" s="1">
        <v>17171965.875</v>
      </c>
      <c r="H42" s="1">
        <v>0</v>
      </c>
    </row>
    <row r="43" spans="1:8" x14ac:dyDescent="0.2">
      <c r="A43" s="2"/>
      <c r="B43" s="2"/>
      <c r="C43" s="2"/>
      <c r="D43" s="2"/>
      <c r="E43" s="2"/>
      <c r="F43" s="2"/>
      <c r="G43" s="2"/>
      <c r="H43" s="2"/>
    </row>
    <row r="44" spans="1:8" x14ac:dyDescent="0.2">
      <c r="A44" s="1" t="s">
        <v>106</v>
      </c>
      <c r="B44" s="1">
        <v>1729673.0929718018</v>
      </c>
      <c r="C44" s="1">
        <v>106692.2421875</v>
      </c>
      <c r="D44" s="1">
        <v>0</v>
      </c>
      <c r="E44" s="1"/>
      <c r="F44" s="1">
        <v>1998127.8845296509</v>
      </c>
      <c r="G44" s="1">
        <v>212886.7109375</v>
      </c>
      <c r="H44" s="1">
        <v>0</v>
      </c>
    </row>
  </sheetData>
  <mergeCells count="2">
    <mergeCell ref="B2:D2"/>
    <mergeCell ref="F2:H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AD4973-D827-DB41-A419-928EBA595BD7}">
  <dimension ref="A2:H44"/>
  <sheetViews>
    <sheetView topLeftCell="A3" workbookViewId="0">
      <selection activeCell="K15" sqref="K15"/>
    </sheetView>
  </sheetViews>
  <sheetFormatPr baseColWidth="10" defaultRowHeight="16" x14ac:dyDescent="0.2"/>
  <cols>
    <col min="1" max="1" width="56.33203125" customWidth="1"/>
  </cols>
  <sheetData>
    <row r="2" spans="1:8" x14ac:dyDescent="0.2">
      <c r="B2" s="32" t="s">
        <v>0</v>
      </c>
      <c r="C2" s="32"/>
      <c r="D2" s="32"/>
      <c r="F2" s="32" t="s">
        <v>1</v>
      </c>
      <c r="G2" s="32"/>
      <c r="H2" s="32"/>
    </row>
    <row r="3" spans="1:8" x14ac:dyDescent="0.2">
      <c r="B3" t="s">
        <v>2</v>
      </c>
      <c r="C3" t="s">
        <v>3</v>
      </c>
      <c r="D3" t="s">
        <v>4</v>
      </c>
      <c r="F3" t="s">
        <v>2</v>
      </c>
      <c r="G3" t="s">
        <v>3</v>
      </c>
      <c r="H3" t="s">
        <v>4</v>
      </c>
    </row>
    <row r="6" spans="1:8" x14ac:dyDescent="0.2">
      <c r="A6" s="1" t="s">
        <v>108</v>
      </c>
      <c r="B6" s="1">
        <v>3361114.3773612976</v>
      </c>
      <c r="C6" s="1">
        <v>311696.78125</v>
      </c>
      <c r="D6" s="1">
        <v>0</v>
      </c>
      <c r="E6" s="1"/>
      <c r="F6" s="1">
        <v>3585838.0857910882</v>
      </c>
      <c r="G6" s="1">
        <v>352430.21811558952</v>
      </c>
      <c r="H6" s="1">
        <v>0</v>
      </c>
    </row>
    <row r="7" spans="1:8" x14ac:dyDescent="0.2">
      <c r="A7" s="2"/>
      <c r="B7" s="2"/>
      <c r="C7" s="2"/>
      <c r="D7" s="2"/>
      <c r="E7" s="2"/>
      <c r="F7" s="2"/>
      <c r="G7" s="2"/>
      <c r="H7" s="2"/>
    </row>
    <row r="8" spans="1:8" x14ac:dyDescent="0.2">
      <c r="A8" s="1" t="s">
        <v>109</v>
      </c>
      <c r="B8" s="1">
        <v>11021599.888591766</v>
      </c>
      <c r="C8" s="1">
        <v>648576</v>
      </c>
      <c r="D8" s="1">
        <v>0</v>
      </c>
      <c r="E8" s="1"/>
      <c r="F8" s="1">
        <v>11554331.611774348</v>
      </c>
      <c r="G8" s="1">
        <v>1211518.25</v>
      </c>
      <c r="H8" s="1">
        <v>0</v>
      </c>
    </row>
    <row r="9" spans="1:8" x14ac:dyDescent="0.2">
      <c r="A9" s="2"/>
      <c r="B9" s="2"/>
      <c r="C9" s="2"/>
      <c r="D9" s="2"/>
      <c r="E9" s="2"/>
      <c r="F9" s="2"/>
      <c r="G9" s="2"/>
      <c r="H9" s="2"/>
    </row>
    <row r="10" spans="1:8" x14ac:dyDescent="0.2">
      <c r="A10" s="1" t="s">
        <v>110</v>
      </c>
      <c r="B10" s="1">
        <v>293.95571899414062</v>
      </c>
      <c r="C10" s="1">
        <v>293.95571899414062</v>
      </c>
      <c r="D10" s="1">
        <v>0</v>
      </c>
      <c r="E10" s="1"/>
      <c r="F10" s="1">
        <v>249.16831153272821</v>
      </c>
      <c r="G10" s="1">
        <v>58.514999746585843</v>
      </c>
      <c r="H10" s="1">
        <v>0</v>
      </c>
    </row>
    <row r="11" spans="1:8" x14ac:dyDescent="0.2">
      <c r="A11" s="2"/>
      <c r="B11" s="2"/>
      <c r="C11" s="2"/>
      <c r="D11" s="2"/>
      <c r="E11" s="2"/>
      <c r="F11" s="2"/>
      <c r="G11" s="2"/>
      <c r="H11" s="2"/>
    </row>
    <row r="12" spans="1:8" x14ac:dyDescent="0.2">
      <c r="A12" s="1" t="s">
        <v>111</v>
      </c>
      <c r="B12" s="1">
        <v>93367.706359863281</v>
      </c>
      <c r="C12" s="1">
        <v>27713.80078125</v>
      </c>
      <c r="D12" s="1">
        <v>236.93791198730469</v>
      </c>
      <c r="E12" s="1"/>
      <c r="F12" s="1">
        <v>95226.130060352007</v>
      </c>
      <c r="G12" s="1">
        <v>23128.011791008121</v>
      </c>
      <c r="H12" s="1">
        <v>0</v>
      </c>
    </row>
    <row r="13" spans="1:8" x14ac:dyDescent="0.2">
      <c r="A13" s="2"/>
      <c r="B13" s="2"/>
      <c r="C13" s="2"/>
      <c r="D13" s="2"/>
      <c r="E13" s="2"/>
      <c r="F13" s="2"/>
      <c r="G13" s="2"/>
      <c r="H13" s="2"/>
    </row>
    <row r="14" spans="1:8" x14ac:dyDescent="0.2">
      <c r="A14" s="1" t="s">
        <v>112</v>
      </c>
      <c r="B14" s="1">
        <v>293788.09084129333</v>
      </c>
      <c r="C14" s="1">
        <v>65185.8359375</v>
      </c>
      <c r="D14" s="1">
        <v>0</v>
      </c>
      <c r="E14" s="1"/>
      <c r="F14" s="1">
        <v>365230.5737444167</v>
      </c>
      <c r="G14" s="1">
        <v>99970.33203125</v>
      </c>
      <c r="H14" s="1">
        <v>0</v>
      </c>
    </row>
    <row r="15" spans="1:8" x14ac:dyDescent="0.2">
      <c r="A15" s="2"/>
      <c r="B15" s="2"/>
      <c r="C15" s="2"/>
      <c r="D15" s="2"/>
      <c r="E15" s="2"/>
      <c r="F15" s="2"/>
      <c r="G15" s="2"/>
      <c r="H15" s="2"/>
    </row>
    <row r="16" spans="1:8" x14ac:dyDescent="0.2">
      <c r="A16" s="1" t="s">
        <v>113</v>
      </c>
      <c r="B16" s="1">
        <v>69408908.374206543</v>
      </c>
      <c r="C16" s="1">
        <v>2530000</v>
      </c>
      <c r="D16" s="1">
        <v>0</v>
      </c>
      <c r="E16" s="1"/>
      <c r="F16" s="1">
        <v>74687556.932474717</v>
      </c>
      <c r="G16" s="1">
        <v>5020317.75</v>
      </c>
      <c r="H16" s="1">
        <v>0</v>
      </c>
    </row>
    <row r="17" spans="1:8" x14ac:dyDescent="0.2">
      <c r="A17" s="2"/>
      <c r="B17" s="2"/>
      <c r="C17" s="2"/>
      <c r="D17" s="2"/>
      <c r="E17" s="2"/>
      <c r="F17" s="2"/>
      <c r="G17" s="2"/>
      <c r="H17" s="2"/>
    </row>
    <row r="18" spans="1:8" x14ac:dyDescent="0.2">
      <c r="A18" s="1" t="s">
        <v>114</v>
      </c>
      <c r="B18" s="1">
        <v>731207.62520027161</v>
      </c>
      <c r="C18" s="1">
        <v>182990.421875</v>
      </c>
      <c r="D18" s="1">
        <v>0</v>
      </c>
      <c r="E18" s="1"/>
      <c r="F18" s="1">
        <v>881546.2514117707</v>
      </c>
      <c r="G18" s="1">
        <v>228733.53515625</v>
      </c>
      <c r="H18" s="1">
        <v>0</v>
      </c>
    </row>
    <row r="19" spans="1:8" x14ac:dyDescent="0.2">
      <c r="A19" s="2"/>
      <c r="B19" s="2"/>
      <c r="C19" s="2"/>
      <c r="D19" s="2"/>
      <c r="E19" s="2"/>
      <c r="F19" s="2"/>
      <c r="G19" s="2"/>
      <c r="H19" s="2"/>
    </row>
    <row r="20" spans="1:8" x14ac:dyDescent="0.2">
      <c r="A20" s="1" t="s">
        <v>115</v>
      </c>
      <c r="B20" s="1">
        <v>22974552.366394043</v>
      </c>
      <c r="C20" s="1">
        <v>2738473.75</v>
      </c>
      <c r="D20" s="1">
        <v>0</v>
      </c>
      <c r="E20" s="1"/>
      <c r="F20" s="1">
        <v>22586746.400841061</v>
      </c>
      <c r="G20" s="1">
        <v>1905230.4658670439</v>
      </c>
      <c r="H20" s="1">
        <v>0</v>
      </c>
    </row>
    <row r="21" spans="1:8" x14ac:dyDescent="0.2">
      <c r="A21" s="2"/>
      <c r="B21" s="2"/>
      <c r="C21" s="2"/>
      <c r="D21" s="2"/>
      <c r="E21" s="2"/>
      <c r="F21" s="2"/>
      <c r="G21" s="2"/>
      <c r="H21" s="2"/>
    </row>
    <row r="22" spans="1:8" x14ac:dyDescent="0.2">
      <c r="A22" s="1" t="s">
        <v>89</v>
      </c>
      <c r="B22" s="1">
        <v>37891.475024700165</v>
      </c>
      <c r="C22" s="1">
        <v>5951.52587890625</v>
      </c>
      <c r="D22" s="1">
        <v>0</v>
      </c>
      <c r="E22" s="1"/>
      <c r="F22" s="1">
        <v>37893.596380405215</v>
      </c>
      <c r="G22" s="1">
        <v>3356.954248926404</v>
      </c>
      <c r="H22" s="1">
        <v>0</v>
      </c>
    </row>
    <row r="23" spans="1:8" x14ac:dyDescent="0.2">
      <c r="A23" s="2"/>
      <c r="B23" s="2"/>
      <c r="C23" s="2"/>
      <c r="D23" s="2"/>
      <c r="E23" s="2"/>
      <c r="F23" s="2"/>
      <c r="G23" s="2"/>
      <c r="H23" s="2"/>
    </row>
    <row r="24" spans="1:8" x14ac:dyDescent="0.2">
      <c r="A24" s="1" t="s">
        <v>76</v>
      </c>
      <c r="B24" s="1">
        <v>427146.68548202515</v>
      </c>
      <c r="C24" s="1">
        <v>130868.296875</v>
      </c>
      <c r="D24" s="1">
        <v>0</v>
      </c>
      <c r="E24" s="1"/>
      <c r="F24" s="1">
        <v>436442.90762242081</v>
      </c>
      <c r="G24" s="1">
        <v>114608.03567086739</v>
      </c>
      <c r="H24" s="1">
        <v>0</v>
      </c>
    </row>
    <row r="25" spans="1:8" x14ac:dyDescent="0.2">
      <c r="A25" s="2"/>
      <c r="B25" s="2"/>
      <c r="C25" s="2"/>
      <c r="D25" s="2"/>
      <c r="E25" s="2"/>
      <c r="F25" s="2"/>
      <c r="G25" s="2"/>
      <c r="H25" s="2"/>
    </row>
    <row r="26" spans="1:8" x14ac:dyDescent="0.2">
      <c r="A26" s="1" t="s">
        <v>77</v>
      </c>
      <c r="B26" s="1">
        <v>488002.3484916687</v>
      </c>
      <c r="C26" s="1">
        <v>57611.75390625</v>
      </c>
      <c r="D26" s="1">
        <v>0</v>
      </c>
      <c r="E26" s="1"/>
      <c r="F26" s="1">
        <v>518176.82800435071</v>
      </c>
      <c r="G26" s="1">
        <v>39751.977878386089</v>
      </c>
      <c r="H26" s="1">
        <v>0</v>
      </c>
    </row>
    <row r="27" spans="1:8" x14ac:dyDescent="0.2">
      <c r="A27" s="2"/>
      <c r="B27" s="2"/>
      <c r="C27" s="2"/>
      <c r="D27" s="2"/>
      <c r="E27" s="2"/>
      <c r="F27" s="2"/>
      <c r="G27" s="2"/>
      <c r="H27" s="2"/>
    </row>
    <row r="28" spans="1:8" x14ac:dyDescent="0.2">
      <c r="A28" s="1" t="s">
        <v>78</v>
      </c>
      <c r="B28" s="1">
        <v>603389.57242012024</v>
      </c>
      <c r="C28" s="1">
        <v>45879.0234375</v>
      </c>
      <c r="D28" s="1">
        <v>0</v>
      </c>
      <c r="E28" s="1"/>
      <c r="F28" s="1">
        <v>617079.08844067168</v>
      </c>
      <c r="G28" s="1">
        <v>47984.876773231583</v>
      </c>
      <c r="H28" s="1">
        <v>0</v>
      </c>
    </row>
    <row r="29" spans="1:8" x14ac:dyDescent="0.2">
      <c r="A29" s="2"/>
      <c r="B29" s="2"/>
      <c r="C29" s="2"/>
      <c r="D29" s="2"/>
      <c r="E29" s="2"/>
      <c r="F29" s="2"/>
      <c r="G29" s="2"/>
      <c r="H29" s="2"/>
    </row>
    <row r="30" spans="1:8" x14ac:dyDescent="0.2">
      <c r="A30" s="1" t="s">
        <v>79</v>
      </c>
      <c r="B30" s="1">
        <v>1570191.8671097755</v>
      </c>
      <c r="C30" s="1">
        <v>264050.15625</v>
      </c>
      <c r="D30" s="1">
        <v>0</v>
      </c>
      <c r="E30" s="1"/>
      <c r="F30" s="1">
        <v>1833647.6969144465</v>
      </c>
      <c r="G30" s="1">
        <v>436062.609375</v>
      </c>
      <c r="H30" s="1">
        <v>0</v>
      </c>
    </row>
    <row r="31" spans="1:8" x14ac:dyDescent="0.2">
      <c r="A31" s="2"/>
      <c r="B31" s="2"/>
      <c r="C31" s="2"/>
      <c r="D31" s="2"/>
      <c r="E31" s="2"/>
      <c r="F31" s="2"/>
      <c r="G31" s="2"/>
      <c r="H31" s="2"/>
    </row>
    <row r="32" spans="1:8" x14ac:dyDescent="0.2">
      <c r="A32" s="1" t="s">
        <v>80</v>
      </c>
      <c r="B32" s="1">
        <v>7482.7164001464844</v>
      </c>
      <c r="C32" s="1">
        <v>1303.727294921875</v>
      </c>
      <c r="D32" s="1">
        <v>0</v>
      </c>
      <c r="E32" s="1"/>
      <c r="F32" s="1">
        <v>7482.7164001467136</v>
      </c>
      <c r="G32" s="1">
        <v>704.61464374944148</v>
      </c>
      <c r="H32" s="1">
        <v>0</v>
      </c>
    </row>
    <row r="33" spans="1:8" x14ac:dyDescent="0.2">
      <c r="A33" s="2"/>
      <c r="B33" s="2"/>
      <c r="C33" s="2"/>
      <c r="D33" s="2"/>
      <c r="E33" s="2"/>
      <c r="F33" s="2"/>
      <c r="G33" s="2"/>
      <c r="H33" s="2"/>
    </row>
    <row r="34" spans="1:8" x14ac:dyDescent="0.2">
      <c r="A34" s="1" t="s">
        <v>81</v>
      </c>
      <c r="B34" s="1">
        <v>397842.68698978424</v>
      </c>
      <c r="C34" s="1">
        <v>68448.9609375</v>
      </c>
      <c r="D34" s="1">
        <v>0</v>
      </c>
      <c r="E34" s="1"/>
      <c r="F34" s="1">
        <v>450055.31202287675</v>
      </c>
      <c r="G34" s="1">
        <v>86462.932492428299</v>
      </c>
      <c r="H34" s="1">
        <v>0</v>
      </c>
    </row>
    <row r="35" spans="1:8" x14ac:dyDescent="0.2">
      <c r="A35" s="2"/>
      <c r="B35" s="2"/>
      <c r="C35" s="2"/>
      <c r="D35" s="2"/>
      <c r="E35" s="2"/>
      <c r="F35" s="2"/>
      <c r="G35" s="2"/>
      <c r="H35" s="2"/>
    </row>
    <row r="36" spans="1:8" x14ac:dyDescent="0.2">
      <c r="A36" s="1" t="s">
        <v>98</v>
      </c>
      <c r="B36" s="1">
        <v>15459866.73342514</v>
      </c>
      <c r="C36" s="1">
        <v>1259344.25</v>
      </c>
      <c r="D36" s="1">
        <v>0</v>
      </c>
      <c r="E36" s="1"/>
      <c r="F36" s="1">
        <v>16645063.25282168</v>
      </c>
      <c r="G36" s="1">
        <v>747577.875</v>
      </c>
      <c r="H36" s="1">
        <v>0</v>
      </c>
    </row>
    <row r="37" spans="1:8" x14ac:dyDescent="0.2">
      <c r="A37" s="2"/>
      <c r="B37" s="2"/>
      <c r="C37" s="2"/>
      <c r="D37" s="2"/>
      <c r="E37" s="2"/>
      <c r="F37" s="2"/>
      <c r="G37" s="2"/>
      <c r="H37" s="2"/>
    </row>
    <row r="38" spans="1:8" x14ac:dyDescent="0.2">
      <c r="A38" s="1" t="s">
        <v>107</v>
      </c>
      <c r="B38" s="1">
        <v>7600066.5967307091</v>
      </c>
      <c r="C38" s="1">
        <v>861945.625</v>
      </c>
      <c r="D38" s="1">
        <v>0</v>
      </c>
      <c r="E38" s="1"/>
      <c r="F38" s="1">
        <v>8160817.4599114778</v>
      </c>
      <c r="G38" s="1">
        <v>895891.14807030326</v>
      </c>
      <c r="H38" s="1">
        <v>0</v>
      </c>
    </row>
    <row r="39" spans="1:8" x14ac:dyDescent="0.2">
      <c r="A39" s="2"/>
      <c r="B39" s="2"/>
      <c r="C39" s="2"/>
      <c r="D39" s="2"/>
      <c r="E39" s="2"/>
      <c r="F39" s="2"/>
      <c r="G39" s="2"/>
      <c r="H39" s="2"/>
    </row>
    <row r="40" spans="1:8" x14ac:dyDescent="0.2">
      <c r="A40" s="1" t="s">
        <v>96</v>
      </c>
      <c r="B40" s="1">
        <v>12564.316346168518</v>
      </c>
      <c r="C40" s="1">
        <v>1774.56591796875</v>
      </c>
      <c r="D40" s="1">
        <v>0</v>
      </c>
      <c r="E40" s="1"/>
      <c r="F40" s="1">
        <v>11339.617830813015</v>
      </c>
      <c r="G40" s="1">
        <v>1170.8422375374521</v>
      </c>
      <c r="H40" s="1">
        <v>0</v>
      </c>
    </row>
    <row r="41" spans="1:8" x14ac:dyDescent="0.2">
      <c r="A41" s="2"/>
      <c r="B41" s="2"/>
      <c r="C41" s="2"/>
      <c r="D41" s="2"/>
      <c r="E41" s="2"/>
      <c r="F41" s="2"/>
      <c r="G41" s="2"/>
      <c r="H41" s="2"/>
    </row>
    <row r="42" spans="1:8" x14ac:dyDescent="0.2">
      <c r="A42" s="1" t="s">
        <v>105</v>
      </c>
      <c r="B42" s="1">
        <v>14129105.654953003</v>
      </c>
      <c r="C42" s="1">
        <v>1307077.375</v>
      </c>
      <c r="D42" s="1">
        <v>0</v>
      </c>
      <c r="E42" s="1"/>
      <c r="F42" s="1">
        <v>15730511.213089652</v>
      </c>
      <c r="G42" s="1">
        <v>1680679.4437806881</v>
      </c>
      <c r="H42" s="1">
        <v>0</v>
      </c>
    </row>
    <row r="43" spans="1:8" x14ac:dyDescent="0.2">
      <c r="A43" s="2"/>
      <c r="B43" s="2"/>
      <c r="C43" s="2"/>
      <c r="D43" s="2"/>
      <c r="E43" s="2"/>
      <c r="F43" s="2"/>
      <c r="G43" s="2"/>
      <c r="H43" s="2"/>
    </row>
    <row r="44" spans="1:8" x14ac:dyDescent="0.2">
      <c r="A44" s="1" t="s">
        <v>106</v>
      </c>
      <c r="B44" s="1">
        <v>326325.97955322266</v>
      </c>
      <c r="C44" s="1">
        <v>106692.2421875</v>
      </c>
      <c r="D44" s="1">
        <v>211.1554870605469</v>
      </c>
      <c r="E44" s="1"/>
      <c r="F44" s="1">
        <v>329461.34946965909</v>
      </c>
      <c r="G44" s="1">
        <v>93657.911616920581</v>
      </c>
      <c r="H44" s="1">
        <v>0</v>
      </c>
    </row>
  </sheetData>
  <mergeCells count="2">
    <mergeCell ref="B2:D2"/>
    <mergeCell ref="F2:H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A37CD-4692-C34B-91E7-2A9F1ED7A643}">
  <dimension ref="A1"/>
  <sheetViews>
    <sheetView workbookViewId="0"/>
  </sheetViews>
  <sheetFormatPr baseColWidth="10" defaultRowHeight="16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italy_Etb_2010</vt:lpstr>
      <vt:lpstr>piemonte_Etb_2010</vt:lpstr>
      <vt:lpstr>italy_Etb_2005_2014</vt:lpstr>
      <vt:lpstr>piemonte_Etb_2005_2014</vt:lpstr>
      <vt:lpstr>italy_Etc 2010</vt:lpstr>
      <vt:lpstr>piemonte_Etc_2010</vt:lpstr>
      <vt:lpstr>italy_Etc_2005_2014</vt:lpstr>
      <vt:lpstr>piemonte_Etc_2005_2014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Reza Eghbali</dc:creator>
  <cp:lastModifiedBy>Reza Eghbali</cp:lastModifiedBy>
  <dcterms:created xsi:type="dcterms:W3CDTF">2024-02-28T13:06:57Z</dcterms:created>
  <dcterms:modified xsi:type="dcterms:W3CDTF">2024-03-18T10:53:33Z</dcterms:modified>
</cp:coreProperties>
</file>