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ca\Desktop\"/>
    </mc:Choice>
  </mc:AlternateContent>
  <xr:revisionPtr revIDLastSave="0" documentId="8_{474E9662-60D4-4E28-BB1C-D90FE373121E}" xr6:coauthVersionLast="47" xr6:coauthVersionMax="47" xr10:uidLastSave="{00000000-0000-0000-0000-000000000000}"/>
  <bookViews>
    <workbookView xWindow="-108" yWindow="-108" windowWidth="23256" windowHeight="12456" activeTab="1" xr2:uid="{CB5C02CA-B665-4C3E-A318-59A3F80714A5}"/>
  </bookViews>
  <sheets>
    <sheet name="Foglio2" sheetId="2" r:id="rId1"/>
    <sheet name="Foglio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2" l="1"/>
  <c r="F78" i="3"/>
  <c r="G71" i="3" s="1"/>
  <c r="B74" i="3"/>
  <c r="B75" i="3" s="1"/>
  <c r="AO58" i="3"/>
  <c r="AN58" i="3"/>
  <c r="AM58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B58" i="3"/>
  <c r="W54" i="3" s="1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Y54" i="3"/>
  <c r="V54" i="3"/>
  <c r="U54" i="3"/>
  <c r="T54" i="3"/>
  <c r="S54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X53" i="3"/>
  <c r="U53" i="3"/>
  <c r="T53" i="3"/>
  <c r="S53" i="3"/>
  <c r="R53" i="3"/>
  <c r="AO45" i="3"/>
  <c r="AO47" i="3" s="1"/>
  <c r="AN45" i="3"/>
  <c r="AN47" i="3" s="1"/>
  <c r="AM45" i="3"/>
  <c r="AM47" i="3" s="1"/>
  <c r="AL45" i="3"/>
  <c r="AL47" i="3" s="1"/>
  <c r="AK45" i="3"/>
  <c r="AK47" i="3" s="1"/>
  <c r="AJ45" i="3"/>
  <c r="AJ48" i="3" s="1"/>
  <c r="AI45" i="3"/>
  <c r="AI48" i="3" s="1"/>
  <c r="AH45" i="3"/>
  <c r="AH47" i="3" s="1"/>
  <c r="AG45" i="3"/>
  <c r="AG47" i="3" s="1"/>
  <c r="AF45" i="3"/>
  <c r="AF47" i="3" s="1"/>
  <c r="AE45" i="3"/>
  <c r="AE47" i="3" s="1"/>
  <c r="AD45" i="3"/>
  <c r="AD48" i="3" s="1"/>
  <c r="AC45" i="3"/>
  <c r="AC47" i="3" s="1"/>
  <c r="AB45" i="3"/>
  <c r="AB48" i="3" s="1"/>
  <c r="AA45" i="3"/>
  <c r="AA48" i="3" s="1"/>
  <c r="Z45" i="3"/>
  <c r="Z47" i="3" s="1"/>
  <c r="Y45" i="3"/>
  <c r="Y48" i="3" s="1"/>
  <c r="X45" i="3"/>
  <c r="X47" i="3" s="1"/>
  <c r="W45" i="3"/>
  <c r="W47" i="3" s="1"/>
  <c r="V45" i="3"/>
  <c r="V48" i="3" s="1"/>
  <c r="U45" i="3"/>
  <c r="U47" i="3" s="1"/>
  <c r="T45" i="3"/>
  <c r="T48" i="3" s="1"/>
  <c r="S45" i="3"/>
  <c r="S48" i="3" s="1"/>
  <c r="R45" i="3"/>
  <c r="R47" i="3" s="1"/>
  <c r="Q45" i="3"/>
  <c r="Q47" i="3" s="1"/>
  <c r="P45" i="3"/>
  <c r="P47" i="3" s="1"/>
  <c r="O45" i="3"/>
  <c r="O47" i="3" s="1"/>
  <c r="N45" i="3"/>
  <c r="N47" i="3" s="1"/>
  <c r="M45" i="3"/>
  <c r="M47" i="3" s="1"/>
  <c r="L45" i="3"/>
  <c r="L47" i="3" s="1"/>
  <c r="K45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B43" i="3"/>
  <c r="O54" i="3" s="1"/>
  <c r="S9" i="3"/>
  <c r="T8" i="3"/>
  <c r="T9" i="3" s="1"/>
  <c r="S6" i="3"/>
  <c r="T5" i="3"/>
  <c r="U5" i="3" s="1"/>
  <c r="S3" i="3"/>
  <c r="T2" i="3"/>
  <c r="T3" i="3" s="1"/>
  <c r="N54" i="3" l="1"/>
  <c r="Y47" i="3"/>
  <c r="AB47" i="3"/>
  <c r="AB50" i="3" s="1"/>
  <c r="AN52" i="3"/>
  <c r="AI52" i="3"/>
  <c r="AI59" i="3" s="1"/>
  <c r="AF43" i="3"/>
  <c r="AG52" i="3"/>
  <c r="AG59" i="3" s="1"/>
  <c r="AG60" i="3" s="1"/>
  <c r="AD43" i="3"/>
  <c r="AN43" i="3"/>
  <c r="AI43" i="3"/>
  <c r="AJ52" i="3"/>
  <c r="AD52" i="3"/>
  <c r="AL52" i="3"/>
  <c r="AO43" i="3"/>
  <c r="AO52" i="3"/>
  <c r="AL43" i="3"/>
  <c r="AG43" i="3"/>
  <c r="Y50" i="3"/>
  <c r="R48" i="3"/>
  <c r="R50" i="3" s="1"/>
  <c r="M53" i="3"/>
  <c r="K48" i="3"/>
  <c r="Z48" i="3"/>
  <c r="Z50" i="3" s="1"/>
  <c r="L48" i="3"/>
  <c r="L50" i="3" s="1"/>
  <c r="T47" i="3"/>
  <c r="T50" i="3" s="1"/>
  <c r="N48" i="3"/>
  <c r="N50" i="3" s="1"/>
  <c r="V47" i="3"/>
  <c r="V50" i="3" s="1"/>
  <c r="T6" i="3"/>
  <c r="U8" i="3"/>
  <c r="V8" i="3" s="1"/>
  <c r="W8" i="3" s="1"/>
  <c r="AK71" i="3"/>
  <c r="AE43" i="3"/>
  <c r="AM43" i="3"/>
  <c r="AH52" i="3"/>
  <c r="AH59" i="3" s="1"/>
  <c r="AH43" i="3"/>
  <c r="AO48" i="3"/>
  <c r="AO50" i="3" s="1"/>
  <c r="AK52" i="3"/>
  <c r="AJ43" i="3"/>
  <c r="AE52" i="3"/>
  <c r="AE59" i="3" s="1"/>
  <c r="AM52" i="3"/>
  <c r="AC71" i="3"/>
  <c r="AK43" i="3"/>
  <c r="AF52" i="3"/>
  <c r="M71" i="3"/>
  <c r="AH48" i="3"/>
  <c r="AH50" i="3" s="1"/>
  <c r="AD47" i="3"/>
  <c r="AD50" i="3" s="1"/>
  <c r="AJ47" i="3"/>
  <c r="AJ50" i="3" s="1"/>
  <c r="AG48" i="3"/>
  <c r="AG50" i="3" s="1"/>
  <c r="AJ71" i="3"/>
  <c r="AB71" i="3"/>
  <c r="U71" i="3"/>
  <c r="T71" i="3"/>
  <c r="L71" i="3"/>
  <c r="AL71" i="3"/>
  <c r="AD71" i="3"/>
  <c r="V71" i="3"/>
  <c r="N71" i="3"/>
  <c r="AI71" i="3"/>
  <c r="AA71" i="3"/>
  <c r="S71" i="3"/>
  <c r="K71" i="3"/>
  <c r="F71" i="3"/>
  <c r="AH71" i="3"/>
  <c r="Z71" i="3"/>
  <c r="R71" i="3"/>
  <c r="J71" i="3"/>
  <c r="AO71" i="3"/>
  <c r="AG71" i="3"/>
  <c r="Y71" i="3"/>
  <c r="Q71" i="3"/>
  <c r="I71" i="3"/>
  <c r="AN71" i="3"/>
  <c r="AF71" i="3"/>
  <c r="X71" i="3"/>
  <c r="P71" i="3"/>
  <c r="H71" i="3"/>
  <c r="AM71" i="3"/>
  <c r="AE71" i="3"/>
  <c r="W71" i="3"/>
  <c r="O71" i="3"/>
  <c r="U6" i="3"/>
  <c r="V5" i="3"/>
  <c r="K47" i="3"/>
  <c r="K50" i="3" s="1"/>
  <c r="S47" i="3"/>
  <c r="S50" i="3" s="1"/>
  <c r="AA47" i="3"/>
  <c r="AA50" i="3" s="1"/>
  <c r="AI47" i="3"/>
  <c r="AI50" i="3" s="1"/>
  <c r="O53" i="3"/>
  <c r="W53" i="3"/>
  <c r="P54" i="3"/>
  <c r="X54" i="3"/>
  <c r="M48" i="3"/>
  <c r="M50" i="3" s="1"/>
  <c r="U48" i="3"/>
  <c r="U50" i="3" s="1"/>
  <c r="AK48" i="3"/>
  <c r="AK50" i="3" s="1"/>
  <c r="P53" i="3"/>
  <c r="Q54" i="3"/>
  <c r="B44" i="3"/>
  <c r="AC48" i="3"/>
  <c r="AC50" i="3" s="1"/>
  <c r="AL48" i="3"/>
  <c r="AL50" i="3" s="1"/>
  <c r="Q53" i="3"/>
  <c r="Y53" i="3"/>
  <c r="R54" i="3"/>
  <c r="Z54" i="3"/>
  <c r="O48" i="3"/>
  <c r="O50" i="3" s="1"/>
  <c r="W48" i="3"/>
  <c r="W50" i="3" s="1"/>
  <c r="AE48" i="3"/>
  <c r="AE50" i="3" s="1"/>
  <c r="AM48" i="3"/>
  <c r="AM50" i="3" s="1"/>
  <c r="K54" i="3"/>
  <c r="B59" i="3"/>
  <c r="P48" i="3"/>
  <c r="P50" i="3" s="1"/>
  <c r="X48" i="3"/>
  <c r="X50" i="3" s="1"/>
  <c r="AF48" i="3"/>
  <c r="AF50" i="3" s="1"/>
  <c r="AN48" i="3"/>
  <c r="AN50" i="3" s="1"/>
  <c r="K53" i="3"/>
  <c r="L54" i="3"/>
  <c r="U2" i="3"/>
  <c r="Q48" i="3"/>
  <c r="Q50" i="3" s="1"/>
  <c r="L53" i="3"/>
  <c r="M54" i="3"/>
  <c r="N53" i="3"/>
  <c r="V53" i="3"/>
  <c r="V9" i="3" l="1"/>
  <c r="AH60" i="3"/>
  <c r="AH62" i="3" s="1"/>
  <c r="AH64" i="3" s="1"/>
  <c r="AH67" i="3" s="1"/>
  <c r="AH72" i="3" s="1"/>
  <c r="AI60" i="3"/>
  <c r="AI62" i="3" s="1"/>
  <c r="AI64" i="3" s="1"/>
  <c r="AI67" i="3" s="1"/>
  <c r="AI72" i="3" s="1"/>
  <c r="U9" i="3"/>
  <c r="AG62" i="3"/>
  <c r="AG64" i="3" s="1"/>
  <c r="AG67" i="3" s="1"/>
  <c r="AG72" i="3" s="1"/>
  <c r="AF59" i="3"/>
  <c r="AJ55" i="3"/>
  <c r="Q55" i="3"/>
  <c r="AC52" i="3"/>
  <c r="U52" i="3"/>
  <c r="X43" i="3"/>
  <c r="W43" i="3"/>
  <c r="AC55" i="3"/>
  <c r="O55" i="3"/>
  <c r="AA52" i="3"/>
  <c r="S52" i="3"/>
  <c r="V43" i="3"/>
  <c r="AO55" i="3"/>
  <c r="AB55" i="3"/>
  <c r="N55" i="3"/>
  <c r="Z52" i="3"/>
  <c r="R52" i="3"/>
  <c r="AC43" i="3"/>
  <c r="U43" i="3"/>
  <c r="T43" i="3"/>
  <c r="AN55" i="3"/>
  <c r="AA55" i="3"/>
  <c r="M55" i="3"/>
  <c r="Y52" i="3"/>
  <c r="AB43" i="3"/>
  <c r="AM55" i="3"/>
  <c r="Z55" i="3"/>
  <c r="L55" i="3"/>
  <c r="X52" i="3"/>
  <c r="AA43" i="3"/>
  <c r="S43" i="3"/>
  <c r="R43" i="3"/>
  <c r="P55" i="3"/>
  <c r="AL55" i="3"/>
  <c r="Y55" i="3"/>
  <c r="W52" i="3"/>
  <c r="Z43" i="3"/>
  <c r="AK55" i="3"/>
  <c r="X55" i="3"/>
  <c r="V52" i="3"/>
  <c r="Y43" i="3"/>
  <c r="AD55" i="3"/>
  <c r="AB52" i="3"/>
  <c r="T52" i="3"/>
  <c r="W5" i="3"/>
  <c r="V6" i="3"/>
  <c r="V2" i="3"/>
  <c r="U3" i="3"/>
  <c r="W9" i="3"/>
  <c r="X8" i="3"/>
  <c r="M52" i="3"/>
  <c r="P43" i="3"/>
  <c r="L52" i="3"/>
  <c r="K52" i="3"/>
  <c r="N43" i="3"/>
  <c r="O43" i="3"/>
  <c r="J65" i="3"/>
  <c r="J67" i="3" s="1"/>
  <c r="J72" i="3" s="1"/>
  <c r="M43" i="3"/>
  <c r="I65" i="3"/>
  <c r="I67" i="3" s="1"/>
  <c r="I72" i="3" s="1"/>
  <c r="Q52" i="3"/>
  <c r="L43" i="3"/>
  <c r="H65" i="3"/>
  <c r="H67" i="3" s="1"/>
  <c r="H72" i="3" s="1"/>
  <c r="P52" i="3"/>
  <c r="K43" i="3"/>
  <c r="G65" i="3"/>
  <c r="G67" i="3" s="1"/>
  <c r="G72" i="3" s="1"/>
  <c r="O52" i="3"/>
  <c r="F65" i="3"/>
  <c r="F67" i="3" s="1"/>
  <c r="F68" i="3" s="1"/>
  <c r="N52" i="3"/>
  <c r="Q43" i="3"/>
  <c r="AE60" i="3"/>
  <c r="AE62" i="3" s="1"/>
  <c r="AE64" i="3" s="1"/>
  <c r="AE67" i="3" s="1"/>
  <c r="AE72" i="3" s="1"/>
  <c r="F72" i="3" l="1"/>
  <c r="F73" i="3" s="1"/>
  <c r="G73" i="3" s="1"/>
  <c r="H73" i="3" s="1"/>
  <c r="I73" i="3" s="1"/>
  <c r="J73" i="3" s="1"/>
  <c r="AF60" i="3"/>
  <c r="AF62" i="3" s="1"/>
  <c r="AF64" i="3" s="1"/>
  <c r="AF67" i="3" s="1"/>
  <c r="AF72" i="3" s="1"/>
  <c r="G68" i="3"/>
  <c r="H68" i="3" s="1"/>
  <c r="I68" i="3" s="1"/>
  <c r="J68" i="3" s="1"/>
  <c r="M59" i="3"/>
  <c r="M60" i="3" s="1"/>
  <c r="V59" i="3"/>
  <c r="V60" i="3" s="1"/>
  <c r="Y59" i="3"/>
  <c r="Y60" i="3" s="1"/>
  <c r="Y62" i="3" s="1"/>
  <c r="Y64" i="3" s="1"/>
  <c r="Y67" i="3" s="1"/>
  <c r="Y72" i="3" s="1"/>
  <c r="Z59" i="3"/>
  <c r="Z60" i="3" s="1"/>
  <c r="O60" i="3"/>
  <c r="O59" i="3"/>
  <c r="W2" i="3"/>
  <c r="V3" i="3"/>
  <c r="AD59" i="3"/>
  <c r="AD60" i="3" s="1"/>
  <c r="AL59" i="3"/>
  <c r="AL60" i="3" s="1"/>
  <c r="Q59" i="3"/>
  <c r="Q60" i="3" s="1"/>
  <c r="AK59" i="3"/>
  <c r="W6" i="3"/>
  <c r="X5" i="3"/>
  <c r="U59" i="3"/>
  <c r="U60" i="3" s="1"/>
  <c r="U62" i="3" s="1"/>
  <c r="U64" i="3" s="1"/>
  <c r="U67" i="3" s="1"/>
  <c r="U72" i="3" s="1"/>
  <c r="P59" i="3"/>
  <c r="P60" i="3"/>
  <c r="T59" i="3"/>
  <c r="T60" i="3" s="1"/>
  <c r="W59" i="3"/>
  <c r="W60" i="3" s="1"/>
  <c r="W62" i="3" s="1"/>
  <c r="W64" i="3" s="1"/>
  <c r="W67" i="3" s="1"/>
  <c r="W72" i="3" s="1"/>
  <c r="AC59" i="3"/>
  <c r="AC60" i="3" s="1"/>
  <c r="L59" i="3"/>
  <c r="AM59" i="3"/>
  <c r="AM60" i="3" s="1"/>
  <c r="N59" i="3"/>
  <c r="R59" i="3"/>
  <c r="R60" i="3" s="1"/>
  <c r="X59" i="3"/>
  <c r="X60" i="3" s="1"/>
  <c r="AN59" i="3"/>
  <c r="AO59" i="3"/>
  <c r="AO60" i="3" s="1"/>
  <c r="K59" i="3"/>
  <c r="AB59" i="3"/>
  <c r="S59" i="3"/>
  <c r="S60" i="3" s="1"/>
  <c r="S62" i="3" s="1"/>
  <c r="S64" i="3" s="1"/>
  <c r="S67" i="3" s="1"/>
  <c r="S72" i="3" s="1"/>
  <c r="X9" i="3"/>
  <c r="Y8" i="3"/>
  <c r="AA59" i="3"/>
  <c r="AJ59" i="3"/>
  <c r="AJ60" i="3" s="1"/>
  <c r="AJ62" i="3" s="1"/>
  <c r="AJ64" i="3" s="1"/>
  <c r="AJ67" i="3" s="1"/>
  <c r="AJ72" i="3" s="1"/>
  <c r="L60" i="3" l="1"/>
  <c r="L62" i="3" s="1"/>
  <c r="L64" i="3" s="1"/>
  <c r="L67" i="3" s="1"/>
  <c r="L72" i="3" s="1"/>
  <c r="R62" i="3"/>
  <c r="R64" i="3" s="1"/>
  <c r="R67" i="3" s="1"/>
  <c r="R72" i="3" s="1"/>
  <c r="K62" i="3"/>
  <c r="K64" i="3" s="1"/>
  <c r="K67" i="3" s="1"/>
  <c r="K72" i="3" s="1"/>
  <c r="K73" i="3" s="1"/>
  <c r="Q62" i="3"/>
  <c r="Q64" i="3" s="1"/>
  <c r="Q67" i="3" s="1"/>
  <c r="Q72" i="3" s="1"/>
  <c r="V62" i="3"/>
  <c r="V64" i="3" s="1"/>
  <c r="V67" i="3" s="1"/>
  <c r="V72" i="3" s="1"/>
  <c r="T62" i="3"/>
  <c r="T64" i="3" s="1"/>
  <c r="T67" i="3" s="1"/>
  <c r="T72" i="3" s="1"/>
  <c r="P62" i="3"/>
  <c r="P64" i="3" s="1"/>
  <c r="P67" i="3" s="1"/>
  <c r="P72" i="3" s="1"/>
  <c r="K60" i="3"/>
  <c r="O62" i="3"/>
  <c r="O64" i="3" s="1"/>
  <c r="O67" i="3" s="1"/>
  <c r="O72" i="3" s="1"/>
  <c r="AO62" i="3"/>
  <c r="AO64" i="3" s="1"/>
  <c r="AO67" i="3" s="1"/>
  <c r="AO72" i="3" s="1"/>
  <c r="Z62" i="3"/>
  <c r="Z64" i="3" s="1"/>
  <c r="Z67" i="3" s="1"/>
  <c r="Z72" i="3" s="1"/>
  <c r="AA60" i="3"/>
  <c r="AA62" i="3" s="1"/>
  <c r="AA64" i="3" s="1"/>
  <c r="AA67" i="3" s="1"/>
  <c r="AA72" i="3" s="1"/>
  <c r="AB60" i="3"/>
  <c r="AB62" i="3" s="1"/>
  <c r="AB64" i="3" s="1"/>
  <c r="AB67" i="3" s="1"/>
  <c r="AB72" i="3" s="1"/>
  <c r="AN60" i="3"/>
  <c r="AN62" i="3" s="1"/>
  <c r="AN64" i="3" s="1"/>
  <c r="AN67" i="3" s="1"/>
  <c r="AN72" i="3" s="1"/>
  <c r="AM62" i="3"/>
  <c r="AM64" i="3" s="1"/>
  <c r="AM67" i="3" s="1"/>
  <c r="AM72" i="3" s="1"/>
  <c r="X62" i="3"/>
  <c r="X64" i="3" s="1"/>
  <c r="X67" i="3" s="1"/>
  <c r="X72" i="3" s="1"/>
  <c r="AC62" i="3"/>
  <c r="AC64" i="3" s="1"/>
  <c r="AC67" i="3" s="1"/>
  <c r="AC72" i="3" s="1"/>
  <c r="AL62" i="3"/>
  <c r="AL64" i="3" s="1"/>
  <c r="AL67" i="3" s="1"/>
  <c r="AL72" i="3" s="1"/>
  <c r="Y9" i="3"/>
  <c r="Z8" i="3"/>
  <c r="N60" i="3"/>
  <c r="N62" i="3" s="1"/>
  <c r="N64" i="3" s="1"/>
  <c r="N67" i="3" s="1"/>
  <c r="N72" i="3" s="1"/>
  <c r="AK60" i="3"/>
  <c r="AK62" i="3" s="1"/>
  <c r="AK64" i="3" s="1"/>
  <c r="AK67" i="3" s="1"/>
  <c r="AK72" i="3" s="1"/>
  <c r="AD62" i="3"/>
  <c r="AD64" i="3" s="1"/>
  <c r="AD67" i="3" s="1"/>
  <c r="AD72" i="3" s="1"/>
  <c r="M62" i="3"/>
  <c r="M64" i="3" s="1"/>
  <c r="M67" i="3" s="1"/>
  <c r="M72" i="3" s="1"/>
  <c r="W3" i="3"/>
  <c r="X2" i="3"/>
  <c r="Y5" i="3"/>
  <c r="X6" i="3"/>
  <c r="L73" i="3" l="1"/>
  <c r="M73" i="3" s="1"/>
  <c r="N73" i="3" s="1"/>
  <c r="O73" i="3" s="1"/>
  <c r="P73" i="3" s="1"/>
  <c r="Q73" i="3" s="1"/>
  <c r="R73" i="3" s="1"/>
  <c r="S73" i="3" s="1"/>
  <c r="T73" i="3" s="1"/>
  <c r="U73" i="3" s="1"/>
  <c r="V73" i="3" s="1"/>
  <c r="W73" i="3" s="1"/>
  <c r="X73" i="3" s="1"/>
  <c r="Y73" i="3" s="1"/>
  <c r="Z73" i="3" s="1"/>
  <c r="AA73" i="3" s="1"/>
  <c r="AB73" i="3" s="1"/>
  <c r="AC73" i="3" s="1"/>
  <c r="AD73" i="3" s="1"/>
  <c r="AE73" i="3" s="1"/>
  <c r="AF73" i="3" s="1"/>
  <c r="AG73" i="3" s="1"/>
  <c r="AH73" i="3" s="1"/>
  <c r="AI73" i="3" s="1"/>
  <c r="AJ73" i="3" s="1"/>
  <c r="AK73" i="3" s="1"/>
  <c r="AL73" i="3" s="1"/>
  <c r="AM73" i="3" s="1"/>
  <c r="AN73" i="3" s="1"/>
  <c r="AO73" i="3" s="1"/>
  <c r="K68" i="3"/>
  <c r="L68" i="3" s="1"/>
  <c r="M68" i="3" s="1"/>
  <c r="F74" i="3"/>
  <c r="Z9" i="3"/>
  <c r="AA8" i="3"/>
  <c r="Z5" i="3"/>
  <c r="Y6" i="3"/>
  <c r="X3" i="3"/>
  <c r="Y2" i="3"/>
  <c r="AB8" i="3" l="1"/>
  <c r="AB9" i="3" s="1"/>
  <c r="AA9" i="3"/>
  <c r="Z6" i="3"/>
  <c r="AA5" i="3"/>
  <c r="N68" i="3"/>
  <c r="O68" i="3" s="1"/>
  <c r="P68" i="3" s="1"/>
  <c r="Q68" i="3" s="1"/>
  <c r="R68" i="3" s="1"/>
  <c r="S68" i="3" s="1"/>
  <c r="T68" i="3" s="1"/>
  <c r="U68" i="3" s="1"/>
  <c r="V68" i="3" s="1"/>
  <c r="W68" i="3" s="1"/>
  <c r="X68" i="3" s="1"/>
  <c r="Y68" i="3" s="1"/>
  <c r="Z68" i="3" s="1"/>
  <c r="AA68" i="3" s="1"/>
  <c r="AB68" i="3" s="1"/>
  <c r="AC68" i="3" s="1"/>
  <c r="AD68" i="3" s="1"/>
  <c r="AE68" i="3" s="1"/>
  <c r="AF68" i="3" s="1"/>
  <c r="AG68" i="3" s="1"/>
  <c r="AH68" i="3" s="1"/>
  <c r="AI68" i="3" s="1"/>
  <c r="AJ68" i="3" s="1"/>
  <c r="AK68" i="3" s="1"/>
  <c r="AL68" i="3" s="1"/>
  <c r="AM68" i="3" s="1"/>
  <c r="AN68" i="3" s="1"/>
  <c r="AO68" i="3" s="1"/>
  <c r="Y3" i="3"/>
  <c r="Z2" i="3"/>
  <c r="Z3" i="3" l="1"/>
  <c r="AA2" i="3"/>
  <c r="AA6" i="3"/>
  <c r="AB5" i="3"/>
  <c r="AB6" i="3" l="1"/>
  <c r="AC5" i="3"/>
  <c r="AB2" i="3"/>
  <c r="AA3" i="3"/>
  <c r="AB3" i="3" l="1"/>
  <c r="AC2" i="3"/>
  <c r="AC3" i="3" s="1"/>
  <c r="G65" i="2" l="1"/>
  <c r="H65" i="2"/>
  <c r="I65" i="2"/>
  <c r="J65" i="2"/>
  <c r="F65" i="2"/>
  <c r="B59" i="2"/>
  <c r="B44" i="2"/>
  <c r="N52" i="2" s="1"/>
  <c r="B74" i="2"/>
  <c r="AI54" i="2" s="1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B58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AL54" i="2"/>
  <c r="AC54" i="2"/>
  <c r="AB54" i="2"/>
  <c r="AA54" i="2"/>
  <c r="Z54" i="2"/>
  <c r="Y54" i="2"/>
  <c r="X54" i="2"/>
  <c r="W54" i="2"/>
  <c r="V54" i="2"/>
  <c r="U54" i="2"/>
  <c r="T54" i="2"/>
  <c r="S54" i="2"/>
  <c r="R54" i="2"/>
  <c r="P54" i="2"/>
  <c r="AG53" i="2"/>
  <c r="AC53" i="2"/>
  <c r="AB53" i="2"/>
  <c r="AA53" i="2"/>
  <c r="Z53" i="2"/>
  <c r="Y53" i="2"/>
  <c r="X53" i="2"/>
  <c r="W53" i="2"/>
  <c r="V53" i="2"/>
  <c r="U53" i="2"/>
  <c r="T53" i="2"/>
  <c r="S53" i="2"/>
  <c r="R53" i="2"/>
  <c r="O53" i="2"/>
  <c r="AC52" i="2"/>
  <c r="Z52" i="2"/>
  <c r="Y52" i="2"/>
  <c r="W52" i="2"/>
  <c r="U52" i="2"/>
  <c r="U59" i="2" s="1"/>
  <c r="R52" i="2"/>
  <c r="R59" i="2" s="1"/>
  <c r="AO45" i="2"/>
  <c r="AN45" i="2"/>
  <c r="AM45" i="2"/>
  <c r="AL45" i="2"/>
  <c r="AL47" i="2" s="1"/>
  <c r="AK45" i="2"/>
  <c r="AJ45" i="2"/>
  <c r="AJ48" i="2" s="1"/>
  <c r="AI45" i="2"/>
  <c r="AH45" i="2"/>
  <c r="AG45" i="2"/>
  <c r="AF45" i="2"/>
  <c r="AE45" i="2"/>
  <c r="AD45" i="2"/>
  <c r="AD47" i="2" s="1"/>
  <c r="AC45" i="2"/>
  <c r="AC48" i="2" s="1"/>
  <c r="AB45" i="2"/>
  <c r="AB48" i="2" s="1"/>
  <c r="AA45" i="2"/>
  <c r="AA48" i="2" s="1"/>
  <c r="Z45" i="2"/>
  <c r="Y45" i="2"/>
  <c r="X45" i="2"/>
  <c r="W45" i="2"/>
  <c r="V45" i="2"/>
  <c r="V47" i="2" s="1"/>
  <c r="U45" i="2"/>
  <c r="U48" i="2" s="1"/>
  <c r="T45" i="2"/>
  <c r="T48" i="2" s="1"/>
  <c r="S45" i="2"/>
  <c r="S48" i="2" s="1"/>
  <c r="R45" i="2"/>
  <c r="Q45" i="2"/>
  <c r="P45" i="2"/>
  <c r="O45" i="2"/>
  <c r="N45" i="2"/>
  <c r="N47" i="2" s="1"/>
  <c r="M45" i="2"/>
  <c r="L45" i="2"/>
  <c r="L48" i="2" s="1"/>
  <c r="K45" i="2"/>
  <c r="K48" i="2" s="1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Q55" i="2"/>
  <c r="AA43" i="2"/>
  <c r="Z43" i="2"/>
  <c r="X43" i="2"/>
  <c r="V43" i="2"/>
  <c r="S43" i="2"/>
  <c r="R43" i="2"/>
  <c r="Q43" i="2"/>
  <c r="B43" i="2"/>
  <c r="O54" i="2" s="1"/>
  <c r="S9" i="2"/>
  <c r="T8" i="2"/>
  <c r="T9" i="2" s="1"/>
  <c r="S6" i="2"/>
  <c r="T5" i="2"/>
  <c r="U5" i="2" s="1"/>
  <c r="S3" i="2"/>
  <c r="T2" i="2"/>
  <c r="T3" i="2" s="1"/>
  <c r="AN54" i="2" l="1"/>
  <c r="AE53" i="2"/>
  <c r="B75" i="2"/>
  <c r="AN55" i="2" s="1"/>
  <c r="AL53" i="2"/>
  <c r="AG54" i="2"/>
  <c r="AH53" i="2"/>
  <c r="AE54" i="2"/>
  <c r="AN53" i="2"/>
  <c r="AH54" i="2"/>
  <c r="AI53" i="2"/>
  <c r="AJ54" i="2"/>
  <c r="AK53" i="2"/>
  <c r="AK54" i="2"/>
  <c r="AI48" i="2"/>
  <c r="AD53" i="2"/>
  <c r="AM53" i="2"/>
  <c r="AD54" i="2"/>
  <c r="AM54" i="2"/>
  <c r="AK48" i="2"/>
  <c r="V48" i="2"/>
  <c r="V50" i="2" s="1"/>
  <c r="AF53" i="2"/>
  <c r="AO53" i="2"/>
  <c r="AF54" i="2"/>
  <c r="AO54" i="2"/>
  <c r="AN52" i="2"/>
  <c r="AF52" i="2"/>
  <c r="AG52" i="2"/>
  <c r="AG59" i="2" s="1"/>
  <c r="AG60" i="2" s="1"/>
  <c r="AG62" i="2" s="1"/>
  <c r="AJ53" i="2"/>
  <c r="AL48" i="2"/>
  <c r="AL50" i="2" s="1"/>
  <c r="AD48" i="2"/>
  <c r="AD50" i="2" s="1"/>
  <c r="O47" i="2"/>
  <c r="W47" i="2"/>
  <c r="AE47" i="2"/>
  <c r="AM47" i="2"/>
  <c r="P47" i="2"/>
  <c r="X47" i="2"/>
  <c r="AF47" i="2"/>
  <c r="AN47" i="2"/>
  <c r="Q47" i="2"/>
  <c r="Y47" i="2"/>
  <c r="AG47" i="2"/>
  <c r="AO47" i="2"/>
  <c r="R47" i="2"/>
  <c r="Z47" i="2"/>
  <c r="AH47" i="2"/>
  <c r="T47" i="2"/>
  <c r="T50" i="2" s="1"/>
  <c r="AA55" i="2"/>
  <c r="AF43" i="2"/>
  <c r="AM52" i="2"/>
  <c r="T43" i="2"/>
  <c r="AB43" i="2"/>
  <c r="S52" i="2"/>
  <c r="S59" i="2" s="1"/>
  <c r="S60" i="2" s="1"/>
  <c r="AA52" i="2"/>
  <c r="U43" i="2"/>
  <c r="AC43" i="2"/>
  <c r="T52" i="2"/>
  <c r="T59" i="2" s="1"/>
  <c r="T60" i="2" s="1"/>
  <c r="T62" i="2" s="1"/>
  <c r="AB52" i="2"/>
  <c r="X55" i="2"/>
  <c r="W43" i="2"/>
  <c r="V52" i="2"/>
  <c r="V59" i="2" s="1"/>
  <c r="V60" i="2" s="1"/>
  <c r="V62" i="2" s="1"/>
  <c r="Y43" i="2"/>
  <c r="X52" i="2"/>
  <c r="W59" i="2"/>
  <c r="F67" i="2"/>
  <c r="F68" i="2" s="1"/>
  <c r="U6" i="2"/>
  <c r="V5" i="2"/>
  <c r="AA47" i="2"/>
  <c r="AA50" i="2" s="1"/>
  <c r="L47" i="2"/>
  <c r="L50" i="2" s="1"/>
  <c r="P53" i="2"/>
  <c r="Q54" i="2"/>
  <c r="K43" i="2"/>
  <c r="M47" i="2"/>
  <c r="U47" i="2"/>
  <c r="U50" i="2" s="1"/>
  <c r="AC47" i="2"/>
  <c r="AC50" i="2" s="1"/>
  <c r="AK47" i="2"/>
  <c r="N48" i="2"/>
  <c r="N50" i="2" s="1"/>
  <c r="P52" i="2"/>
  <c r="Q53" i="2"/>
  <c r="L55" i="2"/>
  <c r="R60" i="2"/>
  <c r="R62" i="2" s="1"/>
  <c r="H67" i="2"/>
  <c r="K47" i="2"/>
  <c r="K50" i="2" s="1"/>
  <c r="AJ47" i="2"/>
  <c r="AJ50" i="2" s="1"/>
  <c r="T6" i="2"/>
  <c r="L43" i="2"/>
  <c r="O48" i="2"/>
  <c r="W48" i="2"/>
  <c r="AE48" i="2"/>
  <c r="AM48" i="2"/>
  <c r="Q52" i="2"/>
  <c r="K54" i="2"/>
  <c r="M55" i="2"/>
  <c r="I67" i="2"/>
  <c r="AI47" i="2"/>
  <c r="AB47" i="2"/>
  <c r="AB50" i="2" s="1"/>
  <c r="O52" i="2"/>
  <c r="U2" i="2"/>
  <c r="M43" i="2"/>
  <c r="P48" i="2"/>
  <c r="X48" i="2"/>
  <c r="AF48" i="2"/>
  <c r="AN48" i="2"/>
  <c r="K53" i="2"/>
  <c r="L54" i="2"/>
  <c r="N55" i="2"/>
  <c r="J67" i="2"/>
  <c r="S47" i="2"/>
  <c r="S50" i="2" s="1"/>
  <c r="U8" i="2"/>
  <c r="N43" i="2"/>
  <c r="Q48" i="2"/>
  <c r="Y48" i="2"/>
  <c r="AG48" i="2"/>
  <c r="AO48" i="2"/>
  <c r="K52" i="2"/>
  <c r="L53" i="2"/>
  <c r="M54" i="2"/>
  <c r="O55" i="2"/>
  <c r="U60" i="2"/>
  <c r="U62" i="2" s="1"/>
  <c r="O43" i="2"/>
  <c r="R48" i="2"/>
  <c r="Z48" i="2"/>
  <c r="AH48" i="2"/>
  <c r="L52" i="2"/>
  <c r="M53" i="2"/>
  <c r="N54" i="2"/>
  <c r="P55" i="2"/>
  <c r="M48" i="2"/>
  <c r="G67" i="2"/>
  <c r="P43" i="2"/>
  <c r="M52" i="2"/>
  <c r="N53" i="2"/>
  <c r="Y55" i="2" l="1"/>
  <c r="Y59" i="2" s="1"/>
  <c r="Y60" i="2" s="1"/>
  <c r="Y62" i="2" s="1"/>
  <c r="AM43" i="2"/>
  <c r="AD52" i="2"/>
  <c r="AB55" i="2"/>
  <c r="AK55" i="2"/>
  <c r="AH52" i="2"/>
  <c r="AH43" i="2"/>
  <c r="AO52" i="2"/>
  <c r="AO59" i="2" s="1"/>
  <c r="AO60" i="2" s="1"/>
  <c r="AO62" i="2" s="1"/>
  <c r="AC55" i="2"/>
  <c r="AC59" i="2" s="1"/>
  <c r="AC60" i="2" s="1"/>
  <c r="AC62" i="2" s="1"/>
  <c r="AC64" i="2" s="1"/>
  <c r="AC67" i="2" s="1"/>
  <c r="AO55" i="2"/>
  <c r="AO43" i="2"/>
  <c r="AG43" i="2"/>
  <c r="Z55" i="2"/>
  <c r="Z59" i="2" s="1"/>
  <c r="AN43" i="2"/>
  <c r="AH59" i="2"/>
  <c r="AH60" i="2" s="1"/>
  <c r="AH62" i="2" s="1"/>
  <c r="AL43" i="2"/>
  <c r="AM55" i="2"/>
  <c r="AM59" i="2" s="1"/>
  <c r="AM60" i="2" s="1"/>
  <c r="AJ52" i="2"/>
  <c r="AD43" i="2"/>
  <c r="AI52" i="2"/>
  <c r="AI59" i="2" s="1"/>
  <c r="AI60" i="2" s="1"/>
  <c r="AI62" i="2" s="1"/>
  <c r="Z50" i="2"/>
  <c r="AE52" i="2"/>
  <c r="AE59" i="2" s="1"/>
  <c r="AE60" i="2" s="1"/>
  <c r="AE43" i="2"/>
  <c r="AJ43" i="2"/>
  <c r="AL52" i="2"/>
  <c r="AI43" i="2"/>
  <c r="AL55" i="2"/>
  <c r="AJ55" i="2"/>
  <c r="AJ59" i="2" s="1"/>
  <c r="AJ60" i="2" s="1"/>
  <c r="AJ62" i="2" s="1"/>
  <c r="AJ64" i="2" s="1"/>
  <c r="AJ67" i="2" s="1"/>
  <c r="AK52" i="2"/>
  <c r="AK59" i="2" s="1"/>
  <c r="AK43" i="2"/>
  <c r="AD55" i="2"/>
  <c r="AD59" i="2" s="1"/>
  <c r="AD60" i="2" s="1"/>
  <c r="AD62" i="2" s="1"/>
  <c r="AD64" i="2" s="1"/>
  <c r="AD67" i="2" s="1"/>
  <c r="AI50" i="2"/>
  <c r="AK50" i="2"/>
  <c r="AF59" i="2"/>
  <c r="AF60" i="2" s="1"/>
  <c r="AF62" i="2" s="1"/>
  <c r="AN59" i="2"/>
  <c r="AN60" i="2" s="1"/>
  <c r="AN62" i="2" s="1"/>
  <c r="AO50" i="2"/>
  <c r="AM50" i="2"/>
  <c r="W60" i="2"/>
  <c r="W62" i="2" s="1"/>
  <c r="AG50" i="2"/>
  <c r="AG64" i="2" s="1"/>
  <c r="AG67" i="2" s="1"/>
  <c r="X50" i="2"/>
  <c r="V64" i="2"/>
  <c r="V67" i="2" s="1"/>
  <c r="R50" i="2"/>
  <c r="R64" i="2" s="1"/>
  <c r="R67" i="2" s="1"/>
  <c r="AF50" i="2"/>
  <c r="AN50" i="2"/>
  <c r="Q50" i="2"/>
  <c r="AE50" i="2"/>
  <c r="Y50" i="2"/>
  <c r="Y64" i="2" s="1"/>
  <c r="Y67" i="2" s="1"/>
  <c r="W50" i="2"/>
  <c r="AH50" i="2"/>
  <c r="O50" i="2"/>
  <c r="P50" i="2"/>
  <c r="T64" i="2"/>
  <c r="T67" i="2" s="1"/>
  <c r="G68" i="2"/>
  <c r="H68" i="2" s="1"/>
  <c r="I68" i="2" s="1"/>
  <c r="J68" i="2" s="1"/>
  <c r="AA59" i="2"/>
  <c r="AA60" i="2" s="1"/>
  <c r="AA62" i="2" s="1"/>
  <c r="AA64" i="2" s="1"/>
  <c r="AA67" i="2" s="1"/>
  <c r="Z60" i="2"/>
  <c r="Z62" i="2" s="1"/>
  <c r="Z64" i="2" s="1"/>
  <c r="Z67" i="2" s="1"/>
  <c r="AB59" i="2"/>
  <c r="AB60" i="2" s="1"/>
  <c r="AB62" i="2" s="1"/>
  <c r="AB64" i="2" s="1"/>
  <c r="AB67" i="2" s="1"/>
  <c r="S62" i="2"/>
  <c r="S64" i="2" s="1"/>
  <c r="S67" i="2" s="1"/>
  <c r="X59" i="2"/>
  <c r="X60" i="2" s="1"/>
  <c r="X62" i="2" s="1"/>
  <c r="N59" i="2"/>
  <c r="N60" i="2" s="1"/>
  <c r="N62" i="2" s="1"/>
  <c r="N64" i="2" s="1"/>
  <c r="N67" i="2" s="1"/>
  <c r="U9" i="2"/>
  <c r="V8" i="2"/>
  <c r="P59" i="2"/>
  <c r="U3" i="2"/>
  <c r="V2" i="2"/>
  <c r="V6" i="2"/>
  <c r="W5" i="2"/>
  <c r="L59" i="2"/>
  <c r="L60" i="2" s="1"/>
  <c r="U64" i="2"/>
  <c r="U67" i="2" s="1"/>
  <c r="K59" i="2"/>
  <c r="K60" i="2" s="1"/>
  <c r="K62" i="2" s="1"/>
  <c r="K64" i="2" s="1"/>
  <c r="K67" i="2" s="1"/>
  <c r="M59" i="2"/>
  <c r="M60" i="2" s="1"/>
  <c r="M50" i="2"/>
  <c r="O59" i="2"/>
  <c r="Q59" i="2"/>
  <c r="Q60" i="2" s="1"/>
  <c r="AH64" i="2" l="1"/>
  <c r="AH67" i="2" s="1"/>
  <c r="AI64" i="2"/>
  <c r="AI67" i="2" s="1"/>
  <c r="AL59" i="2"/>
  <c r="AL60" i="2" s="1"/>
  <c r="AL62" i="2" s="1"/>
  <c r="AL64" i="2" s="1"/>
  <c r="AL67" i="2" s="1"/>
  <c r="AE62" i="2"/>
  <c r="AE64" i="2" s="1"/>
  <c r="AE67" i="2" s="1"/>
  <c r="AO64" i="2"/>
  <c r="AO67" i="2" s="1"/>
  <c r="W64" i="2"/>
  <c r="W67" i="2" s="1"/>
  <c r="AN64" i="2"/>
  <c r="AN67" i="2" s="1"/>
  <c r="X64" i="2"/>
  <c r="X67" i="2" s="1"/>
  <c r="AF64" i="2"/>
  <c r="AF67" i="2" s="1"/>
  <c r="AM62" i="2"/>
  <c r="AM64" i="2" s="1"/>
  <c r="AM67" i="2" s="1"/>
  <c r="AK60" i="2"/>
  <c r="AK62" i="2" s="1"/>
  <c r="AK64" i="2" s="1"/>
  <c r="AK67" i="2" s="1"/>
  <c r="L62" i="2"/>
  <c r="L64" i="2" s="1"/>
  <c r="L67" i="2" s="1"/>
  <c r="P60" i="2"/>
  <c r="P62" i="2" s="1"/>
  <c r="P64" i="2" s="1"/>
  <c r="P67" i="2" s="1"/>
  <c r="O60" i="2"/>
  <c r="O62" i="2" s="1"/>
  <c r="O64" i="2" s="1"/>
  <c r="O67" i="2" s="1"/>
  <c r="W8" i="2"/>
  <c r="V9" i="2"/>
  <c r="W6" i="2"/>
  <c r="X5" i="2"/>
  <c r="Q62" i="2"/>
  <c r="Q64" i="2" s="1"/>
  <c r="Q67" i="2" s="1"/>
  <c r="W2" i="2"/>
  <c r="V3" i="2"/>
  <c r="M62" i="2"/>
  <c r="M64" i="2" s="1"/>
  <c r="M67" i="2" s="1"/>
  <c r="K68" i="2"/>
  <c r="L68" i="2" l="1"/>
  <c r="M68" i="2" s="1"/>
  <c r="N68" i="2" s="1"/>
  <c r="O68" i="2" s="1"/>
  <c r="P68" i="2" s="1"/>
  <c r="Q68" i="2" s="1"/>
  <c r="R68" i="2" s="1"/>
  <c r="S68" i="2" s="1"/>
  <c r="T68" i="2" s="1"/>
  <c r="U68" i="2" s="1"/>
  <c r="V68" i="2" s="1"/>
  <c r="W68" i="2" s="1"/>
  <c r="X68" i="2" s="1"/>
  <c r="Y68" i="2" s="1"/>
  <c r="Z68" i="2" s="1"/>
  <c r="AA68" i="2" s="1"/>
  <c r="AB68" i="2" s="1"/>
  <c r="AC68" i="2" s="1"/>
  <c r="AD68" i="2" s="1"/>
  <c r="AE68" i="2" s="1"/>
  <c r="AF68" i="2" s="1"/>
  <c r="AG68" i="2" s="1"/>
  <c r="AH68" i="2" s="1"/>
  <c r="AI68" i="2" s="1"/>
  <c r="AJ68" i="2" s="1"/>
  <c r="AK68" i="2" s="1"/>
  <c r="AL68" i="2" s="1"/>
  <c r="AM68" i="2" s="1"/>
  <c r="AN68" i="2" s="1"/>
  <c r="AO68" i="2" s="1"/>
  <c r="X6" i="2"/>
  <c r="Y5" i="2"/>
  <c r="W9" i="2"/>
  <c r="X8" i="2"/>
  <c r="X2" i="2"/>
  <c r="W3" i="2"/>
  <c r="X3" i="2" l="1"/>
  <c r="Y2" i="2"/>
  <c r="X9" i="2"/>
  <c r="Y8" i="2"/>
  <c r="Z5" i="2"/>
  <c r="Y6" i="2"/>
  <c r="AA5" i="2" l="1"/>
  <c r="Z6" i="2"/>
  <c r="Y9" i="2"/>
  <c r="Z8" i="2"/>
  <c r="Z2" i="2"/>
  <c r="Y3" i="2"/>
  <c r="AA2" i="2" l="1"/>
  <c r="Z3" i="2"/>
  <c r="Z9" i="2"/>
  <c r="AA8" i="2"/>
  <c r="AB5" i="2"/>
  <c r="AA6" i="2"/>
  <c r="AC5" i="2" l="1"/>
  <c r="AB6" i="2"/>
  <c r="AA9" i="2"/>
  <c r="AB8" i="2"/>
  <c r="AB9" i="2" s="1"/>
  <c r="AA3" i="2"/>
  <c r="AB2" i="2"/>
  <c r="AB3" i="2" l="1"/>
  <c r="AC2" i="2"/>
  <c r="AC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tc={98E48DF2-FF49-420E-993F-AC927ACE89C0}</author>
    <author>tc={1867C556-51E2-4ABE-83EC-E178E23B4D27}</author>
    <author>tc={B04B5810-3A0C-4C50-87EA-E5E58AC16913}</author>
    <author>tc={3A11335E-5F1A-4F31-A685-25A06BF0BE81}</author>
    <author>tc={B05A8BBC-EA56-4F9E-826C-7047A73845BD}</author>
    <author>tc={FC613C1E-356F-4E98-BF7D-FEA055480871}</author>
    <author>tc={7C6A8ED6-3A7D-46F4-BB01-AF25354EB264}</author>
    <author>tc={51E38A3E-1A4C-4431-ACD0-A8F77E475E2F}</author>
    <author>tc={105BE425-8D52-4AB2-85C2-6DA288BDC361}</author>
    <author>tc={73DED893-4D0D-49D3-8FC6-E305C1BD56FA}</author>
  </authors>
  <commentList>
    <comment ref="B8" authorId="0" shapeId="0" xr:uid="{98E48DF2-FF49-420E-993F-AC927ACE89C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Startup</t>
      </text>
    </comment>
    <comment ref="A13" authorId="1" shapeId="0" xr:uid="{1867C556-51E2-4ABE-83EC-E178E23B4D27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Servizi compresi:
Manutenzione
Assicurazione
Immatricolazione
Soccorso Stradale
Pneumatici
Veicolo sostitutivo
Gestione sinistri
</t>
      </text>
    </comment>
    <comment ref="C20" authorId="2" shapeId="0" xr:uid="{B04B5810-3A0C-4C50-87EA-E5E58AC16913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Consumo elettrico combinato minibus: 25,9 kWh/100km </t>
      </text>
    </comment>
    <comment ref="A43" authorId="3" shapeId="0" xr:uid="{3A11335E-5F1A-4F31-A685-25A06BF0BE8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 usare quando gli altri si stanno caricando o per eventuali guasti</t>
      </text>
    </comment>
    <comment ref="A44" authorId="4" shapeId="0" xr:uid="{B05A8BBC-EA56-4F9E-826C-7047A73845BD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N°minibus*2 (turni da 8 ore) </t>
      </text>
    </comment>
    <comment ref="A45" authorId="5" shapeId="0" xr:uid="{FC613C1E-356F-4E98-BF7D-FEA05548087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Alba-Barolo + eventuali deviazioni</t>
      </text>
    </comment>
    <comment ref="B48" authorId="6" shapeId="0" xr:uid="{7C6A8ED6-3A7D-46F4-BB01-AF25354EB264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3 si riferisce ai gruppi paganti (ogni gruppo può essere composto da al più 2 persone)</t>
      </text>
    </comment>
    <comment ref="B63" authorId="7" shapeId="0" xr:uid="{51E38A3E-1A4C-4431-ACD0-A8F77E475E2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3 si riferisce ai gruppi paganti (ogni gruppo può essere composto da al più 2 persone)</t>
      </text>
    </comment>
    <comment ref="E65" authorId="8" shapeId="0" xr:uid="{105BE425-8D52-4AB2-85C2-6DA288BDC36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Marketing, licenze, IT</t>
      </text>
    </comment>
    <comment ref="B79" authorId="9" shapeId="0" xr:uid="{73DED893-4D0D-49D3-8FC6-E305C1BD56FA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4 si riferisce ai gruppi paganti (ogni gruppo può essere composto da al più 2 persone)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tc={741B12F8-915B-4457-8F78-4840349F965B}</author>
    <author>tc={8A1E9289-3968-4309-BCE3-989C5AAD506E}</author>
    <author>tc={339C64CB-8B7E-4303-9B84-9B0CDE33FF0E}</author>
    <author>tc={52836323-0928-41A6-BDCD-9E17F87D319D}</author>
    <author>tc={0D33DE79-8A8A-49AD-8D70-B2FB57AD7B87}</author>
    <author>tc={6F878EA9-FA2C-42F0-A703-4A5F1519D06B}</author>
    <author>tc={338CBE14-007D-464E-9419-AD6981486201}</author>
    <author>tc={E3D1BC07-B694-4F9F-AE8A-410756A6D8B2}</author>
    <author>tc={1FE29B04-A1B2-4ADC-BCAD-6A27B2CF6906}</author>
    <author>tc={5141D696-B9AF-417E-BB6C-F368FB56F603}</author>
    <author>tc={C9A39617-2741-4345-A5CF-FCF7F22E84D7}</author>
  </authors>
  <commentList>
    <comment ref="P1" authorId="0" shapeId="0" xr:uid="{741B12F8-915B-4457-8F78-4840349F965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Tabella (lato driver) di riferimento per il numero di tratte al giorno per minibus</t>
      </text>
    </comment>
    <comment ref="B8" authorId="1" shapeId="0" xr:uid="{8A1E9289-3968-4309-BCE3-989C5AAD506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Startup</t>
      </text>
    </comment>
    <comment ref="A13" authorId="2" shapeId="0" xr:uid="{339C64CB-8B7E-4303-9B84-9B0CDE33FF0E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Servizi compresi:
Manutenzione
Assicurazione
Immatricolazione
Soccorso Stradale
Pneumatici
Veicolo sostitutivo
Gestione sinistri
</t>
      </text>
    </comment>
    <comment ref="C20" authorId="3" shapeId="0" xr:uid="{52836323-0928-41A6-BDCD-9E17F87D319D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Consumo elettrico combinato minibus: 25,9 kWh/100km </t>
      </text>
    </comment>
    <comment ref="A43" authorId="4" shapeId="0" xr:uid="{0D33DE79-8A8A-49AD-8D70-B2FB57AD7B8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 usare quando gli altri si stanno caricando o per eventuali guasti</t>
      </text>
    </comment>
    <comment ref="A44" authorId="5" shapeId="0" xr:uid="{6F878EA9-FA2C-42F0-A703-4A5F1519D06B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N°minibus*2 (turni da 8 ore) </t>
      </text>
    </comment>
    <comment ref="A45" authorId="6" shapeId="0" xr:uid="{338CBE14-007D-464E-9419-AD698148620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Alba-Barolo + eventuali deviazioni</t>
      </text>
    </comment>
    <comment ref="B48" authorId="7" shapeId="0" xr:uid="{E3D1BC07-B694-4F9F-AE8A-410756A6D8B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3 si riferisce ai gruppi paganti (ogni gruppo può essere composto da al più 2 persone)</t>
      </text>
    </comment>
    <comment ref="B63" authorId="8" shapeId="0" xr:uid="{1FE29B04-A1B2-4ADC-BCAD-6A27B2CF6906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3 si riferisce ai gruppi paganti (ogni gruppo può essere composto da al più 2 persone)</t>
      </text>
    </comment>
    <comment ref="E65" authorId="9" shapeId="0" xr:uid="{5141D696-B9AF-417E-BB6C-F368FB56F60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Marketing, licenze, IT</t>
      </text>
    </comment>
    <comment ref="B79" authorId="10" shapeId="0" xr:uid="{C9A39617-2741-4345-A5CF-FCF7F22E84D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4 si riferisce ai gruppi paganti (ogni gruppo può essere composto da al più 2 persone)</t>
      </text>
    </comment>
  </commentList>
</comments>
</file>

<file path=xl/sharedStrings.xml><?xml version="1.0" encoding="utf-8"?>
<sst xmlns="http://schemas.openxmlformats.org/spreadsheetml/2006/main" count="448" uniqueCount="126">
  <si>
    <t>Costi Iniziali:</t>
  </si>
  <si>
    <t>Ricavi:</t>
  </si>
  <si>
    <t>€/mese</t>
  </si>
  <si>
    <t>€/licenza</t>
  </si>
  <si>
    <t>€</t>
  </si>
  <si>
    <t>https://www.noleggiolungoterminefurgoni.com/noleggio-lungo-termine-furgoni-9-posti.php</t>
  </si>
  <si>
    <t xml:space="preserve"> </t>
  </si>
  <si>
    <t>https://www.crowdbotics.com/cost-to-build-app-type/ridesharing-app</t>
  </si>
  <si>
    <t>https://www.alvolante.it/da_sapere/legge-e-burocrazia/ncc-cosa-sono-come-funziona-e-quanto-costa-una-licenza-387543</t>
  </si>
  <si>
    <t>€/anno</t>
  </si>
  <si>
    <t>https://www.software-developer-india.com/it/quanto-costa-la-manutenzione-delle-applicazioni-web/</t>
  </si>
  <si>
    <t>dei costi iniziali</t>
  </si>
  <si>
    <t>https://www.communicationvillage.com/blogs/2022/04/03/budget-digital-marketing-startup-pmi/</t>
  </si>
  <si>
    <t>€/mese/u</t>
  </si>
  <si>
    <t>https://www.alvolante.it/da_sapere/vivere-l-auto/quanto-costa-ricaricare-l-auto-elettrica-380838</t>
  </si>
  <si>
    <t>€/kWh</t>
  </si>
  <si>
    <t>€/Km</t>
  </si>
  <si>
    <t>https://www.businessonline.it/articoli/stipendi-netti-e-lordo-per-i-diversi-livelli-contratto-trasporti-calcolo-ed-esempi.html</t>
  </si>
  <si>
    <t>https://www.noleggiolungoterminefurgoni.com/citroen/citroen-jumpy-atlante-elettrico</t>
  </si>
  <si>
    <t>CEO</t>
  </si>
  <si>
    <t>COO</t>
  </si>
  <si>
    <t>CTO</t>
  </si>
  <si>
    <t>Staff</t>
  </si>
  <si>
    <t>Ricarica Minibus</t>
  </si>
  <si>
    <t>Stipendi e Salari</t>
  </si>
  <si>
    <t>Marketing e Pubblicità</t>
  </si>
  <si>
    <t>Servizi di Supporto al Cliente</t>
  </si>
  <si>
    <t>Costi Amministrativi</t>
  </si>
  <si>
    <t>Tariffe dei Passeggeri</t>
  </si>
  <si>
    <t>Abbonamenti</t>
  </si>
  <si>
    <t>Pubblicità</t>
  </si>
  <si>
    <t>Partnership e Sponsorizzazioni</t>
  </si>
  <si>
    <t>Vendita di Dati</t>
  </si>
  <si>
    <t>Commissioni per Prenotazioni Anticipate</t>
  </si>
  <si>
    <t>Servizi Speciali</t>
  </si>
  <si>
    <t>Pacchetti Turistici</t>
  </si>
  <si>
    <t>Promozioni e Offerte</t>
  </si>
  <si>
    <t>Leasing Minibus elettrici</t>
  </si>
  <si>
    <t>Licenze e Permessi</t>
  </si>
  <si>
    <t>Sviluppo Software</t>
  </si>
  <si>
    <t>Infrastruttura IT</t>
  </si>
  <si>
    <t>Marketing Iniziale</t>
  </si>
  <si>
    <t>Deposito o Garage</t>
  </si>
  <si>
    <t>Costi Fissi e Variabili:</t>
  </si>
  <si>
    <t>inclusi in IT</t>
  </si>
  <si>
    <t>Contingency budget</t>
  </si>
  <si>
    <t>dei costi mensili</t>
  </si>
  <si>
    <t>https://www.sapling.com/8510783/compute-contingency-budget</t>
  </si>
  <si>
    <t>€/min</t>
  </si>
  <si>
    <t>fonte: curve Van Westendorp</t>
  </si>
  <si>
    <t>Base</t>
  </si>
  <si>
    <t>Al minuto</t>
  </si>
  <si>
    <t>Al Km</t>
  </si>
  <si>
    <t>€/10min</t>
  </si>
  <si>
    <t>/</t>
  </si>
  <si>
    <t>In app</t>
  </si>
  <si>
    <t>Su minibus</t>
  </si>
  <si>
    <t>€/100u</t>
  </si>
  <si>
    <t>https://www.ninjamarketing.it/2013/09/03/app-gratuite-si-guadagna-con-ladvertising/</t>
  </si>
  <si>
    <t>ANNO 1</t>
  </si>
  <si>
    <t>Tratta coperta</t>
  </si>
  <si>
    <t>Media Km a tratta</t>
  </si>
  <si>
    <t>Km</t>
  </si>
  <si>
    <t>Tratte al giorno per minibus</t>
  </si>
  <si>
    <t>Alba&lt;--&gt;Barolo</t>
  </si>
  <si>
    <t>Minibus 1</t>
  </si>
  <si>
    <t>Partenza</t>
  </si>
  <si>
    <t>Alba</t>
  </si>
  <si>
    <t>Barolo</t>
  </si>
  <si>
    <t>Minibus 2</t>
  </si>
  <si>
    <t>Minibus 3</t>
  </si>
  <si>
    <t>Capacità passeggeri minibus</t>
  </si>
  <si>
    <t>u</t>
  </si>
  <si>
    <t>Stima riempimento medio minibus per tratta</t>
  </si>
  <si>
    <t>min</t>
  </si>
  <si>
    <t>Stima durata media corsa per passeggero</t>
  </si>
  <si>
    <t>Stima Km medi per corsa per passeggero</t>
  </si>
  <si>
    <t>Numero minibus</t>
  </si>
  <si>
    <t>Numero driver</t>
  </si>
  <si>
    <t>Numero minibus di riserva</t>
  </si>
  <si>
    <t>Mese</t>
  </si>
  <si>
    <t>Sviluppo iniziale</t>
  </si>
  <si>
    <t>Drivers</t>
  </si>
  <si>
    <t>Users</t>
  </si>
  <si>
    <t>Ricavi da corse</t>
  </si>
  <si>
    <t>Ricavi da pubblicità</t>
  </si>
  <si>
    <t>Ricavi totali</t>
  </si>
  <si>
    <t>Costi salari</t>
  </si>
  <si>
    <t>Costi leasing</t>
  </si>
  <si>
    <t>Costi deposito</t>
  </si>
  <si>
    <t>Costi IT</t>
  </si>
  <si>
    <t>Costi amministrativi</t>
  </si>
  <si>
    <t>Costi ricarica</t>
  </si>
  <si>
    <t>Costi marketing</t>
  </si>
  <si>
    <t>Costi contingency</t>
  </si>
  <si>
    <t>Costi totali</t>
  </si>
  <si>
    <t>Margini</t>
  </si>
  <si>
    <t>Costi iniziali</t>
  </si>
  <si>
    <t>Cash flow</t>
  </si>
  <si>
    <t>Cash flow cumulati</t>
  </si>
  <si>
    <t>NPV</t>
  </si>
  <si>
    <t>Anno 1</t>
  </si>
  <si>
    <t>ANNO 2</t>
  </si>
  <si>
    <t>Alba&lt;--&gt;Bra</t>
  </si>
  <si>
    <t>Barolo&lt;--&gt;Bra</t>
  </si>
  <si>
    <t>ANNO 3</t>
  </si>
  <si>
    <t>Anno 2</t>
  </si>
  <si>
    <t>Anno 3</t>
  </si>
  <si>
    <t>orari da ottimizzare sulla base di quelli dell'anno 1</t>
  </si>
  <si>
    <t>orari da ottimizzare sulla base di quelli dell'anno 1 e 2</t>
  </si>
  <si>
    <t>Costi licenze</t>
  </si>
  <si>
    <t>Minibus operativi</t>
  </si>
  <si>
    <t>2° e 3°anno</t>
  </si>
  <si>
    <t>CFO</t>
  </si>
  <si>
    <t>Staff oltre Ceo, Cfo, Coo, Cto</t>
  </si>
  <si>
    <t>Staff oltre Ceo, Cfo,  Coo, Cto</t>
  </si>
  <si>
    <t>Driver</t>
  </si>
  <si>
    <t>i</t>
  </si>
  <si>
    <t>Fattore di sconto</t>
  </si>
  <si>
    <t>DCF</t>
  </si>
  <si>
    <t>DCF cumulati</t>
  </si>
  <si>
    <t>i mensile</t>
  </si>
  <si>
    <t>Alba&lt;--&gt;Barolo (e dintorni)</t>
  </si>
  <si>
    <t>Alba&lt;--&gt;Bra (e dintorni)</t>
  </si>
  <si>
    <t>Barolo&lt;--&gt;Bra (e dintorni)</t>
  </si>
  <si>
    <t>NPV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</si>
</sst>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[$-F400]h:mm:ss\ AM/PM"/>
    <numFmt numFmtId="170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0" fontId="2" fillId="0" borderId="0" xfId="2"/>
    <xf numFmtId="0" fontId="0" fillId="0" borderId="0" xfId="0" applyAlignment="1">
      <alignment horizontal="right"/>
    </xf>
    <xf numFmtId="0" fontId="0" fillId="0" borderId="0" xfId="0" applyAlignment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168" fontId="0" fillId="0" borderId="0" xfId="0" applyNumberFormat="1"/>
    <xf numFmtId="0" fontId="0" fillId="0" borderId="0" xfId="0" applyNumberFormat="1"/>
    <xf numFmtId="17" fontId="0" fillId="0" borderId="0" xfId="0" applyNumberFormat="1"/>
    <xf numFmtId="0" fontId="0" fillId="4" borderId="0" xfId="0" applyFill="1" applyAlignment="1">
      <alignment horizontal="center"/>
    </xf>
    <xf numFmtId="0" fontId="0" fillId="5" borderId="0" xfId="0" applyFill="1"/>
    <xf numFmtId="0" fontId="0" fillId="6" borderId="0" xfId="0" applyFill="1"/>
    <xf numFmtId="170" fontId="0" fillId="0" borderId="0" xfId="0" applyNumberFormat="1"/>
    <xf numFmtId="1" fontId="0" fillId="0" borderId="0" xfId="0" applyNumberFormat="1"/>
    <xf numFmtId="0" fontId="0" fillId="0" borderId="0" xfId="0" applyFont="1"/>
    <xf numFmtId="10" fontId="0" fillId="0" borderId="0" xfId="1" applyNumberFormat="1" applyFont="1"/>
    <xf numFmtId="0" fontId="0" fillId="6" borderId="1" xfId="0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168" fontId="0" fillId="0" borderId="1" xfId="0" applyNumberFormat="1" applyBorder="1"/>
    <xf numFmtId="0" fontId="0" fillId="0" borderId="1" xfId="0" applyBorder="1" applyAlignment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1" xfId="0" applyFill="1" applyBorder="1" applyAlignment="1">
      <alignment horizontal="right"/>
    </xf>
    <xf numFmtId="17" fontId="0" fillId="5" borderId="1" xfId="0" applyNumberFormat="1" applyFill="1" applyBorder="1"/>
    <xf numFmtId="0" fontId="0" fillId="4" borderId="1" xfId="0" applyFill="1" applyBorder="1" applyAlignment="1">
      <alignment horizontal="center"/>
    </xf>
    <xf numFmtId="170" fontId="0" fillId="0" borderId="1" xfId="0" applyNumberFormat="1" applyBorder="1"/>
    <xf numFmtId="1" fontId="0" fillId="0" borderId="1" xfId="0" applyNumberFormat="1" applyBorder="1"/>
    <xf numFmtId="0" fontId="0" fillId="0" borderId="0" xfId="0" applyFont="1" applyAlignment="1">
      <alignment horizontal="right"/>
    </xf>
  </cellXfs>
  <cellStyles count="3">
    <cellStyle name="Collegamento ipertestuale" xfId="2" builtinId="8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Cash flow cumulati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Foglio2!$F$68:$AO$68</c:f>
              <c:numCache>
                <c:formatCode>General</c:formatCode>
                <c:ptCount val="36"/>
                <c:pt idx="0">
                  <c:v>-29040.000000000004</c:v>
                </c:pt>
                <c:pt idx="1">
                  <c:v>-58080.000000000007</c:v>
                </c:pt>
                <c:pt idx="2">
                  <c:v>-87120.000000000015</c:v>
                </c:pt>
                <c:pt idx="3">
                  <c:v>-116160.00000000001</c:v>
                </c:pt>
                <c:pt idx="4">
                  <c:v>-145200.00000000003</c:v>
                </c:pt>
                <c:pt idx="5">
                  <c:v>-141494.38750000001</c:v>
                </c:pt>
                <c:pt idx="6">
                  <c:v>-139438.77500000002</c:v>
                </c:pt>
                <c:pt idx="7">
                  <c:v>-137383.16250000003</c:v>
                </c:pt>
                <c:pt idx="8">
                  <c:v>-135327.55000000005</c:v>
                </c:pt>
                <c:pt idx="9">
                  <c:v>-133271.93750000006</c:v>
                </c:pt>
                <c:pt idx="10" formatCode="0">
                  <c:v>-131216.32500000007</c:v>
                </c:pt>
                <c:pt idx="11" formatCode="0">
                  <c:v>-129160.71250000007</c:v>
                </c:pt>
                <c:pt idx="12" formatCode="0">
                  <c:v>-120580.73750000006</c:v>
                </c:pt>
                <c:pt idx="13" formatCode="0">
                  <c:v>-112000.76250000006</c:v>
                </c:pt>
                <c:pt idx="14" formatCode="0">
                  <c:v>-103420.78750000005</c:v>
                </c:pt>
                <c:pt idx="15" formatCode="0">
                  <c:v>-94840.812500000044</c:v>
                </c:pt>
                <c:pt idx="16" formatCode="0">
                  <c:v>-86260.837500000038</c:v>
                </c:pt>
                <c:pt idx="17" formatCode="0">
                  <c:v>-77680.862500000032</c:v>
                </c:pt>
                <c:pt idx="18" formatCode="0">
                  <c:v>-70750.887500000026</c:v>
                </c:pt>
                <c:pt idx="19" formatCode="0">
                  <c:v>-63820.91250000002</c:v>
                </c:pt>
                <c:pt idx="20" formatCode="0">
                  <c:v>-56890.937500000015</c:v>
                </c:pt>
                <c:pt idx="21" formatCode="0">
                  <c:v>-49960.962500000009</c:v>
                </c:pt>
                <c:pt idx="22" formatCode="0">
                  <c:v>-43030.987500000003</c:v>
                </c:pt>
                <c:pt idx="23" formatCode="0">
                  <c:v>-36101.012499999997</c:v>
                </c:pt>
                <c:pt idx="24" formatCode="0">
                  <c:v>29412.500000000015</c:v>
                </c:pt>
                <c:pt idx="25" formatCode="0">
                  <c:v>96576.012500000026</c:v>
                </c:pt>
                <c:pt idx="26" formatCode="0">
                  <c:v>163739.52500000002</c:v>
                </c:pt>
                <c:pt idx="27" formatCode="0">
                  <c:v>230903.03750000003</c:v>
                </c:pt>
                <c:pt idx="28" formatCode="0">
                  <c:v>298066.55000000005</c:v>
                </c:pt>
                <c:pt idx="29" formatCode="0">
                  <c:v>365230.06250000006</c:v>
                </c:pt>
                <c:pt idx="30" formatCode="0">
                  <c:v>430743.57500000007</c:v>
                </c:pt>
                <c:pt idx="31" formatCode="0">
                  <c:v>496257.08750000008</c:v>
                </c:pt>
                <c:pt idx="32" formatCode="0">
                  <c:v>561770.60000000009</c:v>
                </c:pt>
                <c:pt idx="33" formatCode="0">
                  <c:v>627284.11250000005</c:v>
                </c:pt>
                <c:pt idx="34" formatCode="0">
                  <c:v>692797.625</c:v>
                </c:pt>
                <c:pt idx="35" formatCode="0">
                  <c:v>758311.13749999995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F-460A-83C9-48139321C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484256"/>
        <c:axId val="1181867472"/>
      </c:barChart>
      <c:catAx>
        <c:axId val="94848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1867472"/>
        <c:crosses val="autoZero"/>
        <c:auto val="1"/>
        <c:lblAlgn val="ctr"/>
        <c:lblOffset val="100"/>
        <c:noMultiLvlLbl val="0"/>
      </c:catAx>
      <c:valAx>
        <c:axId val="118186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8484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t-IT">
                <a:latin typeface="Times New Roman" panose="02020603050405020304" pitchFamily="18" charset="0"/>
                <a:cs typeface="Times New Roman" panose="02020603050405020304" pitchFamily="18" charset="0"/>
              </a:rPr>
              <a:t>Discounted</a:t>
            </a:r>
            <a:r>
              <a:rPr lang="it-IT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cash flow cumulati primi 3 anni</a:t>
            </a:r>
            <a:endParaRPr lang="it-IT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98123359580052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Foglio3!$F$73:$AO$73</c:f>
              <c:numCache>
                <c:formatCode>General</c:formatCode>
                <c:ptCount val="36"/>
                <c:pt idx="0">
                  <c:v>-29040.000000000004</c:v>
                </c:pt>
                <c:pt idx="1">
                  <c:v>-57872.19703406097</c:v>
                </c:pt>
                <c:pt idx="2">
                  <c:v>-86498.078088155802</c:v>
                </c:pt>
                <c:pt idx="3">
                  <c:v>-114919.11950775825</c:v>
                </c:pt>
                <c:pt idx="4">
                  <c:v>-143136.78707398367</c:v>
                </c:pt>
                <c:pt idx="5">
                  <c:v>-139561.87282775308</c:v>
                </c:pt>
                <c:pt idx="6">
                  <c:v>-137592.95314302391</c:v>
                </c:pt>
                <c:pt idx="7">
                  <c:v>-135638.12255437541</c:v>
                </c:pt>
                <c:pt idx="8">
                  <c:v>-133697.28024376513</c:v>
                </c:pt>
                <c:pt idx="9">
                  <c:v>-131770.32611457925</c:v>
                </c:pt>
                <c:pt idx="10">
                  <c:v>-129857.16078647027</c:v>
                </c:pt>
                <c:pt idx="11">
                  <c:v>-127957.68559023156</c:v>
                </c:pt>
                <c:pt idx="12">
                  <c:v>-120086.14889298384</c:v>
                </c:pt>
                <c:pt idx="13">
                  <c:v>-112270.93894064611</c:v>
                </c:pt>
                <c:pt idx="14">
                  <c:v>-104511.65267314075</c:v>
                </c:pt>
                <c:pt idx="15">
                  <c:v>-96807.889914587096</c:v>
                </c:pt>
                <c:pt idx="16">
                  <c:v>-89159.253352662854</c:v>
                </c:pt>
                <c:pt idx="17">
                  <c:v>-81565.348518113184</c:v>
                </c:pt>
                <c:pt idx="18">
                  <c:v>-75475.704287906337</c:v>
                </c:pt>
                <c:pt idx="19">
                  <c:v>-69429.636026451233</c:v>
                </c:pt>
                <c:pt idx="20">
                  <c:v>-63426.831915030569</c:v>
                </c:pt>
                <c:pt idx="21">
                  <c:v>-57466.982366223689</c:v>
                </c:pt>
                <c:pt idx="22">
                  <c:v>-51549.780007939968</c:v>
                </c:pt>
                <c:pt idx="23">
                  <c:v>-45674.919667566464</c:v>
                </c:pt>
                <c:pt idx="24">
                  <c:v>9466.493092302313</c:v>
                </c:pt>
                <c:pt idx="25">
                  <c:v>65592.161998916505</c:v>
                </c:pt>
                <c:pt idx="26">
                  <c:v>121316.20967742783</c:v>
                </c:pt>
                <c:pt idx="27">
                  <c:v>176641.51002874487</c:v>
                </c:pt>
                <c:pt idx="28">
                  <c:v>231570.91638886108</c:v>
                </c:pt>
                <c:pt idx="29">
                  <c:v>286107.26167601231</c:v>
                </c:pt>
                <c:pt idx="30">
                  <c:v>338923.15622164361</c:v>
                </c:pt>
                <c:pt idx="31">
                  <c:v>391361.11345545313</c:v>
                </c:pt>
                <c:pt idx="32">
                  <c:v>443423.83780217689</c:v>
                </c:pt>
                <c:pt idx="33">
                  <c:v>495114.01433436497</c:v>
                </c:pt>
                <c:pt idx="34">
                  <c:v>546434.30891086091</c:v>
                </c:pt>
                <c:pt idx="35">
                  <c:v>597387.36831428995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7-48E2-8451-A71129D86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0877696"/>
        <c:axId val="162503104"/>
      </c:barChart>
      <c:catAx>
        <c:axId val="1160877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Mese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03104"/>
        <c:crosses val="autoZero"/>
        <c:auto val="1"/>
        <c:lblAlgn val="ctr"/>
        <c:lblOffset val="100"/>
        <c:noMultiLvlLbl val="0"/>
      </c:catAx>
      <c:valAx>
        <c:axId val="16250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€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6087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598713</xdr:colOff>
      <xdr:row>69</xdr:row>
      <xdr:rowOff>174171</xdr:rowOff>
    </xdr:from>
    <xdr:to>
      <xdr:col>15</xdr:col>
      <xdr:colOff>805542</xdr:colOff>
      <xdr:row>90</xdr:row>
      <xdr:rowOff>43542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A79476F-CA96-B863-1F21-F911337852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576943</xdr:colOff>
      <xdr:row>75</xdr:row>
      <xdr:rowOff>10885</xdr:rowOff>
    </xdr:from>
    <xdr:to>
      <xdr:col>14</xdr:col>
      <xdr:colOff>272143</xdr:colOff>
      <xdr:row>89</xdr:row>
      <xdr:rowOff>163285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640F3BF-FEC8-BE05-E255-499828DF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e Luca Carignani  Riccardo" id="{D90C77AD-FC0F-4617-AD42-DD9C32F2D30C}" userId="S::S291932@studenti.polito.it::3b28b694-84fc-48a7-9dbf-7cb088235c56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8" dT="2023-09-23T00:38:09.68" personId="{D90C77AD-FC0F-4617-AD42-DD9C32F2D30C}" id="{98E48DF2-FF49-420E-993F-AC927ACE89C0}">
    <text>Startup</text>
  </threadedComment>
  <threadedComment ref="A13" dT="2023-09-23T01:16:14.29" personId="{D90C77AD-FC0F-4617-AD42-DD9C32F2D30C}" id="{1867C556-51E2-4ABE-83EC-E178E23B4D27}">
    <text xml:space="preserve">Servizi compresi:
Manutenzione
Assicurazione
Immatricolazione
Soccorso Stradale
Pneumatici
Veicolo sostitutivo
Gestione sinistri
</text>
  </threadedComment>
  <threadedComment ref="C20" dT="2023-09-22T23:45:18.20" personId="{D90C77AD-FC0F-4617-AD42-DD9C32F2D30C}" id="{B04B5810-3A0C-4C50-87EA-E5E58AC16913}">
    <text xml:space="preserve">Consumo elettrico combinato minibus: 25,9 kWh/100km </text>
  </threadedComment>
  <threadedComment ref="A43" dT="2023-09-23T16:21:44.88" personId="{D90C77AD-FC0F-4617-AD42-DD9C32F2D30C}" id="{3A11335E-5F1A-4F31-A685-25A06BF0BE81}">
    <text>Da usare quando gli altri si stanno caricando o per eventuali guasti</text>
  </threadedComment>
  <threadedComment ref="A44" dT="2023-09-23T16:18:52.23" personId="{D90C77AD-FC0F-4617-AD42-DD9C32F2D30C}" id="{B05A8BBC-EA56-4F9E-826C-7047A73845BD}">
    <text xml:space="preserve">N°minibus*2 (turni da 8 ore) </text>
  </threadedComment>
  <threadedComment ref="A45" dT="2023-09-23T16:15:06.12" personId="{D90C77AD-FC0F-4617-AD42-DD9C32F2D30C}" id="{FC613C1E-356F-4E98-BF7D-FEA055480871}">
    <text>Alba-Barolo + eventuali deviazioni</text>
  </threadedComment>
  <threadedComment ref="B48" dT="2023-09-23T18:03:27.76" personId="{D90C77AD-FC0F-4617-AD42-DD9C32F2D30C}" id="{7C6A8ED6-3A7D-46F4-BB01-AF25354EB264}">
    <text>3 si riferisce ai gruppi paganti (ogni gruppo può essere composto da al più 2 persone)</text>
  </threadedComment>
  <threadedComment ref="B63" dT="2023-09-23T18:03:58.86" personId="{D90C77AD-FC0F-4617-AD42-DD9C32F2D30C}" id="{51E38A3E-1A4C-4431-ACD0-A8F77E475E2F}">
    <text>3 si riferisce ai gruppi paganti (ogni gruppo può essere composto da al più 2 persone)</text>
  </threadedComment>
  <threadedComment ref="E65" dT="2023-09-23T18:06:08.96" personId="{D90C77AD-FC0F-4617-AD42-DD9C32F2D30C}" id="{105BE425-8D52-4AB2-85C2-6DA288BDC361}">
    <text>Marketing, licenze, IT</text>
  </threadedComment>
  <threadedComment ref="B79" dT="2023-09-23T18:04:20.57" personId="{D90C77AD-FC0F-4617-AD42-DD9C32F2D30C}" id="{73DED893-4D0D-49D3-8FC6-E305C1BD56FA}">
    <text>4 si riferisce ai gruppi paganti (ogni gruppo può essere composto da al più 2 persone)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P1" dT="2023-10-03T18:15:52.81" personId="{D90C77AD-FC0F-4617-AD42-DD9C32F2D30C}" id="{741B12F8-915B-4457-8F78-4840349F965B}">
    <text>Tabella (lato driver) di riferimento per il numero di tratte al giorno per minibus</text>
  </threadedComment>
  <threadedComment ref="B8" dT="2023-09-23T00:38:09.68" personId="{D90C77AD-FC0F-4617-AD42-DD9C32F2D30C}" id="{8A1E9289-3968-4309-BCE3-989C5AAD506E}">
    <text>Startup</text>
  </threadedComment>
  <threadedComment ref="A13" dT="2023-09-23T01:16:14.29" personId="{D90C77AD-FC0F-4617-AD42-DD9C32F2D30C}" id="{339C64CB-8B7E-4303-9B84-9B0CDE33FF0E}">
    <text xml:space="preserve">Servizi compresi:
Manutenzione
Assicurazione
Immatricolazione
Soccorso Stradale
Pneumatici
Veicolo sostitutivo
Gestione sinistri
</text>
  </threadedComment>
  <threadedComment ref="C20" dT="2023-09-22T23:45:18.20" personId="{D90C77AD-FC0F-4617-AD42-DD9C32F2D30C}" id="{52836323-0928-41A6-BDCD-9E17F87D319D}">
    <text xml:space="preserve">Consumo elettrico combinato minibus: 25,9 kWh/100km </text>
  </threadedComment>
  <threadedComment ref="A43" dT="2023-09-23T16:21:44.88" personId="{D90C77AD-FC0F-4617-AD42-DD9C32F2D30C}" id="{0D33DE79-8A8A-49AD-8D70-B2FB57AD7B87}">
    <text>Da usare quando gli altri si stanno caricando o per eventuali guasti</text>
  </threadedComment>
  <threadedComment ref="A44" dT="2023-09-23T16:18:52.23" personId="{D90C77AD-FC0F-4617-AD42-DD9C32F2D30C}" id="{6F878EA9-FA2C-42F0-A703-4A5F1519D06B}">
    <text xml:space="preserve">N°minibus*2 (turni da 8 ore) </text>
  </threadedComment>
  <threadedComment ref="A45" dT="2023-09-23T16:15:06.12" personId="{D90C77AD-FC0F-4617-AD42-DD9C32F2D30C}" id="{338CBE14-007D-464E-9419-AD6981486201}">
    <text>Alba-Barolo + eventuali deviazioni</text>
  </threadedComment>
  <threadedComment ref="B48" dT="2023-09-23T18:03:27.76" personId="{D90C77AD-FC0F-4617-AD42-DD9C32F2D30C}" id="{E3D1BC07-B694-4F9F-AE8A-410756A6D8B2}">
    <text>3 si riferisce ai gruppi paganti (ogni gruppo può essere composto da al più 2 persone)</text>
  </threadedComment>
  <threadedComment ref="B63" dT="2023-09-23T18:03:58.86" personId="{D90C77AD-FC0F-4617-AD42-DD9C32F2D30C}" id="{1FE29B04-A1B2-4ADC-BCAD-6A27B2CF6906}">
    <text>3 si riferisce ai gruppi paganti (ogni gruppo può essere composto da al più 2 persone)</text>
  </threadedComment>
  <threadedComment ref="E65" dT="2023-09-23T18:06:08.96" personId="{D90C77AD-FC0F-4617-AD42-DD9C32F2D30C}" id="{5141D696-B9AF-417E-BB6C-F368FB56F603}">
    <text>Marketing, licenze, IT</text>
  </threadedComment>
  <threadedComment ref="B79" dT="2023-09-23T18:04:20.57" personId="{D90C77AD-FC0F-4617-AD42-DD9C32F2D30C}" id="{C9A39617-2741-4345-A5CF-FCF7F22E84D7}">
    <text>4 si riferisce ai gruppi paganti (ogni gruppo può essere composto da al più 2 persone)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www.noleggiolungoterminefurgoni.com/noleggio-lungo-termine-furgoni-9-posti.php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hyperlink" Target="https://www.noleggiolungoterminefurgoni.com/noleggio-lungo-termine-furgoni-9-posti.php" TargetMode="External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2C03-AB7B-4785-A450-942E1CA5DA24}">
  <dimension ref="A1:AO82"/>
  <sheetViews>
    <sheetView zoomScale="70" zoomScaleNormal="70" workbookViewId="0">
      <selection activeCell="F69" sqref="F69"/>
    </sheetView>
  </sheetViews>
  <sheetFormatPr defaultRowHeight="14.4" x14ac:dyDescent="0.3"/>
  <cols>
    <col min="1" max="1" width="40.77734375" bestFit="1" customWidth="1"/>
    <col min="2" max="2" width="13.44140625" bestFit="1" customWidth="1"/>
    <col min="3" max="3" width="15.88671875" bestFit="1" customWidth="1"/>
    <col min="4" max="4" width="11.5546875" customWidth="1"/>
    <col min="5" max="5" width="19.33203125" bestFit="1" customWidth="1"/>
    <col min="6" max="6" width="13.88671875" bestFit="1" customWidth="1"/>
    <col min="16" max="17" width="13.44140625" bestFit="1" customWidth="1"/>
    <col min="30" max="30" width="11" customWidth="1"/>
    <col min="31" max="41" width="12.21875" bestFit="1" customWidth="1"/>
  </cols>
  <sheetData>
    <row r="1" spans="1:29" x14ac:dyDescent="0.3">
      <c r="A1" s="6" t="s">
        <v>0</v>
      </c>
      <c r="B1" s="6"/>
      <c r="C1" s="6"/>
      <c r="P1" s="14" t="s">
        <v>101</v>
      </c>
      <c r="Q1" s="8" t="s">
        <v>64</v>
      </c>
      <c r="R1" s="8"/>
    </row>
    <row r="2" spans="1:29" x14ac:dyDescent="0.3">
      <c r="A2" t="s">
        <v>38</v>
      </c>
      <c r="B2">
        <v>900</v>
      </c>
      <c r="C2" t="s">
        <v>3</v>
      </c>
      <c r="D2" t="s">
        <v>8</v>
      </c>
      <c r="P2" s="7" t="s">
        <v>65</v>
      </c>
      <c r="Q2" s="13" t="s">
        <v>66</v>
      </c>
      <c r="R2" s="13" t="s">
        <v>67</v>
      </c>
      <c r="S2" s="9">
        <v>8.3333333333333339</v>
      </c>
      <c r="T2" s="9">
        <f>S2+0.0625</f>
        <v>8.3958333333333339</v>
      </c>
      <c r="U2" s="9">
        <f t="shared" ref="U2:AC2" si="0">T2+0.0625</f>
        <v>8.4583333333333339</v>
      </c>
      <c r="V2" s="9">
        <f t="shared" si="0"/>
        <v>8.5208333333333339</v>
      </c>
      <c r="W2" s="9">
        <f t="shared" si="0"/>
        <v>8.5833333333333339</v>
      </c>
      <c r="X2" s="9">
        <f t="shared" si="0"/>
        <v>8.6458333333333339</v>
      </c>
      <c r="Y2" s="9">
        <f t="shared" si="0"/>
        <v>8.7083333333333339</v>
      </c>
      <c r="Z2" s="9">
        <f t="shared" si="0"/>
        <v>8.7708333333333339</v>
      </c>
      <c r="AA2" s="9">
        <f>Z2+0.0625</f>
        <v>8.8333333333333339</v>
      </c>
      <c r="AB2" s="9">
        <f t="shared" si="0"/>
        <v>8.8958333333333339</v>
      </c>
      <c r="AC2" s="9">
        <f t="shared" si="0"/>
        <v>8.9583333333333339</v>
      </c>
    </row>
    <row r="3" spans="1:29" x14ac:dyDescent="0.3">
      <c r="A3" t="s">
        <v>39</v>
      </c>
      <c r="B3">
        <v>80000</v>
      </c>
      <c r="C3" t="s">
        <v>4</v>
      </c>
      <c r="D3" t="s">
        <v>7</v>
      </c>
      <c r="R3" s="13" t="s">
        <v>68</v>
      </c>
      <c r="S3" s="9">
        <f>S2+0.03125</f>
        <v>8.3645833333333339</v>
      </c>
      <c r="T3" s="9">
        <f t="shared" ref="T3:AC3" si="1">T2+0.03125</f>
        <v>8.4270833333333339</v>
      </c>
      <c r="U3" s="9">
        <f t="shared" si="1"/>
        <v>8.4895833333333339</v>
      </c>
      <c r="V3" s="9">
        <f t="shared" si="1"/>
        <v>8.5520833333333339</v>
      </c>
      <c r="W3" s="9">
        <f t="shared" si="1"/>
        <v>8.6145833333333339</v>
      </c>
      <c r="X3" s="9">
        <f t="shared" si="1"/>
        <v>8.6770833333333339</v>
      </c>
      <c r="Y3" s="9">
        <f t="shared" si="1"/>
        <v>8.7395833333333339</v>
      </c>
      <c r="Z3" s="9">
        <f t="shared" si="1"/>
        <v>8.8020833333333339</v>
      </c>
      <c r="AA3" s="9">
        <f t="shared" si="1"/>
        <v>8.8645833333333339</v>
      </c>
      <c r="AB3" s="9">
        <f t="shared" si="1"/>
        <v>8.9270833333333339</v>
      </c>
      <c r="AC3" s="9">
        <f t="shared" si="1"/>
        <v>8.9895833333333339</v>
      </c>
    </row>
    <row r="4" spans="1:29" x14ac:dyDescent="0.3">
      <c r="A4" t="s">
        <v>41</v>
      </c>
      <c r="B4" s="2">
        <v>0.25</v>
      </c>
      <c r="C4" t="s">
        <v>11</v>
      </c>
      <c r="D4" t="s">
        <v>12</v>
      </c>
    </row>
    <row r="5" spans="1:29" x14ac:dyDescent="0.3">
      <c r="A5" s="6" t="s">
        <v>43</v>
      </c>
      <c r="B5" s="6"/>
      <c r="C5" s="6"/>
      <c r="E5" t="s">
        <v>6</v>
      </c>
      <c r="P5" s="7" t="s">
        <v>69</v>
      </c>
      <c r="Q5" s="13" t="s">
        <v>66</v>
      </c>
      <c r="R5" s="13" t="s">
        <v>67</v>
      </c>
      <c r="S5" s="9">
        <v>8.3541666666666661</v>
      </c>
      <c r="T5" s="9">
        <f>S5+0.0625</f>
        <v>8.4166666666666661</v>
      </c>
      <c r="U5" s="9">
        <f t="shared" ref="U5:AC5" si="2">T5+0.0625</f>
        <v>8.4791666666666661</v>
      </c>
      <c r="V5" s="9">
        <f t="shared" si="2"/>
        <v>8.5416666666666661</v>
      </c>
      <c r="W5" s="9">
        <f t="shared" si="2"/>
        <v>8.6041666666666661</v>
      </c>
      <c r="X5" s="9">
        <f t="shared" si="2"/>
        <v>8.6666666666666661</v>
      </c>
      <c r="Y5" s="9">
        <f t="shared" si="2"/>
        <v>8.7291666666666661</v>
      </c>
      <c r="Z5" s="9">
        <f t="shared" si="2"/>
        <v>8.7916666666666661</v>
      </c>
      <c r="AA5" s="9">
        <f t="shared" si="2"/>
        <v>8.8541666666666661</v>
      </c>
      <c r="AB5" s="9">
        <f t="shared" si="2"/>
        <v>8.9166666666666661</v>
      </c>
      <c r="AC5" s="9">
        <f t="shared" si="2"/>
        <v>8.9791666666666661</v>
      </c>
    </row>
    <row r="6" spans="1:29" x14ac:dyDescent="0.3">
      <c r="A6" t="s">
        <v>24</v>
      </c>
      <c r="D6" t="s">
        <v>6</v>
      </c>
      <c r="R6" s="13" t="s">
        <v>68</v>
      </c>
      <c r="S6" s="9">
        <f>S5+0.03125</f>
        <v>8.3854166666666661</v>
      </c>
      <c r="T6" s="9">
        <f t="shared" ref="T6:AB6" si="3">T5+0.03125</f>
        <v>8.4479166666666661</v>
      </c>
      <c r="U6" s="9">
        <f t="shared" si="3"/>
        <v>8.5104166666666661</v>
      </c>
      <c r="V6" s="9">
        <f t="shared" si="3"/>
        <v>8.5729166666666661</v>
      </c>
      <c r="W6" s="9">
        <f t="shared" si="3"/>
        <v>8.6354166666666661</v>
      </c>
      <c r="X6" s="9">
        <f t="shared" si="3"/>
        <v>8.6979166666666661</v>
      </c>
      <c r="Y6" s="9">
        <f t="shared" si="3"/>
        <v>8.7604166666666661</v>
      </c>
      <c r="Z6" s="9">
        <f t="shared" si="3"/>
        <v>8.8229166666666661</v>
      </c>
      <c r="AA6" s="9">
        <f t="shared" si="3"/>
        <v>8.8854166666666661</v>
      </c>
      <c r="AB6" s="9">
        <f t="shared" si="3"/>
        <v>8.9479166666666661</v>
      </c>
    </row>
    <row r="7" spans="1:29" x14ac:dyDescent="0.3">
      <c r="A7" s="4" t="s">
        <v>116</v>
      </c>
      <c r="B7">
        <v>2070</v>
      </c>
      <c r="C7" t="s">
        <v>13</v>
      </c>
      <c r="D7" t="s">
        <v>17</v>
      </c>
    </row>
    <row r="8" spans="1:29" x14ac:dyDescent="0.3">
      <c r="A8" s="4" t="s">
        <v>19</v>
      </c>
      <c r="B8">
        <v>1000</v>
      </c>
      <c r="C8" t="s">
        <v>2</v>
      </c>
      <c r="D8" s="17" t="s">
        <v>112</v>
      </c>
      <c r="E8">
        <v>2000</v>
      </c>
      <c r="F8" t="s">
        <v>2</v>
      </c>
      <c r="P8" s="7" t="s">
        <v>70</v>
      </c>
      <c r="Q8" s="13" t="s">
        <v>66</v>
      </c>
      <c r="R8" s="13" t="s">
        <v>67</v>
      </c>
      <c r="S8" s="9">
        <v>8.375</v>
      </c>
      <c r="T8" s="9">
        <f>S8+0.0625</f>
        <v>8.4375</v>
      </c>
      <c r="U8" s="9">
        <f t="shared" ref="U8:AB8" si="4">T8+0.0625</f>
        <v>8.5</v>
      </c>
      <c r="V8" s="9">
        <f t="shared" si="4"/>
        <v>8.5625</v>
      </c>
      <c r="W8" s="9">
        <f t="shared" si="4"/>
        <v>8.625</v>
      </c>
      <c r="X8" s="9">
        <f t="shared" si="4"/>
        <v>8.6875</v>
      </c>
      <c r="Y8" s="9">
        <f t="shared" si="4"/>
        <v>8.75</v>
      </c>
      <c r="Z8" s="9">
        <f t="shared" si="4"/>
        <v>8.8125</v>
      </c>
      <c r="AA8" s="9">
        <f t="shared" si="4"/>
        <v>8.875</v>
      </c>
      <c r="AB8" s="9">
        <f t="shared" si="4"/>
        <v>8.9375</v>
      </c>
    </row>
    <row r="9" spans="1:29" x14ac:dyDescent="0.3">
      <c r="A9" s="4" t="s">
        <v>113</v>
      </c>
      <c r="B9">
        <v>1000</v>
      </c>
      <c r="C9" t="s">
        <v>2</v>
      </c>
      <c r="D9" s="17"/>
      <c r="E9">
        <v>2000</v>
      </c>
      <c r="F9" t="s">
        <v>2</v>
      </c>
      <c r="R9" s="13" t="s">
        <v>68</v>
      </c>
      <c r="S9" s="9">
        <f>S8+0.03125</f>
        <v>8.40625</v>
      </c>
      <c r="T9" s="9">
        <f t="shared" ref="T9:AB9" si="5">T8+0.03125</f>
        <v>8.46875</v>
      </c>
      <c r="U9" s="9">
        <f t="shared" si="5"/>
        <v>8.53125</v>
      </c>
      <c r="V9" s="9">
        <f t="shared" si="5"/>
        <v>8.59375</v>
      </c>
      <c r="W9" s="9">
        <f t="shared" si="5"/>
        <v>8.65625</v>
      </c>
      <c r="X9" s="9">
        <f t="shared" si="5"/>
        <v>8.71875</v>
      </c>
      <c r="Y9" s="9">
        <f t="shared" si="5"/>
        <v>8.78125</v>
      </c>
      <c r="Z9" s="9">
        <f t="shared" si="5"/>
        <v>8.84375</v>
      </c>
      <c r="AA9" s="9">
        <f t="shared" si="5"/>
        <v>8.90625</v>
      </c>
      <c r="AB9" s="9">
        <f t="shared" si="5"/>
        <v>8.96875</v>
      </c>
    </row>
    <row r="10" spans="1:29" x14ac:dyDescent="0.3">
      <c r="A10" s="4" t="s">
        <v>20</v>
      </c>
      <c r="B10">
        <v>1000</v>
      </c>
      <c r="C10" t="s">
        <v>2</v>
      </c>
      <c r="E10">
        <v>2000</v>
      </c>
      <c r="F10" t="s">
        <v>2</v>
      </c>
    </row>
    <row r="11" spans="1:29" x14ac:dyDescent="0.3">
      <c r="A11" s="4" t="s">
        <v>21</v>
      </c>
      <c r="B11">
        <v>1000</v>
      </c>
      <c r="C11" t="s">
        <v>2</v>
      </c>
      <c r="E11">
        <v>2000</v>
      </c>
      <c r="F11" t="s">
        <v>2</v>
      </c>
      <c r="P11" s="14" t="s">
        <v>106</v>
      </c>
      <c r="Q11" s="8" t="s">
        <v>64</v>
      </c>
      <c r="R11" s="8"/>
      <c r="S11" t="s">
        <v>108</v>
      </c>
    </row>
    <row r="12" spans="1:29" x14ac:dyDescent="0.3">
      <c r="A12" s="4" t="s">
        <v>22</v>
      </c>
      <c r="B12">
        <v>1400</v>
      </c>
      <c r="C12" t="s">
        <v>13</v>
      </c>
      <c r="E12">
        <v>1400</v>
      </c>
      <c r="F12" t="s">
        <v>13</v>
      </c>
      <c r="Q12" s="8" t="s">
        <v>103</v>
      </c>
      <c r="R12" s="8"/>
    </row>
    <row r="13" spans="1:29" x14ac:dyDescent="0.3">
      <c r="A13" t="s">
        <v>37</v>
      </c>
      <c r="B13">
        <v>649</v>
      </c>
      <c r="C13" t="s">
        <v>13</v>
      </c>
      <c r="D13" s="3" t="s">
        <v>5</v>
      </c>
      <c r="Q13" s="5"/>
      <c r="R13" s="5"/>
    </row>
    <row r="14" spans="1:29" x14ac:dyDescent="0.3">
      <c r="A14" t="s">
        <v>42</v>
      </c>
      <c r="B14">
        <v>150</v>
      </c>
      <c r="C14" t="s">
        <v>13</v>
      </c>
      <c r="P14" s="14" t="s">
        <v>107</v>
      </c>
      <c r="Q14" s="8" t="s">
        <v>64</v>
      </c>
      <c r="R14" s="8"/>
      <c r="S14" t="s">
        <v>109</v>
      </c>
    </row>
    <row r="15" spans="1:29" x14ac:dyDescent="0.3">
      <c r="A15" t="s">
        <v>40</v>
      </c>
      <c r="B15">
        <v>3000</v>
      </c>
      <c r="C15" t="s">
        <v>9</v>
      </c>
      <c r="D15" t="s">
        <v>10</v>
      </c>
      <c r="Q15" s="8" t="s">
        <v>103</v>
      </c>
      <c r="R15" s="8"/>
    </row>
    <row r="16" spans="1:29" x14ac:dyDescent="0.3">
      <c r="A16" s="4"/>
      <c r="B16">
        <v>250</v>
      </c>
      <c r="C16" t="s">
        <v>2</v>
      </c>
      <c r="Q16" s="8" t="s">
        <v>104</v>
      </c>
      <c r="R16" s="8"/>
    </row>
    <row r="17" spans="1:4" x14ac:dyDescent="0.3">
      <c r="A17" s="4" t="s">
        <v>26</v>
      </c>
      <c r="B17" t="s">
        <v>44</v>
      </c>
    </row>
    <row r="18" spans="1:4" x14ac:dyDescent="0.3">
      <c r="A18" t="s">
        <v>27</v>
      </c>
      <c r="B18">
        <v>600</v>
      </c>
      <c r="C18" t="s">
        <v>2</v>
      </c>
    </row>
    <row r="19" spans="1:4" x14ac:dyDescent="0.3">
      <c r="A19" t="s">
        <v>23</v>
      </c>
      <c r="B19">
        <v>0.6</v>
      </c>
      <c r="C19" t="s">
        <v>15</v>
      </c>
      <c r="D19" t="s">
        <v>14</v>
      </c>
    </row>
    <row r="20" spans="1:4" x14ac:dyDescent="0.3">
      <c r="B20">
        <v>0.15</v>
      </c>
      <c r="C20" t="s">
        <v>16</v>
      </c>
      <c r="D20" t="s">
        <v>18</v>
      </c>
    </row>
    <row r="21" spans="1:4" x14ac:dyDescent="0.3">
      <c r="A21" t="s">
        <v>25</v>
      </c>
      <c r="B21" s="2">
        <v>0.25</v>
      </c>
      <c r="C21" t="s">
        <v>46</v>
      </c>
    </row>
    <row r="22" spans="1:4" x14ac:dyDescent="0.3">
      <c r="A22" t="s">
        <v>45</v>
      </c>
      <c r="B22" s="2">
        <v>0.1</v>
      </c>
      <c r="C22" t="s">
        <v>46</v>
      </c>
      <c r="D22" t="s">
        <v>47</v>
      </c>
    </row>
    <row r="23" spans="1:4" x14ac:dyDescent="0.3">
      <c r="A23" s="6" t="s">
        <v>1</v>
      </c>
      <c r="B23" s="6"/>
      <c r="C23" s="6"/>
    </row>
    <row r="24" spans="1:4" x14ac:dyDescent="0.3">
      <c r="A24" t="s">
        <v>28</v>
      </c>
      <c r="B24">
        <v>6</v>
      </c>
      <c r="C24" t="s">
        <v>53</v>
      </c>
      <c r="D24" t="s">
        <v>49</v>
      </c>
    </row>
    <row r="25" spans="1:4" x14ac:dyDescent="0.3">
      <c r="A25" s="4" t="s">
        <v>50</v>
      </c>
      <c r="B25">
        <v>1</v>
      </c>
      <c r="C25" t="s">
        <v>4</v>
      </c>
    </row>
    <row r="26" spans="1:4" x14ac:dyDescent="0.3">
      <c r="A26" s="4" t="s">
        <v>51</v>
      </c>
      <c r="B26">
        <v>0.5</v>
      </c>
      <c r="C26" t="s">
        <v>48</v>
      </c>
    </row>
    <row r="27" spans="1:4" x14ac:dyDescent="0.3">
      <c r="A27" s="4" t="s">
        <v>52</v>
      </c>
      <c r="B27">
        <v>0</v>
      </c>
      <c r="C27" t="s">
        <v>16</v>
      </c>
    </row>
    <row r="28" spans="1:4" x14ac:dyDescent="0.3">
      <c r="A28" t="s">
        <v>29</v>
      </c>
      <c r="B28" s="1" t="s">
        <v>54</v>
      </c>
    </row>
    <row r="29" spans="1:4" x14ac:dyDescent="0.3">
      <c r="A29" t="s">
        <v>30</v>
      </c>
      <c r="B29" s="1"/>
    </row>
    <row r="30" spans="1:4" x14ac:dyDescent="0.3">
      <c r="A30" s="4" t="s">
        <v>55</v>
      </c>
      <c r="B30" s="5">
        <v>0.25</v>
      </c>
      <c r="C30" t="s">
        <v>57</v>
      </c>
      <c r="D30" t="s">
        <v>58</v>
      </c>
    </row>
    <row r="31" spans="1:4" x14ac:dyDescent="0.3">
      <c r="A31" s="4" t="s">
        <v>56</v>
      </c>
      <c r="B31" s="5">
        <v>250</v>
      </c>
      <c r="C31" t="s">
        <v>13</v>
      </c>
    </row>
    <row r="32" spans="1:4" x14ac:dyDescent="0.3">
      <c r="A32" t="s">
        <v>31</v>
      </c>
      <c r="B32" s="1" t="s">
        <v>54</v>
      </c>
    </row>
    <row r="33" spans="1:41" x14ac:dyDescent="0.3">
      <c r="A33" t="s">
        <v>32</v>
      </c>
      <c r="B33" s="1" t="s">
        <v>54</v>
      </c>
    </row>
    <row r="34" spans="1:41" x14ac:dyDescent="0.3">
      <c r="A34" t="s">
        <v>33</v>
      </c>
      <c r="B34" s="1" t="s">
        <v>54</v>
      </c>
    </row>
    <row r="35" spans="1:41" x14ac:dyDescent="0.3">
      <c r="A35" t="s">
        <v>34</v>
      </c>
      <c r="B35" s="1" t="s">
        <v>54</v>
      </c>
    </row>
    <row r="36" spans="1:41" x14ac:dyDescent="0.3">
      <c r="A36" t="s">
        <v>35</v>
      </c>
      <c r="B36" s="1" t="s">
        <v>54</v>
      </c>
    </row>
    <row r="37" spans="1:41" x14ac:dyDescent="0.3">
      <c r="A37" t="s">
        <v>36</v>
      </c>
      <c r="B37" s="1" t="s">
        <v>54</v>
      </c>
    </row>
    <row r="40" spans="1:41" x14ac:dyDescent="0.3">
      <c r="A40" s="8" t="s">
        <v>59</v>
      </c>
      <c r="B40" s="8"/>
      <c r="C40" s="8"/>
      <c r="F40" s="11">
        <v>45292</v>
      </c>
      <c r="G40" s="11">
        <v>45323</v>
      </c>
      <c r="H40" s="11">
        <v>45352</v>
      </c>
      <c r="I40" s="11">
        <v>45383</v>
      </c>
      <c r="J40" s="11">
        <v>45413</v>
      </c>
      <c r="K40" s="11">
        <v>45444</v>
      </c>
      <c r="L40" s="11">
        <v>45474</v>
      </c>
      <c r="M40" s="11">
        <v>45505</v>
      </c>
      <c r="N40" s="11">
        <v>45536</v>
      </c>
      <c r="O40" s="11">
        <v>45566</v>
      </c>
      <c r="P40" s="11">
        <v>45597</v>
      </c>
      <c r="Q40" s="11">
        <v>45627</v>
      </c>
      <c r="R40" s="11">
        <v>45658</v>
      </c>
      <c r="S40" s="11">
        <v>45689</v>
      </c>
      <c r="T40" s="11">
        <v>45717</v>
      </c>
      <c r="U40" s="11">
        <v>45748</v>
      </c>
      <c r="V40" s="11">
        <v>45778</v>
      </c>
      <c r="W40" s="11">
        <v>45809</v>
      </c>
      <c r="X40" s="11">
        <v>45839</v>
      </c>
      <c r="Y40" s="11">
        <v>45870</v>
      </c>
      <c r="Z40" s="11">
        <v>45901</v>
      </c>
      <c r="AA40" s="11">
        <v>45931</v>
      </c>
      <c r="AB40" s="11">
        <v>45962</v>
      </c>
      <c r="AC40" s="11">
        <v>45992</v>
      </c>
      <c r="AD40" s="11">
        <v>46023</v>
      </c>
      <c r="AE40" s="11">
        <v>46054</v>
      </c>
      <c r="AF40" s="11">
        <v>46082</v>
      </c>
      <c r="AG40" s="11">
        <v>46113</v>
      </c>
      <c r="AH40" s="11">
        <v>46143</v>
      </c>
      <c r="AI40" s="11">
        <v>46174</v>
      </c>
      <c r="AJ40" s="11">
        <v>46204</v>
      </c>
      <c r="AK40" s="11">
        <v>46235</v>
      </c>
      <c r="AL40" s="11">
        <v>46266</v>
      </c>
      <c r="AM40" s="11">
        <v>46296</v>
      </c>
      <c r="AN40" s="11">
        <v>46327</v>
      </c>
      <c r="AO40" s="11">
        <v>46357</v>
      </c>
    </row>
    <row r="41" spans="1:41" x14ac:dyDescent="0.3">
      <c r="A41" t="s">
        <v>60</v>
      </c>
      <c r="B41" t="s">
        <v>64</v>
      </c>
      <c r="E41" t="s">
        <v>80</v>
      </c>
      <c r="F41">
        <v>1</v>
      </c>
      <c r="G41">
        <v>2</v>
      </c>
      <c r="H41">
        <v>3</v>
      </c>
      <c r="I41">
        <v>4</v>
      </c>
      <c r="J41">
        <v>5</v>
      </c>
      <c r="K41">
        <v>6</v>
      </c>
      <c r="L41">
        <v>7</v>
      </c>
      <c r="M41">
        <v>8</v>
      </c>
      <c r="N41">
        <v>9</v>
      </c>
      <c r="O41">
        <v>10</v>
      </c>
      <c r="P41">
        <v>11</v>
      </c>
      <c r="Q41">
        <v>12</v>
      </c>
      <c r="R41">
        <v>13</v>
      </c>
      <c r="S41">
        <v>14</v>
      </c>
      <c r="T41">
        <v>15</v>
      </c>
      <c r="U41">
        <v>16</v>
      </c>
      <c r="V41">
        <v>17</v>
      </c>
      <c r="W41">
        <v>18</v>
      </c>
      <c r="X41">
        <v>19</v>
      </c>
      <c r="Y41">
        <v>20</v>
      </c>
      <c r="Z41">
        <v>21</v>
      </c>
      <c r="AA41">
        <v>22</v>
      </c>
      <c r="AB41">
        <v>23</v>
      </c>
      <c r="AC41">
        <v>24</v>
      </c>
      <c r="AD41">
        <v>25</v>
      </c>
      <c r="AE41">
        <v>26</v>
      </c>
      <c r="AF41">
        <v>27</v>
      </c>
      <c r="AG41">
        <v>28</v>
      </c>
      <c r="AH41">
        <v>29</v>
      </c>
      <c r="AI41">
        <v>30</v>
      </c>
      <c r="AJ41">
        <v>31</v>
      </c>
      <c r="AK41">
        <v>32</v>
      </c>
      <c r="AL41">
        <v>33</v>
      </c>
      <c r="AM41">
        <v>34</v>
      </c>
      <c r="AN41">
        <v>35</v>
      </c>
      <c r="AO41">
        <v>36</v>
      </c>
    </row>
    <row r="42" spans="1:41" x14ac:dyDescent="0.3">
      <c r="A42" t="s">
        <v>77</v>
      </c>
      <c r="B42">
        <v>3</v>
      </c>
      <c r="C42" t="s">
        <v>72</v>
      </c>
      <c r="F42" s="12" t="s">
        <v>81</v>
      </c>
      <c r="G42" s="12"/>
      <c r="H42" s="12"/>
      <c r="I42" s="12"/>
      <c r="J42" s="12"/>
    </row>
    <row r="43" spans="1:41" x14ac:dyDescent="0.3">
      <c r="A43" t="s">
        <v>79</v>
      </c>
      <c r="B43">
        <f>B42/3</f>
        <v>1</v>
      </c>
      <c r="C43" t="s">
        <v>72</v>
      </c>
      <c r="E43" t="s">
        <v>82</v>
      </c>
      <c r="K43">
        <f>$B$44</f>
        <v>8</v>
      </c>
      <c r="L43">
        <f t="shared" ref="L43:R43" si="6">$B$44</f>
        <v>8</v>
      </c>
      <c r="M43">
        <f t="shared" si="6"/>
        <v>8</v>
      </c>
      <c r="N43">
        <f t="shared" si="6"/>
        <v>8</v>
      </c>
      <c r="O43">
        <f t="shared" si="6"/>
        <v>8</v>
      </c>
      <c r="P43">
        <f t="shared" si="6"/>
        <v>8</v>
      </c>
      <c r="Q43">
        <f t="shared" si="6"/>
        <v>8</v>
      </c>
      <c r="R43">
        <f>$B$59</f>
        <v>16</v>
      </c>
      <c r="S43">
        <f>$B$59</f>
        <v>16</v>
      </c>
      <c r="T43">
        <f>$B$59</f>
        <v>16</v>
      </c>
      <c r="U43">
        <f>$B$59</f>
        <v>16</v>
      </c>
      <c r="V43">
        <f>$B$59</f>
        <v>16</v>
      </c>
      <c r="W43">
        <f>$B$59</f>
        <v>16</v>
      </c>
      <c r="X43">
        <f>$B$59</f>
        <v>16</v>
      </c>
      <c r="Y43">
        <f>$B$59</f>
        <v>16</v>
      </c>
      <c r="Z43">
        <f>$B$59</f>
        <v>16</v>
      </c>
      <c r="AA43">
        <f>$B$59</f>
        <v>16</v>
      </c>
      <c r="AB43">
        <f>$B$59</f>
        <v>16</v>
      </c>
      <c r="AC43">
        <f>$B$59</f>
        <v>16</v>
      </c>
      <c r="AD43">
        <f>$B$75</f>
        <v>24</v>
      </c>
      <c r="AE43">
        <f t="shared" ref="AE43:AO43" si="7">$B$75</f>
        <v>24</v>
      </c>
      <c r="AF43">
        <f t="shared" si="7"/>
        <v>24</v>
      </c>
      <c r="AG43">
        <f t="shared" si="7"/>
        <v>24</v>
      </c>
      <c r="AH43">
        <f t="shared" si="7"/>
        <v>24</v>
      </c>
      <c r="AI43">
        <f t="shared" si="7"/>
        <v>24</v>
      </c>
      <c r="AJ43">
        <f t="shared" si="7"/>
        <v>24</v>
      </c>
      <c r="AK43">
        <f t="shared" si="7"/>
        <v>24</v>
      </c>
      <c r="AL43">
        <f t="shared" si="7"/>
        <v>24</v>
      </c>
      <c r="AM43">
        <f t="shared" si="7"/>
        <v>24</v>
      </c>
      <c r="AN43">
        <f t="shared" si="7"/>
        <v>24</v>
      </c>
      <c r="AO43">
        <f t="shared" si="7"/>
        <v>24</v>
      </c>
    </row>
    <row r="44" spans="1:41" x14ac:dyDescent="0.3">
      <c r="A44" t="s">
        <v>78</v>
      </c>
      <c r="B44">
        <f>(B42+B43)*2</f>
        <v>8</v>
      </c>
      <c r="C44" t="s">
        <v>72</v>
      </c>
      <c r="E44" t="s">
        <v>111</v>
      </c>
      <c r="K44">
        <f>$B$42</f>
        <v>3</v>
      </c>
      <c r="L44">
        <f t="shared" ref="L44:R44" si="8">$B$42</f>
        <v>3</v>
      </c>
      <c r="M44">
        <f t="shared" si="8"/>
        <v>3</v>
      </c>
      <c r="N44">
        <f t="shared" si="8"/>
        <v>3</v>
      </c>
      <c r="O44">
        <f t="shared" si="8"/>
        <v>3</v>
      </c>
      <c r="P44">
        <f t="shared" si="8"/>
        <v>3</v>
      </c>
      <c r="Q44">
        <f t="shared" si="8"/>
        <v>3</v>
      </c>
      <c r="R44">
        <f>$B$57</f>
        <v>6</v>
      </c>
      <c r="S44">
        <f>$B$57</f>
        <v>6</v>
      </c>
      <c r="T44">
        <f>$B$57</f>
        <v>6</v>
      </c>
      <c r="U44">
        <f>$B$57</f>
        <v>6</v>
      </c>
      <c r="V44">
        <f>$B$57</f>
        <v>6</v>
      </c>
      <c r="W44">
        <f>$B$57</f>
        <v>6</v>
      </c>
      <c r="X44">
        <f>$B$57</f>
        <v>6</v>
      </c>
      <c r="Y44">
        <f>$B$57</f>
        <v>6</v>
      </c>
      <c r="Z44">
        <f>$B$57</f>
        <v>6</v>
      </c>
      <c r="AA44">
        <f>$B$57</f>
        <v>6</v>
      </c>
      <c r="AB44">
        <f>$B$57</f>
        <v>6</v>
      </c>
      <c r="AC44">
        <f>$B$57</f>
        <v>6</v>
      </c>
      <c r="AD44">
        <f>$B$73</f>
        <v>9</v>
      </c>
      <c r="AE44">
        <f t="shared" ref="AE44:AO44" si="9">$B$73</f>
        <v>9</v>
      </c>
      <c r="AF44">
        <f t="shared" si="9"/>
        <v>9</v>
      </c>
      <c r="AG44">
        <f t="shared" si="9"/>
        <v>9</v>
      </c>
      <c r="AH44">
        <f t="shared" si="9"/>
        <v>9</v>
      </c>
      <c r="AI44">
        <f t="shared" si="9"/>
        <v>9</v>
      </c>
      <c r="AJ44">
        <f t="shared" si="9"/>
        <v>9</v>
      </c>
      <c r="AK44">
        <f t="shared" si="9"/>
        <v>9</v>
      </c>
      <c r="AL44">
        <f t="shared" si="9"/>
        <v>9</v>
      </c>
      <c r="AM44">
        <f t="shared" si="9"/>
        <v>9</v>
      </c>
      <c r="AN44">
        <f t="shared" si="9"/>
        <v>9</v>
      </c>
      <c r="AO44">
        <f t="shared" si="9"/>
        <v>9</v>
      </c>
    </row>
    <row r="45" spans="1:41" x14ac:dyDescent="0.3">
      <c r="A45" t="s">
        <v>61</v>
      </c>
      <c r="B45">
        <v>25</v>
      </c>
      <c r="C45" t="s">
        <v>62</v>
      </c>
      <c r="E45" t="s">
        <v>83</v>
      </c>
      <c r="K45">
        <f>$B$48*$B$46*$B$42*30</f>
        <v>5670</v>
      </c>
      <c r="L45">
        <f t="shared" ref="L45:R45" si="10">$B$48*$B$46*$B$42*30</f>
        <v>5670</v>
      </c>
      <c r="M45">
        <f t="shared" si="10"/>
        <v>5670</v>
      </c>
      <c r="N45">
        <f t="shared" si="10"/>
        <v>5670</v>
      </c>
      <c r="O45">
        <f t="shared" si="10"/>
        <v>5670</v>
      </c>
      <c r="P45">
        <f t="shared" si="10"/>
        <v>5670</v>
      </c>
      <c r="Q45">
        <f t="shared" si="10"/>
        <v>5670</v>
      </c>
      <c r="R45">
        <f>$B$63*$B$61*$B$57*30</f>
        <v>11340</v>
      </c>
      <c r="S45">
        <f>$B$63*$B$61*$B$57*30</f>
        <v>11340</v>
      </c>
      <c r="T45">
        <f>$B$63*$B$61*$B$57*30</f>
        <v>11340</v>
      </c>
      <c r="U45">
        <f>$B$63*$B$61*$B$57*30</f>
        <v>11340</v>
      </c>
      <c r="V45">
        <f>$B$63*$B$61*$B$57*30</f>
        <v>11340</v>
      </c>
      <c r="W45">
        <f>$B$63*$B$61*$B$57*30</f>
        <v>11340</v>
      </c>
      <c r="X45">
        <f>$B$63*$B$61*$B$57*30</f>
        <v>11340</v>
      </c>
      <c r="Y45">
        <f>$B$63*$B$61*$B$57*30</f>
        <v>11340</v>
      </c>
      <c r="Z45">
        <f>$B$63*$B$61*$B$57*30</f>
        <v>11340</v>
      </c>
      <c r="AA45">
        <f>$B$63*$B$61*$B$57*30</f>
        <v>11340</v>
      </c>
      <c r="AB45">
        <f>$B$63*$B$61*$B$57*30</f>
        <v>11340</v>
      </c>
      <c r="AC45">
        <f>$B$63*$B$61*$B$57*30</f>
        <v>11340</v>
      </c>
      <c r="AD45">
        <f>$B$79*$B$77*$B$73*30</f>
        <v>22680</v>
      </c>
      <c r="AE45">
        <f t="shared" ref="AE45:AO45" si="11">$B$79*$B$77*$B$73*30</f>
        <v>22680</v>
      </c>
      <c r="AF45">
        <f t="shared" si="11"/>
        <v>22680</v>
      </c>
      <c r="AG45">
        <f t="shared" si="11"/>
        <v>22680</v>
      </c>
      <c r="AH45">
        <f t="shared" si="11"/>
        <v>22680</v>
      </c>
      <c r="AI45">
        <f t="shared" si="11"/>
        <v>22680</v>
      </c>
      <c r="AJ45">
        <f t="shared" si="11"/>
        <v>22680</v>
      </c>
      <c r="AK45">
        <f t="shared" si="11"/>
        <v>22680</v>
      </c>
      <c r="AL45">
        <f t="shared" si="11"/>
        <v>22680</v>
      </c>
      <c r="AM45">
        <f t="shared" si="11"/>
        <v>22680</v>
      </c>
      <c r="AN45">
        <f t="shared" si="11"/>
        <v>22680</v>
      </c>
      <c r="AO45">
        <f t="shared" si="11"/>
        <v>22680</v>
      </c>
    </row>
    <row r="46" spans="1:41" x14ac:dyDescent="0.3">
      <c r="A46" t="s">
        <v>63</v>
      </c>
      <c r="B46" s="10">
        <v>21</v>
      </c>
      <c r="C46" t="s">
        <v>72</v>
      </c>
    </row>
    <row r="47" spans="1:41" x14ac:dyDescent="0.3">
      <c r="A47" t="s">
        <v>71</v>
      </c>
      <c r="B47">
        <v>8</v>
      </c>
      <c r="C47" t="s">
        <v>72</v>
      </c>
      <c r="D47" s="4" t="s">
        <v>4</v>
      </c>
      <c r="E47" t="s">
        <v>84</v>
      </c>
      <c r="K47">
        <f>K45*($B26*$B49+$B27*$B50+$B25)</f>
        <v>48195</v>
      </c>
      <c r="L47">
        <f>L45*($B26*$B49+$B27*$B50+$B25)</f>
        <v>48195</v>
      </c>
      <c r="M47">
        <f t="shared" ref="M47:Q47" si="12">M45*($B26*$B49+$B27*$B50+$B25)</f>
        <v>48195</v>
      </c>
      <c r="N47">
        <f t="shared" si="12"/>
        <v>48195</v>
      </c>
      <c r="O47">
        <f t="shared" si="12"/>
        <v>48195</v>
      </c>
      <c r="P47">
        <f t="shared" si="12"/>
        <v>48195</v>
      </c>
      <c r="Q47">
        <f t="shared" si="12"/>
        <v>48195</v>
      </c>
      <c r="R47">
        <f>R45*($B26*$B64+$B27*$B65+$B25)</f>
        <v>96390</v>
      </c>
      <c r="S47">
        <f t="shared" ref="S47:AC47" si="13">S45*($B26*$B64+$B27*$B65+$B25)</f>
        <v>96390</v>
      </c>
      <c r="T47">
        <f t="shared" si="13"/>
        <v>96390</v>
      </c>
      <c r="U47">
        <f t="shared" si="13"/>
        <v>96390</v>
      </c>
      <c r="V47">
        <f t="shared" si="13"/>
        <v>96390</v>
      </c>
      <c r="W47">
        <f t="shared" si="13"/>
        <v>96390</v>
      </c>
      <c r="X47">
        <f t="shared" si="13"/>
        <v>96390</v>
      </c>
      <c r="Y47">
        <f t="shared" si="13"/>
        <v>96390</v>
      </c>
      <c r="Z47">
        <f t="shared" si="13"/>
        <v>96390</v>
      </c>
      <c r="AA47">
        <f t="shared" si="13"/>
        <v>96390</v>
      </c>
      <c r="AB47">
        <f t="shared" si="13"/>
        <v>96390</v>
      </c>
      <c r="AC47">
        <f t="shared" si="13"/>
        <v>96390</v>
      </c>
      <c r="AD47">
        <f>AD45*($B26*$B80+$B27*$B81+$B25)</f>
        <v>192780</v>
      </c>
      <c r="AE47">
        <f t="shared" ref="AE47:AO47" si="14">AE45*($B26*$B80+$B27*$B81+$B25)</f>
        <v>192780</v>
      </c>
      <c r="AF47">
        <f t="shared" si="14"/>
        <v>192780</v>
      </c>
      <c r="AG47">
        <f t="shared" si="14"/>
        <v>192780</v>
      </c>
      <c r="AH47">
        <f t="shared" si="14"/>
        <v>192780</v>
      </c>
      <c r="AI47">
        <f t="shared" si="14"/>
        <v>192780</v>
      </c>
      <c r="AJ47">
        <f t="shared" si="14"/>
        <v>192780</v>
      </c>
      <c r="AK47">
        <f t="shared" si="14"/>
        <v>192780</v>
      </c>
      <c r="AL47">
        <f t="shared" si="14"/>
        <v>192780</v>
      </c>
      <c r="AM47">
        <f t="shared" si="14"/>
        <v>192780</v>
      </c>
      <c r="AN47">
        <f t="shared" si="14"/>
        <v>192780</v>
      </c>
      <c r="AO47">
        <f t="shared" si="14"/>
        <v>192780</v>
      </c>
    </row>
    <row r="48" spans="1:41" x14ac:dyDescent="0.3">
      <c r="A48" t="s">
        <v>73</v>
      </c>
      <c r="B48">
        <v>3</v>
      </c>
      <c r="C48" t="s">
        <v>72</v>
      </c>
      <c r="D48" s="4" t="s">
        <v>4</v>
      </c>
      <c r="E48" t="s">
        <v>85</v>
      </c>
      <c r="K48">
        <f>(K45*$B30/100)+($B31*($B$42+$B$43))</f>
        <v>1014.175</v>
      </c>
      <c r="L48">
        <f>(L45*$B30/100)+($B31*($B$42+$B$43))</f>
        <v>1014.175</v>
      </c>
      <c r="M48">
        <f>(M45*$B30/100)+($B31*($B$42+$B$43))</f>
        <v>1014.175</v>
      </c>
      <c r="N48">
        <f>(N45*$B30/100)+($B31*($B$42+$B$43))</f>
        <v>1014.175</v>
      </c>
      <c r="O48">
        <f>(O45*$B30/100)+($B31*($B$42+$B$43))</f>
        <v>1014.175</v>
      </c>
      <c r="P48">
        <f>(P45*$B30/100)+($B31*($B$42+$B$43))</f>
        <v>1014.175</v>
      </c>
      <c r="Q48">
        <f>(Q45*$B30/100)+($B31*($B$42+$B$43))</f>
        <v>1014.175</v>
      </c>
      <c r="R48">
        <f>(R45*$B30/100)+($B31*($B$57+$B$58))</f>
        <v>2028.35</v>
      </c>
      <c r="S48">
        <f t="shared" ref="S48:AC48" si="15">(S45*$B30/100)+($B31*($B$57+$B$58))</f>
        <v>2028.35</v>
      </c>
      <c r="T48">
        <f t="shared" si="15"/>
        <v>2028.35</v>
      </c>
      <c r="U48">
        <f t="shared" si="15"/>
        <v>2028.35</v>
      </c>
      <c r="V48">
        <f t="shared" si="15"/>
        <v>2028.35</v>
      </c>
      <c r="W48">
        <f t="shared" si="15"/>
        <v>2028.35</v>
      </c>
      <c r="X48">
        <f t="shared" si="15"/>
        <v>2028.35</v>
      </c>
      <c r="Y48">
        <f t="shared" si="15"/>
        <v>2028.35</v>
      </c>
      <c r="Z48">
        <f t="shared" si="15"/>
        <v>2028.35</v>
      </c>
      <c r="AA48">
        <f t="shared" si="15"/>
        <v>2028.35</v>
      </c>
      <c r="AB48">
        <f t="shared" si="15"/>
        <v>2028.35</v>
      </c>
      <c r="AC48">
        <f t="shared" si="15"/>
        <v>2028.35</v>
      </c>
      <c r="AD48">
        <f>(AD45*$B30/100)+($B31*($B$73+$B$74))</f>
        <v>3056.7</v>
      </c>
      <c r="AE48">
        <f t="shared" ref="AE48:AO48" si="16">(AE45*$B30/100)+($B31*($B$73+$B$74))</f>
        <v>3056.7</v>
      </c>
      <c r="AF48">
        <f t="shared" si="16"/>
        <v>3056.7</v>
      </c>
      <c r="AG48">
        <f t="shared" si="16"/>
        <v>3056.7</v>
      </c>
      <c r="AH48">
        <f t="shared" si="16"/>
        <v>3056.7</v>
      </c>
      <c r="AI48">
        <f t="shared" si="16"/>
        <v>3056.7</v>
      </c>
      <c r="AJ48">
        <f t="shared" si="16"/>
        <v>3056.7</v>
      </c>
      <c r="AK48">
        <f t="shared" si="16"/>
        <v>3056.7</v>
      </c>
      <c r="AL48">
        <f t="shared" si="16"/>
        <v>3056.7</v>
      </c>
      <c r="AM48">
        <f t="shared" si="16"/>
        <v>3056.7</v>
      </c>
      <c r="AN48">
        <f t="shared" si="16"/>
        <v>3056.7</v>
      </c>
      <c r="AO48">
        <f t="shared" si="16"/>
        <v>3056.7</v>
      </c>
    </row>
    <row r="49" spans="1:41" x14ac:dyDescent="0.3">
      <c r="A49" t="s">
        <v>75</v>
      </c>
      <c r="B49">
        <v>15</v>
      </c>
      <c r="C49" t="s">
        <v>74</v>
      </c>
      <c r="D49" s="4"/>
    </row>
    <row r="50" spans="1:41" x14ac:dyDescent="0.3">
      <c r="A50" t="s">
        <v>76</v>
      </c>
      <c r="B50">
        <v>7.5</v>
      </c>
      <c r="C50" t="s">
        <v>62</v>
      </c>
      <c r="D50" s="4" t="s">
        <v>4</v>
      </c>
      <c r="E50" t="s">
        <v>86</v>
      </c>
      <c r="K50">
        <f>K47+K48</f>
        <v>49209.175000000003</v>
      </c>
      <c r="L50">
        <f t="shared" ref="L50:AO50" si="17">L47+L48</f>
        <v>49209.175000000003</v>
      </c>
      <c r="M50">
        <f t="shared" si="17"/>
        <v>49209.175000000003</v>
      </c>
      <c r="N50">
        <f t="shared" si="17"/>
        <v>49209.175000000003</v>
      </c>
      <c r="O50">
        <f t="shared" si="17"/>
        <v>49209.175000000003</v>
      </c>
      <c r="P50">
        <f>P47+P48</f>
        <v>49209.175000000003</v>
      </c>
      <c r="Q50">
        <f t="shared" si="17"/>
        <v>49209.175000000003</v>
      </c>
      <c r="R50">
        <f t="shared" si="17"/>
        <v>98418.35</v>
      </c>
      <c r="S50">
        <f t="shared" si="17"/>
        <v>98418.35</v>
      </c>
      <c r="T50">
        <f t="shared" si="17"/>
        <v>98418.35</v>
      </c>
      <c r="U50">
        <f t="shared" si="17"/>
        <v>98418.35</v>
      </c>
      <c r="V50">
        <f t="shared" si="17"/>
        <v>98418.35</v>
      </c>
      <c r="W50">
        <f t="shared" si="17"/>
        <v>98418.35</v>
      </c>
      <c r="X50">
        <f t="shared" si="17"/>
        <v>98418.35</v>
      </c>
      <c r="Y50">
        <f t="shared" si="17"/>
        <v>98418.35</v>
      </c>
      <c r="Z50">
        <f t="shared" si="17"/>
        <v>98418.35</v>
      </c>
      <c r="AA50">
        <f t="shared" si="17"/>
        <v>98418.35</v>
      </c>
      <c r="AB50">
        <f t="shared" si="17"/>
        <v>98418.35</v>
      </c>
      <c r="AC50">
        <f t="shared" si="17"/>
        <v>98418.35</v>
      </c>
      <c r="AD50">
        <f t="shared" si="17"/>
        <v>195836.7</v>
      </c>
      <c r="AE50">
        <f t="shared" si="17"/>
        <v>195836.7</v>
      </c>
      <c r="AF50">
        <f t="shared" si="17"/>
        <v>195836.7</v>
      </c>
      <c r="AG50">
        <f t="shared" si="17"/>
        <v>195836.7</v>
      </c>
      <c r="AH50">
        <f t="shared" si="17"/>
        <v>195836.7</v>
      </c>
      <c r="AI50">
        <f t="shared" si="17"/>
        <v>195836.7</v>
      </c>
      <c r="AJ50">
        <f t="shared" si="17"/>
        <v>195836.7</v>
      </c>
      <c r="AK50">
        <f t="shared" si="17"/>
        <v>195836.7</v>
      </c>
      <c r="AL50">
        <f t="shared" si="17"/>
        <v>195836.7</v>
      </c>
      <c r="AM50">
        <f t="shared" si="17"/>
        <v>195836.7</v>
      </c>
      <c r="AN50">
        <f t="shared" si="17"/>
        <v>195836.7</v>
      </c>
      <c r="AO50">
        <f t="shared" si="17"/>
        <v>195836.7</v>
      </c>
    </row>
    <row r="51" spans="1:41" x14ac:dyDescent="0.3">
      <c r="A51" t="s">
        <v>114</v>
      </c>
      <c r="B51">
        <v>1</v>
      </c>
      <c r="C51" t="s">
        <v>72</v>
      </c>
      <c r="D51" s="4"/>
    </row>
    <row r="52" spans="1:41" x14ac:dyDescent="0.3">
      <c r="D52" s="4" t="s">
        <v>4</v>
      </c>
      <c r="E52" t="s">
        <v>87</v>
      </c>
      <c r="K52">
        <f>$B44*$B7+SUM($B8:$B12)</f>
        <v>21960</v>
      </c>
      <c r="L52">
        <f t="shared" ref="L52:Q52" si="18">$B44*$B7+SUM($B8:$B12)</f>
        <v>21960</v>
      </c>
      <c r="M52">
        <f t="shared" si="18"/>
        <v>21960</v>
      </c>
      <c r="N52">
        <f t="shared" si="18"/>
        <v>21960</v>
      </c>
      <c r="O52">
        <f t="shared" si="18"/>
        <v>21960</v>
      </c>
      <c r="P52">
        <f t="shared" si="18"/>
        <v>21960</v>
      </c>
      <c r="Q52">
        <f t="shared" si="18"/>
        <v>21960</v>
      </c>
      <c r="R52">
        <f>$B59*$B7+SUM($E8:$E11)+($E12*$B66)</f>
        <v>43920</v>
      </c>
      <c r="S52">
        <f t="shared" ref="S52:AD52" si="19">$B59*$B7+SUM($E8:$E11)+($E12*$B66)</f>
        <v>43920</v>
      </c>
      <c r="T52">
        <f t="shared" si="19"/>
        <v>43920</v>
      </c>
      <c r="U52">
        <f t="shared" si="19"/>
        <v>43920</v>
      </c>
      <c r="V52">
        <f t="shared" si="19"/>
        <v>43920</v>
      </c>
      <c r="W52">
        <f t="shared" si="19"/>
        <v>43920</v>
      </c>
      <c r="X52">
        <f t="shared" si="19"/>
        <v>43920</v>
      </c>
      <c r="Y52">
        <f t="shared" si="19"/>
        <v>43920</v>
      </c>
      <c r="Z52">
        <f t="shared" si="19"/>
        <v>43920</v>
      </c>
      <c r="AA52">
        <f t="shared" si="19"/>
        <v>43920</v>
      </c>
      <c r="AB52">
        <f t="shared" si="19"/>
        <v>43920</v>
      </c>
      <c r="AC52">
        <f t="shared" si="19"/>
        <v>43920</v>
      </c>
      <c r="AD52">
        <f>$B75*$B7+SUM($E8:$E11)+($E12*$B82)</f>
        <v>61880</v>
      </c>
      <c r="AE52">
        <f t="shared" ref="AE52:AO52" si="20">$B75*$B7+SUM($E8:$E11)+($E12*$B82)</f>
        <v>61880</v>
      </c>
      <c r="AF52">
        <f t="shared" si="20"/>
        <v>61880</v>
      </c>
      <c r="AG52">
        <f t="shared" si="20"/>
        <v>61880</v>
      </c>
      <c r="AH52">
        <f t="shared" si="20"/>
        <v>61880</v>
      </c>
      <c r="AI52">
        <f t="shared" si="20"/>
        <v>61880</v>
      </c>
      <c r="AJ52">
        <f t="shared" si="20"/>
        <v>61880</v>
      </c>
      <c r="AK52">
        <f t="shared" si="20"/>
        <v>61880</v>
      </c>
      <c r="AL52">
        <f t="shared" si="20"/>
        <v>61880</v>
      </c>
      <c r="AM52">
        <f t="shared" si="20"/>
        <v>61880</v>
      </c>
      <c r="AN52">
        <f t="shared" si="20"/>
        <v>61880</v>
      </c>
      <c r="AO52">
        <f t="shared" si="20"/>
        <v>61880</v>
      </c>
    </row>
    <row r="53" spans="1:41" x14ac:dyDescent="0.3">
      <c r="D53" s="4" t="s">
        <v>4</v>
      </c>
      <c r="E53" t="s">
        <v>88</v>
      </c>
      <c r="K53">
        <f>$B13*($B42+$B43)</f>
        <v>2596</v>
      </c>
      <c r="L53">
        <f t="shared" ref="L53:Q53" si="21">$B13*($B42+$B43)</f>
        <v>2596</v>
      </c>
      <c r="M53">
        <f t="shared" si="21"/>
        <v>2596</v>
      </c>
      <c r="N53">
        <f t="shared" si="21"/>
        <v>2596</v>
      </c>
      <c r="O53">
        <f t="shared" si="21"/>
        <v>2596</v>
      </c>
      <c r="P53">
        <f t="shared" si="21"/>
        <v>2596</v>
      </c>
      <c r="Q53">
        <f t="shared" si="21"/>
        <v>2596</v>
      </c>
      <c r="R53">
        <f>$B13*($B57+$B58)</f>
        <v>5192</v>
      </c>
      <c r="S53">
        <f t="shared" ref="S53:AC53" si="22">$B13*($B57+$B58)</f>
        <v>5192</v>
      </c>
      <c r="T53">
        <f t="shared" si="22"/>
        <v>5192</v>
      </c>
      <c r="U53">
        <f t="shared" si="22"/>
        <v>5192</v>
      </c>
      <c r="V53">
        <f t="shared" si="22"/>
        <v>5192</v>
      </c>
      <c r="W53">
        <f t="shared" si="22"/>
        <v>5192</v>
      </c>
      <c r="X53">
        <f t="shared" si="22"/>
        <v>5192</v>
      </c>
      <c r="Y53">
        <f t="shared" si="22"/>
        <v>5192</v>
      </c>
      <c r="Z53">
        <f t="shared" si="22"/>
        <v>5192</v>
      </c>
      <c r="AA53">
        <f t="shared" si="22"/>
        <v>5192</v>
      </c>
      <c r="AB53">
        <f t="shared" si="22"/>
        <v>5192</v>
      </c>
      <c r="AC53">
        <f t="shared" si="22"/>
        <v>5192</v>
      </c>
      <c r="AD53">
        <f>$B13*($B73+$B74)</f>
        <v>7788</v>
      </c>
      <c r="AE53">
        <f t="shared" ref="AE53:AO53" si="23">$B13*($B73+$B74)</f>
        <v>7788</v>
      </c>
      <c r="AF53">
        <f t="shared" si="23"/>
        <v>7788</v>
      </c>
      <c r="AG53">
        <f t="shared" si="23"/>
        <v>7788</v>
      </c>
      <c r="AH53">
        <f t="shared" si="23"/>
        <v>7788</v>
      </c>
      <c r="AI53">
        <f t="shared" si="23"/>
        <v>7788</v>
      </c>
      <c r="AJ53">
        <f t="shared" si="23"/>
        <v>7788</v>
      </c>
      <c r="AK53">
        <f t="shared" si="23"/>
        <v>7788</v>
      </c>
      <c r="AL53">
        <f t="shared" si="23"/>
        <v>7788</v>
      </c>
      <c r="AM53">
        <f t="shared" si="23"/>
        <v>7788</v>
      </c>
      <c r="AN53">
        <f t="shared" si="23"/>
        <v>7788</v>
      </c>
      <c r="AO53">
        <f t="shared" si="23"/>
        <v>7788</v>
      </c>
    </row>
    <row r="54" spans="1:41" x14ac:dyDescent="0.3">
      <c r="A54" s="8" t="s">
        <v>102</v>
      </c>
      <c r="B54" s="8"/>
      <c r="C54" s="8"/>
      <c r="D54" s="4" t="s">
        <v>4</v>
      </c>
      <c r="E54" t="s">
        <v>89</v>
      </c>
      <c r="K54">
        <f>$B14*($B42+$B43)</f>
        <v>600</v>
      </c>
      <c r="L54">
        <f t="shared" ref="L54:Q54" si="24">$B14*($B42+$B43)</f>
        <v>600</v>
      </c>
      <c r="M54">
        <f t="shared" si="24"/>
        <v>600</v>
      </c>
      <c r="N54">
        <f t="shared" si="24"/>
        <v>600</v>
      </c>
      <c r="O54">
        <f t="shared" si="24"/>
        <v>600</v>
      </c>
      <c r="P54">
        <f t="shared" si="24"/>
        <v>600</v>
      </c>
      <c r="Q54">
        <f t="shared" si="24"/>
        <v>600</v>
      </c>
      <c r="R54">
        <f>$B14*($B57+$B58)</f>
        <v>1200</v>
      </c>
      <c r="S54">
        <f t="shared" ref="S54:AC54" si="25">$B14*($B57+$B58)</f>
        <v>1200</v>
      </c>
      <c r="T54">
        <f t="shared" si="25"/>
        <v>1200</v>
      </c>
      <c r="U54">
        <f t="shared" si="25"/>
        <v>1200</v>
      </c>
      <c r="V54">
        <f t="shared" si="25"/>
        <v>1200</v>
      </c>
      <c r="W54">
        <f t="shared" si="25"/>
        <v>1200</v>
      </c>
      <c r="X54">
        <f t="shared" si="25"/>
        <v>1200</v>
      </c>
      <c r="Y54">
        <f t="shared" si="25"/>
        <v>1200</v>
      </c>
      <c r="Z54">
        <f t="shared" si="25"/>
        <v>1200</v>
      </c>
      <c r="AA54">
        <f t="shared" si="25"/>
        <v>1200</v>
      </c>
      <c r="AB54">
        <f t="shared" si="25"/>
        <v>1200</v>
      </c>
      <c r="AC54">
        <f t="shared" si="25"/>
        <v>1200</v>
      </c>
      <c r="AD54">
        <f>$B14*($B73+$B74)</f>
        <v>1800</v>
      </c>
      <c r="AE54">
        <f t="shared" ref="AE54:AO54" si="26">$B14*($B73+$B74)</f>
        <v>1800</v>
      </c>
      <c r="AF54">
        <f t="shared" si="26"/>
        <v>1800</v>
      </c>
      <c r="AG54">
        <f t="shared" si="26"/>
        <v>1800</v>
      </c>
      <c r="AH54">
        <f t="shared" si="26"/>
        <v>1800</v>
      </c>
      <c r="AI54">
        <f t="shared" si="26"/>
        <v>1800</v>
      </c>
      <c r="AJ54">
        <f t="shared" si="26"/>
        <v>1800</v>
      </c>
      <c r="AK54">
        <f t="shared" si="26"/>
        <v>1800</v>
      </c>
      <c r="AL54">
        <f t="shared" si="26"/>
        <v>1800</v>
      </c>
      <c r="AM54">
        <f t="shared" si="26"/>
        <v>1800</v>
      </c>
      <c r="AN54">
        <f t="shared" si="26"/>
        <v>1800</v>
      </c>
      <c r="AO54">
        <f t="shared" si="26"/>
        <v>1800</v>
      </c>
    </row>
    <row r="55" spans="1:41" x14ac:dyDescent="0.3">
      <c r="A55" t="s">
        <v>60</v>
      </c>
      <c r="B55" t="s">
        <v>64</v>
      </c>
      <c r="D55" s="4" t="s">
        <v>4</v>
      </c>
      <c r="E55" t="s">
        <v>110</v>
      </c>
      <c r="L55">
        <f>($B59-$B44)*$B2/6</f>
        <v>1200</v>
      </c>
      <c r="M55">
        <f t="shared" ref="M55:N55" si="27">($B59-$B44)*$B2/6</f>
        <v>1200</v>
      </c>
      <c r="N55">
        <f t="shared" si="27"/>
        <v>1200</v>
      </c>
      <c r="O55">
        <f>($B59-$B44)*$B2/6</f>
        <v>1200</v>
      </c>
      <c r="P55">
        <f t="shared" ref="P55:Q55" si="28">($B59-$B44)*$B2/6</f>
        <v>1200</v>
      </c>
      <c r="Q55">
        <f t="shared" si="28"/>
        <v>1200</v>
      </c>
      <c r="X55">
        <f>($B75-$B59)*$B2/6</f>
        <v>1200</v>
      </c>
      <c r="Y55">
        <f t="shared" ref="Y55:AD55" si="29">($B75-$B59)*$B2/6</f>
        <v>1200</v>
      </c>
      <c r="Z55">
        <f t="shared" si="29"/>
        <v>1200</v>
      </c>
      <c r="AA55">
        <f t="shared" si="29"/>
        <v>1200</v>
      </c>
      <c r="AB55">
        <f t="shared" si="29"/>
        <v>1200</v>
      </c>
      <c r="AC55">
        <f t="shared" si="29"/>
        <v>1200</v>
      </c>
      <c r="AD55">
        <f t="shared" si="29"/>
        <v>1200</v>
      </c>
      <c r="AJ55">
        <f t="shared" ref="AJ55:AO55" si="30">($B75-$B59)*$B2/6</f>
        <v>1200</v>
      </c>
      <c r="AK55">
        <f t="shared" si="30"/>
        <v>1200</v>
      </c>
      <c r="AL55">
        <f t="shared" si="30"/>
        <v>1200</v>
      </c>
      <c r="AM55">
        <f t="shared" si="30"/>
        <v>1200</v>
      </c>
      <c r="AN55">
        <f t="shared" si="30"/>
        <v>1200</v>
      </c>
      <c r="AO55">
        <f t="shared" si="30"/>
        <v>1200</v>
      </c>
    </row>
    <row r="56" spans="1:41" x14ac:dyDescent="0.3">
      <c r="B56" t="s">
        <v>103</v>
      </c>
      <c r="D56" s="4" t="s">
        <v>4</v>
      </c>
      <c r="E56" t="s">
        <v>90</v>
      </c>
      <c r="K56">
        <f>$B16</f>
        <v>250</v>
      </c>
      <c r="L56">
        <f>$B16</f>
        <v>250</v>
      </c>
      <c r="M56">
        <f>$B16</f>
        <v>250</v>
      </c>
      <c r="N56">
        <f>$B16</f>
        <v>250</v>
      </c>
      <c r="O56">
        <f>$B16</f>
        <v>250</v>
      </c>
      <c r="P56">
        <f>$B16</f>
        <v>250</v>
      </c>
      <c r="Q56">
        <f>$B16</f>
        <v>250</v>
      </c>
      <c r="R56">
        <f>$B16</f>
        <v>250</v>
      </c>
      <c r="S56">
        <f t="shared" ref="S56:AO56" si="31">$B16</f>
        <v>250</v>
      </c>
      <c r="T56">
        <f t="shared" si="31"/>
        <v>250</v>
      </c>
      <c r="U56">
        <f t="shared" si="31"/>
        <v>250</v>
      </c>
      <c r="V56">
        <f t="shared" si="31"/>
        <v>250</v>
      </c>
      <c r="W56">
        <f t="shared" si="31"/>
        <v>250</v>
      </c>
      <c r="X56">
        <f t="shared" si="31"/>
        <v>250</v>
      </c>
      <c r="Y56">
        <f t="shared" si="31"/>
        <v>250</v>
      </c>
      <c r="Z56">
        <f t="shared" si="31"/>
        <v>250</v>
      </c>
      <c r="AA56">
        <f t="shared" si="31"/>
        <v>250</v>
      </c>
      <c r="AB56">
        <f t="shared" si="31"/>
        <v>250</v>
      </c>
      <c r="AC56">
        <f t="shared" si="31"/>
        <v>250</v>
      </c>
      <c r="AD56">
        <f t="shared" si="31"/>
        <v>250</v>
      </c>
      <c r="AE56">
        <f t="shared" si="31"/>
        <v>250</v>
      </c>
      <c r="AF56">
        <f t="shared" si="31"/>
        <v>250</v>
      </c>
      <c r="AG56">
        <f t="shared" si="31"/>
        <v>250</v>
      </c>
      <c r="AH56">
        <f t="shared" si="31"/>
        <v>250</v>
      </c>
      <c r="AI56">
        <f t="shared" si="31"/>
        <v>250</v>
      </c>
      <c r="AJ56">
        <f t="shared" si="31"/>
        <v>250</v>
      </c>
      <c r="AK56">
        <f t="shared" si="31"/>
        <v>250</v>
      </c>
      <c r="AL56">
        <f t="shared" si="31"/>
        <v>250</v>
      </c>
      <c r="AM56">
        <f t="shared" si="31"/>
        <v>250</v>
      </c>
      <c r="AN56">
        <f t="shared" si="31"/>
        <v>250</v>
      </c>
      <c r="AO56">
        <f t="shared" si="31"/>
        <v>250</v>
      </c>
    </row>
    <row r="57" spans="1:41" x14ac:dyDescent="0.3">
      <c r="A57" t="s">
        <v>77</v>
      </c>
      <c r="B57">
        <v>6</v>
      </c>
      <c r="C57" t="s">
        <v>72</v>
      </c>
      <c r="D57" s="4" t="s">
        <v>4</v>
      </c>
      <c r="E57" t="s">
        <v>91</v>
      </c>
      <c r="K57">
        <f>$B18</f>
        <v>600</v>
      </c>
      <c r="L57">
        <f>$B18</f>
        <v>600</v>
      </c>
      <c r="M57">
        <f>$B18</f>
        <v>600</v>
      </c>
      <c r="N57">
        <f>$B18</f>
        <v>600</v>
      </c>
      <c r="O57">
        <f>$B18</f>
        <v>600</v>
      </c>
      <c r="P57">
        <f>$B18</f>
        <v>600</v>
      </c>
      <c r="Q57">
        <f>$B18</f>
        <v>600</v>
      </c>
      <c r="R57">
        <f>$B18</f>
        <v>600</v>
      </c>
      <c r="S57">
        <f t="shared" ref="S57:AO57" si="32">$B18</f>
        <v>600</v>
      </c>
      <c r="T57">
        <f t="shared" si="32"/>
        <v>600</v>
      </c>
      <c r="U57">
        <f t="shared" si="32"/>
        <v>600</v>
      </c>
      <c r="V57">
        <f t="shared" si="32"/>
        <v>600</v>
      </c>
      <c r="W57">
        <f t="shared" si="32"/>
        <v>600</v>
      </c>
      <c r="X57">
        <f t="shared" si="32"/>
        <v>600</v>
      </c>
      <c r="Y57">
        <f t="shared" si="32"/>
        <v>600</v>
      </c>
      <c r="Z57">
        <f t="shared" si="32"/>
        <v>600</v>
      </c>
      <c r="AA57">
        <f t="shared" si="32"/>
        <v>600</v>
      </c>
      <c r="AB57">
        <f t="shared" si="32"/>
        <v>600</v>
      </c>
      <c r="AC57">
        <f t="shared" si="32"/>
        <v>600</v>
      </c>
      <c r="AD57">
        <f t="shared" si="32"/>
        <v>600</v>
      </c>
      <c r="AE57">
        <f t="shared" si="32"/>
        <v>600</v>
      </c>
      <c r="AF57">
        <f t="shared" si="32"/>
        <v>600</v>
      </c>
      <c r="AG57">
        <f t="shared" si="32"/>
        <v>600</v>
      </c>
      <c r="AH57">
        <f t="shared" si="32"/>
        <v>600</v>
      </c>
      <c r="AI57">
        <f t="shared" si="32"/>
        <v>600</v>
      </c>
      <c r="AJ57">
        <f t="shared" si="32"/>
        <v>600</v>
      </c>
      <c r="AK57">
        <f t="shared" si="32"/>
        <v>600</v>
      </c>
      <c r="AL57">
        <f t="shared" si="32"/>
        <v>600</v>
      </c>
      <c r="AM57">
        <f t="shared" si="32"/>
        <v>600</v>
      </c>
      <c r="AN57">
        <f t="shared" si="32"/>
        <v>600</v>
      </c>
      <c r="AO57">
        <f t="shared" si="32"/>
        <v>600</v>
      </c>
    </row>
    <row r="58" spans="1:41" x14ac:dyDescent="0.3">
      <c r="A58" t="s">
        <v>79</v>
      </c>
      <c r="B58">
        <f>B57/3</f>
        <v>2</v>
      </c>
      <c r="C58" t="s">
        <v>72</v>
      </c>
      <c r="D58" s="4" t="s">
        <v>4</v>
      </c>
      <c r="E58" t="s">
        <v>92</v>
      </c>
      <c r="K58">
        <f>$B20*$B42*$B45*$B46*30</f>
        <v>7087.4999999999991</v>
      </c>
      <c r="L58">
        <f>$B20*$B42*$B45*$B46*30</f>
        <v>7087.4999999999991</v>
      </c>
      <c r="M58">
        <f>$B20*$B42*$B45*$B46*30</f>
        <v>7087.4999999999991</v>
      </c>
      <c r="N58">
        <f>$B20*$B42*$B45*$B46*30</f>
        <v>7087.4999999999991</v>
      </c>
      <c r="O58">
        <f>$B20*$B42*$B45*$B46*30</f>
        <v>7087.4999999999991</v>
      </c>
      <c r="P58">
        <f>$B20*$B42*$B45*$B46*30</f>
        <v>7087.4999999999991</v>
      </c>
      <c r="Q58">
        <f>$B20*$B42*$B45*$B46*30</f>
        <v>7087.4999999999991</v>
      </c>
      <c r="R58">
        <f>$B20*$B57*$B60*$B61*30</f>
        <v>14174.999999999998</v>
      </c>
      <c r="S58">
        <f t="shared" ref="S58:AC58" si="33">$B20*$B57*$B60*$B61*30</f>
        <v>14174.999999999998</v>
      </c>
      <c r="T58">
        <f t="shared" si="33"/>
        <v>14174.999999999998</v>
      </c>
      <c r="U58">
        <f t="shared" si="33"/>
        <v>14174.999999999998</v>
      </c>
      <c r="V58">
        <f t="shared" si="33"/>
        <v>14174.999999999998</v>
      </c>
      <c r="W58">
        <f t="shared" si="33"/>
        <v>14174.999999999998</v>
      </c>
      <c r="X58">
        <f t="shared" si="33"/>
        <v>14174.999999999998</v>
      </c>
      <c r="Y58">
        <f t="shared" si="33"/>
        <v>14174.999999999998</v>
      </c>
      <c r="Z58">
        <f t="shared" si="33"/>
        <v>14174.999999999998</v>
      </c>
      <c r="AA58">
        <f t="shared" si="33"/>
        <v>14174.999999999998</v>
      </c>
      <c r="AB58">
        <f t="shared" si="33"/>
        <v>14174.999999999998</v>
      </c>
      <c r="AC58">
        <f t="shared" si="33"/>
        <v>14174.999999999998</v>
      </c>
      <c r="AD58">
        <f>$B20*$B73*$B76*$B77*30</f>
        <v>21262.5</v>
      </c>
      <c r="AE58">
        <f t="shared" ref="AE58:AO58" si="34">$B20*$B73*$B76*$B77*30</f>
        <v>21262.5</v>
      </c>
      <c r="AF58">
        <f t="shared" si="34"/>
        <v>21262.5</v>
      </c>
      <c r="AG58">
        <f t="shared" si="34"/>
        <v>21262.5</v>
      </c>
      <c r="AH58">
        <f t="shared" si="34"/>
        <v>21262.5</v>
      </c>
      <c r="AI58">
        <f t="shared" si="34"/>
        <v>21262.5</v>
      </c>
      <c r="AJ58">
        <f t="shared" si="34"/>
        <v>21262.5</v>
      </c>
      <c r="AK58">
        <f t="shared" si="34"/>
        <v>21262.5</v>
      </c>
      <c r="AL58">
        <f t="shared" si="34"/>
        <v>21262.5</v>
      </c>
      <c r="AM58">
        <f t="shared" si="34"/>
        <v>21262.5</v>
      </c>
      <c r="AN58">
        <f t="shared" si="34"/>
        <v>21262.5</v>
      </c>
      <c r="AO58">
        <f t="shared" si="34"/>
        <v>21262.5</v>
      </c>
    </row>
    <row r="59" spans="1:41" x14ac:dyDescent="0.3">
      <c r="A59" t="s">
        <v>78</v>
      </c>
      <c r="B59">
        <f>(B57+B58)*2</f>
        <v>16</v>
      </c>
      <c r="C59" t="s">
        <v>72</v>
      </c>
      <c r="D59" s="4" t="s">
        <v>4</v>
      </c>
      <c r="E59" t="s">
        <v>93</v>
      </c>
      <c r="K59" s="15">
        <f>0.25*SUM(K52:K58)</f>
        <v>8273.375</v>
      </c>
      <c r="L59" s="15">
        <f>0.25*SUM(L52:L58)</f>
        <v>8573.375</v>
      </c>
      <c r="M59" s="15">
        <f>0.25*SUM(M52:M58)</f>
        <v>8573.375</v>
      </c>
      <c r="N59" s="15">
        <f>0.25*SUM(N52:N58)</f>
        <v>8573.375</v>
      </c>
      <c r="O59" s="15">
        <f>0.25*SUM(O52:O58)</f>
        <v>8573.375</v>
      </c>
      <c r="P59" s="15">
        <f>0.25*SUM(P52:P58)</f>
        <v>8573.375</v>
      </c>
      <c r="Q59" s="15">
        <f>0.25*SUM(Q52:Q58)</f>
        <v>8573.375</v>
      </c>
      <c r="R59" s="15">
        <f>0.25*SUM(R52:R58)</f>
        <v>16334.25</v>
      </c>
      <c r="S59" s="15">
        <f t="shared" ref="S59:AO59" si="35">0.25*SUM(S52:S58)</f>
        <v>16334.25</v>
      </c>
      <c r="T59" s="15">
        <f t="shared" si="35"/>
        <v>16334.25</v>
      </c>
      <c r="U59" s="15">
        <f t="shared" si="35"/>
        <v>16334.25</v>
      </c>
      <c r="V59" s="15">
        <f t="shared" si="35"/>
        <v>16334.25</v>
      </c>
      <c r="W59" s="15">
        <f t="shared" si="35"/>
        <v>16334.25</v>
      </c>
      <c r="X59" s="15">
        <f t="shared" si="35"/>
        <v>16634.25</v>
      </c>
      <c r="Y59" s="15">
        <f t="shared" si="35"/>
        <v>16634.25</v>
      </c>
      <c r="Z59" s="15">
        <f t="shared" si="35"/>
        <v>16634.25</v>
      </c>
      <c r="AA59" s="15">
        <f t="shared" si="35"/>
        <v>16634.25</v>
      </c>
      <c r="AB59" s="15">
        <f t="shared" si="35"/>
        <v>16634.25</v>
      </c>
      <c r="AC59" s="15">
        <f t="shared" si="35"/>
        <v>16634.25</v>
      </c>
      <c r="AD59">
        <f t="shared" si="35"/>
        <v>23695.125</v>
      </c>
      <c r="AE59">
        <f t="shared" si="35"/>
        <v>23395.125</v>
      </c>
      <c r="AF59">
        <f t="shared" si="35"/>
        <v>23395.125</v>
      </c>
      <c r="AG59">
        <f t="shared" si="35"/>
        <v>23395.125</v>
      </c>
      <c r="AH59">
        <f t="shared" si="35"/>
        <v>23395.125</v>
      </c>
      <c r="AI59">
        <f t="shared" si="35"/>
        <v>23395.125</v>
      </c>
      <c r="AJ59">
        <f t="shared" si="35"/>
        <v>23695.125</v>
      </c>
      <c r="AK59">
        <f t="shared" si="35"/>
        <v>23695.125</v>
      </c>
      <c r="AL59">
        <f t="shared" si="35"/>
        <v>23695.125</v>
      </c>
      <c r="AM59">
        <f t="shared" si="35"/>
        <v>23695.125</v>
      </c>
      <c r="AN59">
        <f t="shared" si="35"/>
        <v>23695.125</v>
      </c>
      <c r="AO59">
        <f t="shared" si="35"/>
        <v>23695.125</v>
      </c>
    </row>
    <row r="60" spans="1:41" x14ac:dyDescent="0.3">
      <c r="A60" t="s">
        <v>61</v>
      </c>
      <c r="B60">
        <v>25</v>
      </c>
      <c r="C60" t="s">
        <v>62</v>
      </c>
      <c r="D60" s="4" t="s">
        <v>4</v>
      </c>
      <c r="E60" t="s">
        <v>94</v>
      </c>
      <c r="K60" s="15">
        <f>0.1*SUM(K52:K59)</f>
        <v>4136.6875</v>
      </c>
      <c r="L60" s="15">
        <f>0.1*SUM(L52:L59)</f>
        <v>4286.6875</v>
      </c>
      <c r="M60" s="15">
        <f>0.1*SUM(M52:M59)</f>
        <v>4286.6875</v>
      </c>
      <c r="N60" s="15">
        <f>0.1*SUM(N52:N59)</f>
        <v>4286.6875</v>
      </c>
      <c r="O60" s="15">
        <f>0.1*SUM(O52:O59)</f>
        <v>4286.6875</v>
      </c>
      <c r="P60" s="15">
        <f>0.1*SUM(P52:P59)</f>
        <v>4286.6875</v>
      </c>
      <c r="Q60" s="15">
        <f>0.1*SUM(Q52:Q59)</f>
        <v>4286.6875</v>
      </c>
      <c r="R60" s="15">
        <f>0.1*SUM(R52:R59)</f>
        <v>8167.125</v>
      </c>
      <c r="S60" s="15">
        <f t="shared" ref="S60:AO60" si="36">0.1*SUM(S52:S59)</f>
        <v>8167.125</v>
      </c>
      <c r="T60" s="15">
        <f t="shared" si="36"/>
        <v>8167.125</v>
      </c>
      <c r="U60" s="15">
        <f t="shared" si="36"/>
        <v>8167.125</v>
      </c>
      <c r="V60" s="15">
        <f t="shared" si="36"/>
        <v>8167.125</v>
      </c>
      <c r="W60" s="15">
        <f t="shared" si="36"/>
        <v>8167.125</v>
      </c>
      <c r="X60" s="15">
        <f t="shared" si="36"/>
        <v>8317.125</v>
      </c>
      <c r="Y60" s="15">
        <f t="shared" si="36"/>
        <v>8317.125</v>
      </c>
      <c r="Z60" s="15">
        <f t="shared" si="36"/>
        <v>8317.125</v>
      </c>
      <c r="AA60" s="15">
        <f t="shared" si="36"/>
        <v>8317.125</v>
      </c>
      <c r="AB60" s="15">
        <f t="shared" si="36"/>
        <v>8317.125</v>
      </c>
      <c r="AC60" s="15">
        <f t="shared" si="36"/>
        <v>8317.125</v>
      </c>
      <c r="AD60">
        <f t="shared" si="36"/>
        <v>11847.5625</v>
      </c>
      <c r="AE60">
        <f t="shared" si="36"/>
        <v>11697.5625</v>
      </c>
      <c r="AF60">
        <f t="shared" si="36"/>
        <v>11697.5625</v>
      </c>
      <c r="AG60">
        <f t="shared" si="36"/>
        <v>11697.5625</v>
      </c>
      <c r="AH60">
        <f t="shared" si="36"/>
        <v>11697.5625</v>
      </c>
      <c r="AI60">
        <f t="shared" si="36"/>
        <v>11697.5625</v>
      </c>
      <c r="AJ60">
        <f t="shared" si="36"/>
        <v>11847.5625</v>
      </c>
      <c r="AK60">
        <f t="shared" si="36"/>
        <v>11847.5625</v>
      </c>
      <c r="AL60">
        <f t="shared" si="36"/>
        <v>11847.5625</v>
      </c>
      <c r="AM60">
        <f t="shared" si="36"/>
        <v>11847.5625</v>
      </c>
      <c r="AN60">
        <f t="shared" si="36"/>
        <v>11847.5625</v>
      </c>
      <c r="AO60">
        <f t="shared" si="36"/>
        <v>11847.5625</v>
      </c>
    </row>
    <row r="61" spans="1:41" x14ac:dyDescent="0.3">
      <c r="A61" t="s">
        <v>63</v>
      </c>
      <c r="B61">
        <v>21</v>
      </c>
      <c r="C61" t="s">
        <v>72</v>
      </c>
      <c r="D61" s="4"/>
    </row>
    <row r="62" spans="1:41" x14ac:dyDescent="0.3">
      <c r="A62" t="s">
        <v>71</v>
      </c>
      <c r="B62">
        <v>8</v>
      </c>
      <c r="C62" t="s">
        <v>72</v>
      </c>
      <c r="D62" s="4" t="s">
        <v>4</v>
      </c>
      <c r="E62" t="s">
        <v>95</v>
      </c>
      <c r="K62" s="15">
        <f>SUM(K52:K60)</f>
        <v>45503.5625</v>
      </c>
      <c r="L62" s="15">
        <f>SUM(L52:L60)</f>
        <v>47153.5625</v>
      </c>
      <c r="M62" s="15">
        <f>SUM(M52:M60)</f>
        <v>47153.5625</v>
      </c>
      <c r="N62" s="15">
        <f>SUM(N52:N60)</f>
        <v>47153.5625</v>
      </c>
      <c r="O62" s="15">
        <f>SUM(O52:O60)</f>
        <v>47153.5625</v>
      </c>
      <c r="P62" s="15">
        <f>SUM(P52:P60)</f>
        <v>47153.5625</v>
      </c>
      <c r="Q62" s="15">
        <f>SUM(Q52:Q60)</f>
        <v>47153.5625</v>
      </c>
      <c r="R62" s="15">
        <f t="shared" ref="R62:AO62" si="37">SUM(R52:R60)</f>
        <v>89838.375</v>
      </c>
      <c r="S62" s="15">
        <f t="shared" si="37"/>
        <v>89838.375</v>
      </c>
      <c r="T62" s="15">
        <f t="shared" si="37"/>
        <v>89838.375</v>
      </c>
      <c r="U62" s="15">
        <f t="shared" si="37"/>
        <v>89838.375</v>
      </c>
      <c r="V62" s="15">
        <f t="shared" si="37"/>
        <v>89838.375</v>
      </c>
      <c r="W62" s="15">
        <f t="shared" si="37"/>
        <v>89838.375</v>
      </c>
      <c r="X62" s="15">
        <f t="shared" si="37"/>
        <v>91488.375</v>
      </c>
      <c r="Y62" s="15">
        <f t="shared" si="37"/>
        <v>91488.375</v>
      </c>
      <c r="Z62" s="15">
        <f t="shared" si="37"/>
        <v>91488.375</v>
      </c>
      <c r="AA62" s="15">
        <f t="shared" si="37"/>
        <v>91488.375</v>
      </c>
      <c r="AB62" s="15">
        <f t="shared" si="37"/>
        <v>91488.375</v>
      </c>
      <c r="AC62" s="15">
        <f t="shared" si="37"/>
        <v>91488.375</v>
      </c>
      <c r="AD62" s="15">
        <f t="shared" si="37"/>
        <v>130323.1875</v>
      </c>
      <c r="AE62" s="15">
        <f t="shared" si="37"/>
        <v>128673.1875</v>
      </c>
      <c r="AF62" s="15">
        <f t="shared" si="37"/>
        <v>128673.1875</v>
      </c>
      <c r="AG62" s="15">
        <f t="shared" si="37"/>
        <v>128673.1875</v>
      </c>
      <c r="AH62" s="15">
        <f t="shared" si="37"/>
        <v>128673.1875</v>
      </c>
      <c r="AI62" s="15">
        <f t="shared" si="37"/>
        <v>128673.1875</v>
      </c>
      <c r="AJ62" s="15">
        <f t="shared" si="37"/>
        <v>130323.1875</v>
      </c>
      <c r="AK62" s="15">
        <f t="shared" si="37"/>
        <v>130323.1875</v>
      </c>
      <c r="AL62" s="15">
        <f t="shared" si="37"/>
        <v>130323.1875</v>
      </c>
      <c r="AM62" s="15">
        <f t="shared" si="37"/>
        <v>130323.1875</v>
      </c>
      <c r="AN62" s="15">
        <f t="shared" si="37"/>
        <v>130323.1875</v>
      </c>
      <c r="AO62" s="15">
        <f t="shared" si="37"/>
        <v>130323.1875</v>
      </c>
    </row>
    <row r="63" spans="1:41" x14ac:dyDescent="0.3">
      <c r="A63" t="s">
        <v>73</v>
      </c>
      <c r="B63">
        <v>3</v>
      </c>
      <c r="C63" t="s">
        <v>72</v>
      </c>
      <c r="D63" s="4"/>
    </row>
    <row r="64" spans="1:41" x14ac:dyDescent="0.3">
      <c r="A64" t="s">
        <v>75</v>
      </c>
      <c r="B64">
        <v>15</v>
      </c>
      <c r="C64" t="s">
        <v>74</v>
      </c>
      <c r="D64" s="4" t="s">
        <v>4</v>
      </c>
      <c r="E64" t="s">
        <v>96</v>
      </c>
      <c r="K64" s="15">
        <f>K50-K62</f>
        <v>3705.6125000000029</v>
      </c>
      <c r="L64" s="15">
        <f>L50-L62</f>
        <v>2055.6125000000029</v>
      </c>
      <c r="M64" s="15">
        <f>M50-M62</f>
        <v>2055.6125000000029</v>
      </c>
      <c r="N64" s="15">
        <f>N50-N62</f>
        <v>2055.6125000000029</v>
      </c>
      <c r="O64" s="15">
        <f>O50-O62</f>
        <v>2055.6125000000029</v>
      </c>
      <c r="P64" s="15">
        <f>P50-P62</f>
        <v>2055.6125000000029</v>
      </c>
      <c r="Q64" s="15">
        <f>Q50-Q62</f>
        <v>2055.6125000000029</v>
      </c>
      <c r="R64" s="15">
        <f t="shared" ref="R64:AO64" si="38">R50-R62</f>
        <v>8579.9750000000058</v>
      </c>
      <c r="S64" s="15">
        <f t="shared" si="38"/>
        <v>8579.9750000000058</v>
      </c>
      <c r="T64" s="15">
        <f t="shared" si="38"/>
        <v>8579.9750000000058</v>
      </c>
      <c r="U64" s="15">
        <f t="shared" si="38"/>
        <v>8579.9750000000058</v>
      </c>
      <c r="V64" s="15">
        <f t="shared" si="38"/>
        <v>8579.9750000000058</v>
      </c>
      <c r="W64" s="15">
        <f t="shared" si="38"/>
        <v>8579.9750000000058</v>
      </c>
      <c r="X64" s="15">
        <f t="shared" si="38"/>
        <v>6929.9750000000058</v>
      </c>
      <c r="Y64" s="15">
        <f t="shared" si="38"/>
        <v>6929.9750000000058</v>
      </c>
      <c r="Z64" s="15">
        <f t="shared" si="38"/>
        <v>6929.9750000000058</v>
      </c>
      <c r="AA64" s="15">
        <f t="shared" si="38"/>
        <v>6929.9750000000058</v>
      </c>
      <c r="AB64" s="15">
        <f t="shared" si="38"/>
        <v>6929.9750000000058</v>
      </c>
      <c r="AC64" s="15">
        <f t="shared" si="38"/>
        <v>6929.9750000000058</v>
      </c>
      <c r="AD64" s="15">
        <f t="shared" si="38"/>
        <v>65513.512500000012</v>
      </c>
      <c r="AE64" s="15">
        <f t="shared" si="38"/>
        <v>67163.512500000012</v>
      </c>
      <c r="AF64" s="15">
        <f t="shared" si="38"/>
        <v>67163.512500000012</v>
      </c>
      <c r="AG64" s="15">
        <f t="shared" si="38"/>
        <v>67163.512500000012</v>
      </c>
      <c r="AH64" s="15">
        <f t="shared" si="38"/>
        <v>67163.512500000012</v>
      </c>
      <c r="AI64" s="15">
        <f t="shared" si="38"/>
        <v>67163.512500000012</v>
      </c>
      <c r="AJ64" s="15">
        <f t="shared" si="38"/>
        <v>65513.512500000012</v>
      </c>
      <c r="AK64" s="15">
        <f t="shared" si="38"/>
        <v>65513.512500000012</v>
      </c>
      <c r="AL64" s="15">
        <f t="shared" si="38"/>
        <v>65513.512500000012</v>
      </c>
      <c r="AM64" s="15">
        <f t="shared" si="38"/>
        <v>65513.512500000012</v>
      </c>
      <c r="AN64" s="15">
        <f t="shared" si="38"/>
        <v>65513.512500000012</v>
      </c>
      <c r="AO64" s="15">
        <f t="shared" si="38"/>
        <v>65513.512500000012</v>
      </c>
    </row>
    <row r="65" spans="1:41" x14ac:dyDescent="0.3">
      <c r="A65" t="s">
        <v>76</v>
      </c>
      <c r="B65">
        <v>7.5</v>
      </c>
      <c r="C65" t="s">
        <v>62</v>
      </c>
      <c r="D65" s="4" t="s">
        <v>4</v>
      </c>
      <c r="E65" t="s">
        <v>97</v>
      </c>
      <c r="F65">
        <f>(((($B2*$B44+$B3)*(1+$B4))/5)+SUM($B8:$B11)+$B18)*(1+$B22)</f>
        <v>29040.000000000004</v>
      </c>
      <c r="G65">
        <f t="shared" ref="G65:J65" si="39">(((($B2*$B44+$B3)*(1+$B4))/5)+SUM($B8:$B11)+$B18)*(1+$B22)</f>
        <v>29040.000000000004</v>
      </c>
      <c r="H65">
        <f t="shared" si="39"/>
        <v>29040.000000000004</v>
      </c>
      <c r="I65">
        <f t="shared" si="39"/>
        <v>29040.000000000004</v>
      </c>
      <c r="J65">
        <f t="shared" si="39"/>
        <v>29040.000000000004</v>
      </c>
    </row>
    <row r="66" spans="1:41" x14ac:dyDescent="0.3">
      <c r="A66" t="s">
        <v>115</v>
      </c>
      <c r="B66">
        <v>2</v>
      </c>
      <c r="C66" t="s">
        <v>72</v>
      </c>
      <c r="D66" s="4"/>
    </row>
    <row r="67" spans="1:41" x14ac:dyDescent="0.3">
      <c r="D67" s="4" t="s">
        <v>4</v>
      </c>
      <c r="E67" t="s">
        <v>98</v>
      </c>
      <c r="F67">
        <f>F64-F65</f>
        <v>-29040.000000000004</v>
      </c>
      <c r="G67">
        <f t="shared" ref="G67:AO67" si="40">G64-G65</f>
        <v>-29040.000000000004</v>
      </c>
      <c r="H67">
        <f t="shared" si="40"/>
        <v>-29040.000000000004</v>
      </c>
      <c r="I67">
        <f t="shared" si="40"/>
        <v>-29040.000000000004</v>
      </c>
      <c r="J67">
        <f t="shared" si="40"/>
        <v>-29040.000000000004</v>
      </c>
      <c r="K67" s="15">
        <f t="shared" si="40"/>
        <v>3705.6125000000029</v>
      </c>
      <c r="L67" s="15">
        <f t="shared" si="40"/>
        <v>2055.6125000000029</v>
      </c>
      <c r="M67" s="15">
        <f t="shared" si="40"/>
        <v>2055.6125000000029</v>
      </c>
      <c r="N67" s="15">
        <f t="shared" si="40"/>
        <v>2055.6125000000029</v>
      </c>
      <c r="O67" s="15">
        <f t="shared" si="40"/>
        <v>2055.6125000000029</v>
      </c>
      <c r="P67" s="15">
        <f t="shared" si="40"/>
        <v>2055.6125000000029</v>
      </c>
      <c r="Q67" s="15">
        <f t="shared" si="40"/>
        <v>2055.6125000000029</v>
      </c>
      <c r="R67" s="15">
        <f t="shared" si="40"/>
        <v>8579.9750000000058</v>
      </c>
      <c r="S67" s="15">
        <f t="shared" si="40"/>
        <v>8579.9750000000058</v>
      </c>
      <c r="T67" s="15">
        <f t="shared" si="40"/>
        <v>8579.9750000000058</v>
      </c>
      <c r="U67" s="15">
        <f t="shared" si="40"/>
        <v>8579.9750000000058</v>
      </c>
      <c r="V67" s="15">
        <f t="shared" si="40"/>
        <v>8579.9750000000058</v>
      </c>
      <c r="W67" s="15">
        <f t="shared" si="40"/>
        <v>8579.9750000000058</v>
      </c>
      <c r="X67" s="15">
        <f t="shared" si="40"/>
        <v>6929.9750000000058</v>
      </c>
      <c r="Y67" s="15">
        <f t="shared" si="40"/>
        <v>6929.9750000000058</v>
      </c>
      <c r="Z67" s="15">
        <f t="shared" si="40"/>
        <v>6929.9750000000058</v>
      </c>
      <c r="AA67" s="15">
        <f t="shared" si="40"/>
        <v>6929.9750000000058</v>
      </c>
      <c r="AB67" s="15">
        <f t="shared" si="40"/>
        <v>6929.9750000000058</v>
      </c>
      <c r="AC67" s="15">
        <f t="shared" si="40"/>
        <v>6929.9750000000058</v>
      </c>
      <c r="AD67" s="15">
        <f t="shared" si="40"/>
        <v>65513.512500000012</v>
      </c>
      <c r="AE67" s="15">
        <f t="shared" si="40"/>
        <v>67163.512500000012</v>
      </c>
      <c r="AF67" s="15">
        <f t="shared" si="40"/>
        <v>67163.512500000012</v>
      </c>
      <c r="AG67" s="15">
        <f t="shared" si="40"/>
        <v>67163.512500000012</v>
      </c>
      <c r="AH67" s="15">
        <f t="shared" si="40"/>
        <v>67163.512500000012</v>
      </c>
      <c r="AI67" s="15">
        <f t="shared" si="40"/>
        <v>67163.512500000012</v>
      </c>
      <c r="AJ67" s="15">
        <f t="shared" si="40"/>
        <v>65513.512500000012</v>
      </c>
      <c r="AK67" s="15">
        <f t="shared" si="40"/>
        <v>65513.512500000012</v>
      </c>
      <c r="AL67" s="15">
        <f t="shared" si="40"/>
        <v>65513.512500000012</v>
      </c>
      <c r="AM67" s="15">
        <f t="shared" si="40"/>
        <v>65513.512500000012</v>
      </c>
      <c r="AN67" s="15">
        <f t="shared" si="40"/>
        <v>65513.512500000012</v>
      </c>
      <c r="AO67" s="15">
        <f t="shared" si="40"/>
        <v>65513.512500000012</v>
      </c>
    </row>
    <row r="68" spans="1:41" x14ac:dyDescent="0.3">
      <c r="D68" s="4" t="s">
        <v>4</v>
      </c>
      <c r="E68" t="s">
        <v>99</v>
      </c>
      <c r="F68">
        <f>F67</f>
        <v>-29040.000000000004</v>
      </c>
      <c r="G68">
        <f>F68+G67</f>
        <v>-58080.000000000007</v>
      </c>
      <c r="H68">
        <f t="shared" ref="H68:AO68" si="41">G68+H67</f>
        <v>-87120.000000000015</v>
      </c>
      <c r="I68">
        <f t="shared" si="41"/>
        <v>-116160.00000000001</v>
      </c>
      <c r="J68">
        <f t="shared" si="41"/>
        <v>-145200.00000000003</v>
      </c>
      <c r="K68">
        <f t="shared" si="41"/>
        <v>-141494.38750000001</v>
      </c>
      <c r="L68">
        <f t="shared" si="41"/>
        <v>-139438.77500000002</v>
      </c>
      <c r="M68">
        <f t="shared" si="41"/>
        <v>-137383.16250000003</v>
      </c>
      <c r="N68">
        <f t="shared" si="41"/>
        <v>-135327.55000000005</v>
      </c>
      <c r="O68">
        <f t="shared" si="41"/>
        <v>-133271.93750000006</v>
      </c>
      <c r="P68" s="16">
        <f t="shared" si="41"/>
        <v>-131216.32500000007</v>
      </c>
      <c r="Q68" s="16">
        <f t="shared" si="41"/>
        <v>-129160.71250000007</v>
      </c>
      <c r="R68" s="16">
        <f t="shared" si="41"/>
        <v>-120580.73750000006</v>
      </c>
      <c r="S68" s="16">
        <f t="shared" si="41"/>
        <v>-112000.76250000006</v>
      </c>
      <c r="T68" s="16">
        <f t="shared" si="41"/>
        <v>-103420.78750000005</v>
      </c>
      <c r="U68" s="16">
        <f t="shared" si="41"/>
        <v>-94840.812500000044</v>
      </c>
      <c r="V68" s="16">
        <f t="shared" si="41"/>
        <v>-86260.837500000038</v>
      </c>
      <c r="W68" s="16">
        <f t="shared" si="41"/>
        <v>-77680.862500000032</v>
      </c>
      <c r="X68" s="16">
        <f t="shared" si="41"/>
        <v>-70750.887500000026</v>
      </c>
      <c r="Y68" s="16">
        <f t="shared" si="41"/>
        <v>-63820.91250000002</v>
      </c>
      <c r="Z68" s="16">
        <f t="shared" si="41"/>
        <v>-56890.937500000015</v>
      </c>
      <c r="AA68" s="16">
        <f t="shared" si="41"/>
        <v>-49960.962500000009</v>
      </c>
      <c r="AB68" s="16">
        <f t="shared" si="41"/>
        <v>-43030.987500000003</v>
      </c>
      <c r="AC68" s="16">
        <f t="shared" si="41"/>
        <v>-36101.012499999997</v>
      </c>
      <c r="AD68" s="16">
        <f t="shared" si="41"/>
        <v>29412.500000000015</v>
      </c>
      <c r="AE68" s="16">
        <f t="shared" si="41"/>
        <v>96576.012500000026</v>
      </c>
      <c r="AF68" s="16">
        <f t="shared" si="41"/>
        <v>163739.52500000002</v>
      </c>
      <c r="AG68" s="16">
        <f t="shared" si="41"/>
        <v>230903.03750000003</v>
      </c>
      <c r="AH68" s="16">
        <f t="shared" si="41"/>
        <v>298066.55000000005</v>
      </c>
      <c r="AI68" s="16">
        <f t="shared" si="41"/>
        <v>365230.06250000006</v>
      </c>
      <c r="AJ68" s="16">
        <f t="shared" si="41"/>
        <v>430743.57500000007</v>
      </c>
      <c r="AK68" s="16">
        <f t="shared" si="41"/>
        <v>496257.08750000008</v>
      </c>
      <c r="AL68" s="16">
        <f t="shared" si="41"/>
        <v>561770.60000000009</v>
      </c>
      <c r="AM68" s="16">
        <f t="shared" si="41"/>
        <v>627284.11250000005</v>
      </c>
      <c r="AN68" s="16">
        <f t="shared" si="41"/>
        <v>692797.625</v>
      </c>
      <c r="AO68" s="16">
        <f t="shared" si="41"/>
        <v>758311.13749999995</v>
      </c>
    </row>
    <row r="69" spans="1:41" x14ac:dyDescent="0.3">
      <c r="A69" s="8" t="s">
        <v>105</v>
      </c>
      <c r="B69" s="8"/>
      <c r="C69" s="8"/>
      <c r="D69" s="4" t="s">
        <v>4</v>
      </c>
      <c r="E69" t="s">
        <v>100</v>
      </c>
      <c r="F69" s="16">
        <f>SUM(F67:AO67)</f>
        <v>758311.13749999995</v>
      </c>
    </row>
    <row r="70" spans="1:41" x14ac:dyDescent="0.3">
      <c r="A70" t="s">
        <v>60</v>
      </c>
      <c r="B70" t="s">
        <v>64</v>
      </c>
    </row>
    <row r="71" spans="1:41" x14ac:dyDescent="0.3">
      <c r="B71" t="s">
        <v>103</v>
      </c>
    </row>
    <row r="72" spans="1:41" x14ac:dyDescent="0.3">
      <c r="B72" t="s">
        <v>104</v>
      </c>
    </row>
    <row r="73" spans="1:41" x14ac:dyDescent="0.3">
      <c r="A73" t="s">
        <v>77</v>
      </c>
      <c r="B73">
        <v>9</v>
      </c>
      <c r="C73" t="s">
        <v>72</v>
      </c>
    </row>
    <row r="74" spans="1:41" x14ac:dyDescent="0.3">
      <c r="A74" t="s">
        <v>79</v>
      </c>
      <c r="B74">
        <f>B73/3</f>
        <v>3</v>
      </c>
      <c r="C74" t="s">
        <v>72</v>
      </c>
    </row>
    <row r="75" spans="1:41" x14ac:dyDescent="0.3">
      <c r="A75" t="s">
        <v>78</v>
      </c>
      <c r="B75">
        <f>(B73+B74)*2</f>
        <v>24</v>
      </c>
      <c r="C75" t="s">
        <v>72</v>
      </c>
    </row>
    <row r="76" spans="1:41" x14ac:dyDescent="0.3">
      <c r="A76" t="s">
        <v>61</v>
      </c>
      <c r="B76">
        <v>25</v>
      </c>
      <c r="C76" t="s">
        <v>62</v>
      </c>
    </row>
    <row r="77" spans="1:41" x14ac:dyDescent="0.3">
      <c r="A77" t="s">
        <v>63</v>
      </c>
      <c r="B77">
        <v>21</v>
      </c>
      <c r="C77" t="s">
        <v>72</v>
      </c>
    </row>
    <row r="78" spans="1:41" x14ac:dyDescent="0.3">
      <c r="A78" t="s">
        <v>71</v>
      </c>
      <c r="B78">
        <v>8</v>
      </c>
      <c r="C78" t="s">
        <v>72</v>
      </c>
    </row>
    <row r="79" spans="1:41" x14ac:dyDescent="0.3">
      <c r="A79" t="s">
        <v>73</v>
      </c>
      <c r="B79">
        <v>4</v>
      </c>
      <c r="C79" t="s">
        <v>72</v>
      </c>
    </row>
    <row r="80" spans="1:41" x14ac:dyDescent="0.3">
      <c r="A80" t="s">
        <v>75</v>
      </c>
      <c r="B80">
        <v>15</v>
      </c>
      <c r="C80" t="s">
        <v>74</v>
      </c>
    </row>
    <row r="81" spans="1:3" x14ac:dyDescent="0.3">
      <c r="A81" t="s">
        <v>76</v>
      </c>
      <c r="B81">
        <v>7.5</v>
      </c>
      <c r="C81" t="s">
        <v>62</v>
      </c>
    </row>
    <row r="82" spans="1:3" x14ac:dyDescent="0.3">
      <c r="A82" t="s">
        <v>114</v>
      </c>
      <c r="B82">
        <v>3</v>
      </c>
      <c r="C82" t="s">
        <v>72</v>
      </c>
    </row>
  </sheetData>
  <mergeCells count="13">
    <mergeCell ref="A69:C69"/>
    <mergeCell ref="Q15:R15"/>
    <mergeCell ref="Q16:R16"/>
    <mergeCell ref="A23:C23"/>
    <mergeCell ref="A40:C40"/>
    <mergeCell ref="F42:J42"/>
    <mergeCell ref="A54:C54"/>
    <mergeCell ref="A1:C1"/>
    <mergeCell ref="Q1:R1"/>
    <mergeCell ref="A5:C5"/>
    <mergeCell ref="Q11:R11"/>
    <mergeCell ref="Q12:R12"/>
    <mergeCell ref="Q14:R14"/>
  </mergeCells>
  <hyperlinks>
    <hyperlink ref="D13" r:id="rId1" xr:uid="{533F9EDF-606C-4F58-81D9-FDBA285BF563}"/>
  </hyperlinks>
  <pageMargins left="0.7" right="0.7" top="0.75" bottom="0.75" header="0.3" footer="0.3"/>
  <ignoredErrors>
    <ignoredError sqref="F65:J65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2054B-2DEE-4484-8DF4-6DD33473CA8A}">
  <dimension ref="A1:AO82"/>
  <sheetViews>
    <sheetView tabSelected="1" zoomScale="70" zoomScaleNormal="70" workbookViewId="0">
      <selection activeCell="E83" sqref="E83"/>
    </sheetView>
  </sheetViews>
  <sheetFormatPr defaultRowHeight="14.4" x14ac:dyDescent="0.3"/>
  <cols>
    <col min="1" max="1" width="40.77734375" bestFit="1" customWidth="1"/>
    <col min="2" max="2" width="13.44140625" bestFit="1" customWidth="1"/>
    <col min="3" max="3" width="15.88671875" bestFit="1" customWidth="1"/>
    <col min="4" max="4" width="11.5546875" customWidth="1"/>
    <col min="5" max="5" width="19.33203125" bestFit="1" customWidth="1"/>
    <col min="6" max="6" width="13.88671875" bestFit="1" customWidth="1"/>
    <col min="16" max="17" width="13.44140625" bestFit="1" customWidth="1"/>
    <col min="30" max="30" width="11" customWidth="1"/>
    <col min="31" max="41" width="12.21875" bestFit="1" customWidth="1"/>
  </cols>
  <sheetData>
    <row r="1" spans="1:29" x14ac:dyDescent="0.3">
      <c r="A1" s="6" t="s">
        <v>0</v>
      </c>
      <c r="B1" s="6"/>
      <c r="C1" s="6"/>
      <c r="P1" s="19" t="s">
        <v>101</v>
      </c>
      <c r="Q1" s="20" t="s">
        <v>64</v>
      </c>
      <c r="R1" s="20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29" x14ac:dyDescent="0.3">
      <c r="A2" t="s">
        <v>38</v>
      </c>
      <c r="B2">
        <v>900</v>
      </c>
      <c r="C2" t="s">
        <v>3</v>
      </c>
      <c r="D2" t="s">
        <v>8</v>
      </c>
      <c r="P2" s="22" t="s">
        <v>65</v>
      </c>
      <c r="Q2" s="23" t="s">
        <v>66</v>
      </c>
      <c r="R2" s="23" t="s">
        <v>67</v>
      </c>
      <c r="S2" s="24">
        <v>8.3333333333333339</v>
      </c>
      <c r="T2" s="24">
        <f>S2+0.0625</f>
        <v>8.3958333333333339</v>
      </c>
      <c r="U2" s="24">
        <f>T2+0.0625</f>
        <v>8.4583333333333339</v>
      </c>
      <c r="V2" s="24">
        <f>U2+0.0625</f>
        <v>8.5208333333333339</v>
      </c>
      <c r="W2" s="24">
        <f>V2+0.0625</f>
        <v>8.5833333333333339</v>
      </c>
      <c r="X2" s="24">
        <f>W2+0.0625</f>
        <v>8.6458333333333339</v>
      </c>
      <c r="Y2" s="24">
        <f>X2+0.0625</f>
        <v>8.7083333333333339</v>
      </c>
      <c r="Z2" s="24">
        <f>Y2+0.0625</f>
        <v>8.7708333333333339</v>
      </c>
      <c r="AA2" s="24">
        <f>Z2+0.0625</f>
        <v>8.8333333333333339</v>
      </c>
      <c r="AB2" s="24">
        <f>AA2+0.0625</f>
        <v>8.8958333333333339</v>
      </c>
      <c r="AC2" s="24">
        <f>AB2+0.0625</f>
        <v>8.9583333333333339</v>
      </c>
    </row>
    <row r="3" spans="1:29" x14ac:dyDescent="0.3">
      <c r="A3" t="s">
        <v>39</v>
      </c>
      <c r="B3">
        <v>80000</v>
      </c>
      <c r="C3" t="s">
        <v>4</v>
      </c>
      <c r="D3" t="s">
        <v>7</v>
      </c>
      <c r="P3" s="21"/>
      <c r="Q3" s="21"/>
      <c r="R3" s="23" t="s">
        <v>68</v>
      </c>
      <c r="S3" s="24">
        <f>S2+0.03125</f>
        <v>8.3645833333333339</v>
      </c>
      <c r="T3" s="24">
        <f>T2+0.03125</f>
        <v>8.4270833333333339</v>
      </c>
      <c r="U3" s="24">
        <f>U2+0.03125</f>
        <v>8.4895833333333339</v>
      </c>
      <c r="V3" s="24">
        <f>V2+0.03125</f>
        <v>8.5520833333333339</v>
      </c>
      <c r="W3" s="24">
        <f>W2+0.03125</f>
        <v>8.6145833333333339</v>
      </c>
      <c r="X3" s="24">
        <f>X2+0.03125</f>
        <v>8.6770833333333339</v>
      </c>
      <c r="Y3" s="24">
        <f>Y2+0.03125</f>
        <v>8.7395833333333339</v>
      </c>
      <c r="Z3" s="24">
        <f>Z2+0.03125</f>
        <v>8.8020833333333339</v>
      </c>
      <c r="AA3" s="24">
        <f>AA2+0.03125</f>
        <v>8.8645833333333339</v>
      </c>
      <c r="AB3" s="24">
        <f>AB2+0.03125</f>
        <v>8.9270833333333339</v>
      </c>
      <c r="AC3" s="24">
        <f>AC2+0.03125</f>
        <v>8.9895833333333339</v>
      </c>
    </row>
    <row r="4" spans="1:29" x14ac:dyDescent="0.3">
      <c r="A4" t="s">
        <v>41</v>
      </c>
      <c r="B4" s="2">
        <v>0.25</v>
      </c>
      <c r="C4" t="s">
        <v>11</v>
      </c>
      <c r="D4" t="s">
        <v>12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spans="1:29" x14ac:dyDescent="0.3">
      <c r="A5" s="6" t="s">
        <v>43</v>
      </c>
      <c r="B5" s="6"/>
      <c r="C5" s="6"/>
      <c r="E5" t="s">
        <v>6</v>
      </c>
      <c r="P5" s="22" t="s">
        <v>69</v>
      </c>
      <c r="Q5" s="23" t="s">
        <v>66</v>
      </c>
      <c r="R5" s="23" t="s">
        <v>67</v>
      </c>
      <c r="S5" s="24">
        <v>8.3541666666666661</v>
      </c>
      <c r="T5" s="24">
        <f>S5+0.0625</f>
        <v>8.4166666666666661</v>
      </c>
      <c r="U5" s="24">
        <f>T5+0.0625</f>
        <v>8.4791666666666661</v>
      </c>
      <c r="V5" s="24">
        <f>U5+0.0625</f>
        <v>8.5416666666666661</v>
      </c>
      <c r="W5" s="24">
        <f>V5+0.0625</f>
        <v>8.6041666666666661</v>
      </c>
      <c r="X5" s="24">
        <f>W5+0.0625</f>
        <v>8.6666666666666661</v>
      </c>
      <c r="Y5" s="24">
        <f>X5+0.0625</f>
        <v>8.7291666666666661</v>
      </c>
      <c r="Z5" s="24">
        <f>Y5+0.0625</f>
        <v>8.7916666666666661</v>
      </c>
      <c r="AA5" s="24">
        <f>Z5+0.0625</f>
        <v>8.8541666666666661</v>
      </c>
      <c r="AB5" s="24">
        <f>AA5+0.0625</f>
        <v>8.9166666666666661</v>
      </c>
      <c r="AC5" s="24">
        <f>AB5+0.0625</f>
        <v>8.9791666666666661</v>
      </c>
    </row>
    <row r="6" spans="1:29" x14ac:dyDescent="0.3">
      <c r="A6" t="s">
        <v>24</v>
      </c>
      <c r="D6" t="s">
        <v>6</v>
      </c>
      <c r="P6" s="21"/>
      <c r="Q6" s="21"/>
      <c r="R6" s="23" t="s">
        <v>68</v>
      </c>
      <c r="S6" s="24">
        <f>S5+0.03125</f>
        <v>8.3854166666666661</v>
      </c>
      <c r="T6" s="24">
        <f>T5+0.03125</f>
        <v>8.4479166666666661</v>
      </c>
      <c r="U6" s="24">
        <f>U5+0.03125</f>
        <v>8.5104166666666661</v>
      </c>
      <c r="V6" s="24">
        <f>V5+0.03125</f>
        <v>8.5729166666666661</v>
      </c>
      <c r="W6" s="24">
        <f>W5+0.03125</f>
        <v>8.6354166666666661</v>
      </c>
      <c r="X6" s="24">
        <f>X5+0.03125</f>
        <v>8.6979166666666661</v>
      </c>
      <c r="Y6" s="24">
        <f>Y5+0.03125</f>
        <v>8.7604166666666661</v>
      </c>
      <c r="Z6" s="24">
        <f>Z5+0.03125</f>
        <v>8.8229166666666661</v>
      </c>
      <c r="AA6" s="24">
        <f>AA5+0.03125</f>
        <v>8.8854166666666661</v>
      </c>
      <c r="AB6" s="24">
        <f>AB5+0.03125</f>
        <v>8.9479166666666661</v>
      </c>
      <c r="AC6" s="21"/>
    </row>
    <row r="7" spans="1:29" x14ac:dyDescent="0.3">
      <c r="A7" s="4" t="s">
        <v>116</v>
      </c>
      <c r="B7">
        <v>2070</v>
      </c>
      <c r="C7" t="s">
        <v>13</v>
      </c>
      <c r="D7" t="s">
        <v>17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29" x14ac:dyDescent="0.3">
      <c r="A8" s="4" t="s">
        <v>19</v>
      </c>
      <c r="B8">
        <v>1000</v>
      </c>
      <c r="C8" t="s">
        <v>2</v>
      </c>
      <c r="D8" s="33" t="s">
        <v>112</v>
      </c>
      <c r="E8">
        <v>2000</v>
      </c>
      <c r="F8" t="s">
        <v>2</v>
      </c>
      <c r="P8" s="22" t="s">
        <v>70</v>
      </c>
      <c r="Q8" s="23" t="s">
        <v>66</v>
      </c>
      <c r="R8" s="23" t="s">
        <v>67</v>
      </c>
      <c r="S8" s="24">
        <v>8.375</v>
      </c>
      <c r="T8" s="24">
        <f>S8+0.0625</f>
        <v>8.4375</v>
      </c>
      <c r="U8" s="24">
        <f>T8+0.0625</f>
        <v>8.5</v>
      </c>
      <c r="V8" s="24">
        <f>U8+0.0625</f>
        <v>8.5625</v>
      </c>
      <c r="W8" s="24">
        <f>V8+0.0625</f>
        <v>8.625</v>
      </c>
      <c r="X8" s="24">
        <f>W8+0.0625</f>
        <v>8.6875</v>
      </c>
      <c r="Y8" s="24">
        <f>X8+0.0625</f>
        <v>8.75</v>
      </c>
      <c r="Z8" s="24">
        <f>Y8+0.0625</f>
        <v>8.8125</v>
      </c>
      <c r="AA8" s="24">
        <f>Z8+0.0625</f>
        <v>8.875</v>
      </c>
      <c r="AB8" s="24">
        <f>AA8+0.0625</f>
        <v>8.9375</v>
      </c>
      <c r="AC8" s="21"/>
    </row>
    <row r="9" spans="1:29" x14ac:dyDescent="0.3">
      <c r="A9" s="4" t="s">
        <v>113</v>
      </c>
      <c r="B9">
        <v>1000</v>
      </c>
      <c r="C9" t="s">
        <v>2</v>
      </c>
      <c r="D9" s="17"/>
      <c r="E9">
        <v>2000</v>
      </c>
      <c r="F9" t="s">
        <v>2</v>
      </c>
      <c r="P9" s="21"/>
      <c r="Q9" s="21"/>
      <c r="R9" s="23" t="s">
        <v>68</v>
      </c>
      <c r="S9" s="24">
        <f>S8+0.03125</f>
        <v>8.40625</v>
      </c>
      <c r="T9" s="24">
        <f>T8+0.03125</f>
        <v>8.46875</v>
      </c>
      <c r="U9" s="24">
        <f>U8+0.03125</f>
        <v>8.53125</v>
      </c>
      <c r="V9" s="24">
        <f>V8+0.03125</f>
        <v>8.59375</v>
      </c>
      <c r="W9" s="24">
        <f>W8+0.03125</f>
        <v>8.65625</v>
      </c>
      <c r="X9" s="24">
        <f>X8+0.03125</f>
        <v>8.71875</v>
      </c>
      <c r="Y9" s="24">
        <f>Y8+0.03125</f>
        <v>8.78125</v>
      </c>
      <c r="Z9" s="24">
        <f>Z8+0.03125</f>
        <v>8.84375</v>
      </c>
      <c r="AA9" s="24">
        <f>AA8+0.03125</f>
        <v>8.90625</v>
      </c>
      <c r="AB9" s="24">
        <f>AB8+0.03125</f>
        <v>8.96875</v>
      </c>
      <c r="AC9" s="21"/>
    </row>
    <row r="10" spans="1:29" x14ac:dyDescent="0.3">
      <c r="A10" s="4" t="s">
        <v>20</v>
      </c>
      <c r="B10">
        <v>1000</v>
      </c>
      <c r="C10" t="s">
        <v>2</v>
      </c>
      <c r="E10">
        <v>2000</v>
      </c>
      <c r="F10" t="s">
        <v>2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x14ac:dyDescent="0.3">
      <c r="A11" s="4" t="s">
        <v>21</v>
      </c>
      <c r="B11">
        <v>1000</v>
      </c>
      <c r="C11" t="s">
        <v>2</v>
      </c>
      <c r="E11">
        <v>2000</v>
      </c>
      <c r="F11" t="s">
        <v>2</v>
      </c>
      <c r="P11" s="19" t="s">
        <v>106</v>
      </c>
      <c r="Q11" s="26" t="s">
        <v>64</v>
      </c>
      <c r="R11" s="27"/>
      <c r="S11" s="21" t="s">
        <v>108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x14ac:dyDescent="0.3">
      <c r="A12" s="4" t="s">
        <v>22</v>
      </c>
      <c r="B12">
        <v>1400</v>
      </c>
      <c r="C12" t="s">
        <v>13</v>
      </c>
      <c r="E12">
        <v>1400</v>
      </c>
      <c r="F12" t="s">
        <v>13</v>
      </c>
      <c r="P12" s="21"/>
      <c r="Q12" s="26" t="s">
        <v>103</v>
      </c>
      <c r="R12" s="27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x14ac:dyDescent="0.3">
      <c r="A13" t="s">
        <v>37</v>
      </c>
      <c r="B13">
        <v>649</v>
      </c>
      <c r="C13" t="s">
        <v>13</v>
      </c>
      <c r="D13" s="3" t="s">
        <v>5</v>
      </c>
      <c r="P13" s="21"/>
      <c r="Q13" s="25"/>
      <c r="R13" s="25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x14ac:dyDescent="0.3">
      <c r="A14" t="s">
        <v>42</v>
      </c>
      <c r="B14">
        <v>150</v>
      </c>
      <c r="C14" t="s">
        <v>13</v>
      </c>
      <c r="P14" s="19" t="s">
        <v>107</v>
      </c>
      <c r="Q14" s="26" t="s">
        <v>64</v>
      </c>
      <c r="R14" s="27"/>
      <c r="S14" s="21" t="s">
        <v>109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x14ac:dyDescent="0.3">
      <c r="A15" t="s">
        <v>40</v>
      </c>
      <c r="B15">
        <v>3000</v>
      </c>
      <c r="C15" t="s">
        <v>9</v>
      </c>
      <c r="D15" t="s">
        <v>10</v>
      </c>
      <c r="P15" s="21"/>
      <c r="Q15" s="26" t="s">
        <v>103</v>
      </c>
      <c r="R15" s="27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x14ac:dyDescent="0.3">
      <c r="A16" s="4"/>
      <c r="B16">
        <v>250</v>
      </c>
      <c r="C16" t="s">
        <v>2</v>
      </c>
      <c r="P16" s="21"/>
      <c r="Q16" s="26" t="s">
        <v>104</v>
      </c>
      <c r="R16" s="27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4" x14ac:dyDescent="0.3">
      <c r="A17" s="4" t="s">
        <v>26</v>
      </c>
      <c r="B17" s="4" t="s">
        <v>44</v>
      </c>
    </row>
    <row r="18" spans="1:4" x14ac:dyDescent="0.3">
      <c r="A18" t="s">
        <v>27</v>
      </c>
      <c r="B18">
        <v>600</v>
      </c>
      <c r="C18" t="s">
        <v>2</v>
      </c>
    </row>
    <row r="19" spans="1:4" x14ac:dyDescent="0.3">
      <c r="A19" t="s">
        <v>23</v>
      </c>
      <c r="B19">
        <v>0.6</v>
      </c>
      <c r="C19" t="s">
        <v>15</v>
      </c>
      <c r="D19" t="s">
        <v>14</v>
      </c>
    </row>
    <row r="20" spans="1:4" x14ac:dyDescent="0.3">
      <c r="B20">
        <v>0.15</v>
      </c>
      <c r="C20" t="s">
        <v>16</v>
      </c>
      <c r="D20" t="s">
        <v>18</v>
      </c>
    </row>
    <row r="21" spans="1:4" x14ac:dyDescent="0.3">
      <c r="A21" t="s">
        <v>25</v>
      </c>
      <c r="B21" s="2">
        <v>0.25</v>
      </c>
      <c r="C21" t="s">
        <v>46</v>
      </c>
    </row>
    <row r="22" spans="1:4" x14ac:dyDescent="0.3">
      <c r="A22" t="s">
        <v>45</v>
      </c>
      <c r="B22" s="2">
        <v>0.1</v>
      </c>
      <c r="C22" t="s">
        <v>46</v>
      </c>
      <c r="D22" t="s">
        <v>47</v>
      </c>
    </row>
    <row r="23" spans="1:4" x14ac:dyDescent="0.3">
      <c r="A23" s="6" t="s">
        <v>1</v>
      </c>
      <c r="B23" s="6"/>
      <c r="C23" s="6"/>
    </row>
    <row r="24" spans="1:4" x14ac:dyDescent="0.3">
      <c r="A24" t="s">
        <v>28</v>
      </c>
      <c r="B24">
        <v>6</v>
      </c>
      <c r="C24" t="s">
        <v>53</v>
      </c>
      <c r="D24" t="s">
        <v>49</v>
      </c>
    </row>
    <row r="25" spans="1:4" x14ac:dyDescent="0.3">
      <c r="A25" s="4" t="s">
        <v>50</v>
      </c>
      <c r="B25">
        <v>1</v>
      </c>
      <c r="C25" t="s">
        <v>4</v>
      </c>
    </row>
    <row r="26" spans="1:4" x14ac:dyDescent="0.3">
      <c r="A26" s="4" t="s">
        <v>51</v>
      </c>
      <c r="B26">
        <v>0.5</v>
      </c>
      <c r="C26" t="s">
        <v>48</v>
      </c>
    </row>
    <row r="27" spans="1:4" x14ac:dyDescent="0.3">
      <c r="A27" s="4" t="s">
        <v>52</v>
      </c>
      <c r="B27">
        <v>0</v>
      </c>
      <c r="C27" t="s">
        <v>16</v>
      </c>
    </row>
    <row r="28" spans="1:4" x14ac:dyDescent="0.3">
      <c r="A28" t="s">
        <v>29</v>
      </c>
      <c r="B28" s="1" t="s">
        <v>54</v>
      </c>
    </row>
    <row r="29" spans="1:4" x14ac:dyDescent="0.3">
      <c r="A29" t="s">
        <v>30</v>
      </c>
      <c r="B29" s="1"/>
    </row>
    <row r="30" spans="1:4" x14ac:dyDescent="0.3">
      <c r="A30" s="4" t="s">
        <v>55</v>
      </c>
      <c r="B30" s="5">
        <v>0.25</v>
      </c>
      <c r="C30" t="s">
        <v>57</v>
      </c>
      <c r="D30" t="s">
        <v>58</v>
      </c>
    </row>
    <row r="31" spans="1:4" x14ac:dyDescent="0.3">
      <c r="A31" s="4" t="s">
        <v>56</v>
      </c>
      <c r="B31" s="5">
        <v>250</v>
      </c>
      <c r="C31" t="s">
        <v>13</v>
      </c>
    </row>
    <row r="32" spans="1:4" x14ac:dyDescent="0.3">
      <c r="A32" t="s">
        <v>31</v>
      </c>
      <c r="B32" s="1" t="s">
        <v>54</v>
      </c>
    </row>
    <row r="33" spans="1:41" x14ac:dyDescent="0.3">
      <c r="A33" t="s">
        <v>32</v>
      </c>
      <c r="B33" s="1" t="s">
        <v>54</v>
      </c>
    </row>
    <row r="34" spans="1:41" x14ac:dyDescent="0.3">
      <c r="A34" t="s">
        <v>33</v>
      </c>
      <c r="B34" s="1" t="s">
        <v>54</v>
      </c>
    </row>
    <row r="35" spans="1:41" x14ac:dyDescent="0.3">
      <c r="A35" t="s">
        <v>34</v>
      </c>
      <c r="B35" s="1" t="s">
        <v>54</v>
      </c>
    </row>
    <row r="36" spans="1:41" x14ac:dyDescent="0.3">
      <c r="A36" t="s">
        <v>35</v>
      </c>
      <c r="B36" s="1" t="s">
        <v>54</v>
      </c>
    </row>
    <row r="37" spans="1:41" x14ac:dyDescent="0.3">
      <c r="A37" t="s">
        <v>36</v>
      </c>
      <c r="B37" s="1" t="s">
        <v>54</v>
      </c>
    </row>
    <row r="40" spans="1:41" x14ac:dyDescent="0.3">
      <c r="A40" s="8" t="s">
        <v>59</v>
      </c>
      <c r="B40" s="8"/>
      <c r="C40" s="8"/>
      <c r="D40" s="23"/>
      <c r="E40" s="23"/>
      <c r="F40" s="29">
        <v>45292</v>
      </c>
      <c r="G40" s="29">
        <v>45323</v>
      </c>
      <c r="H40" s="29">
        <v>45352</v>
      </c>
      <c r="I40" s="29">
        <v>45383</v>
      </c>
      <c r="J40" s="29">
        <v>45413</v>
      </c>
      <c r="K40" s="29">
        <v>45444</v>
      </c>
      <c r="L40" s="29">
        <v>45474</v>
      </c>
      <c r="M40" s="29">
        <v>45505</v>
      </c>
      <c r="N40" s="29">
        <v>45536</v>
      </c>
      <c r="O40" s="29">
        <v>45566</v>
      </c>
      <c r="P40" s="29">
        <v>45597</v>
      </c>
      <c r="Q40" s="29">
        <v>45627</v>
      </c>
      <c r="R40" s="29">
        <v>45658</v>
      </c>
      <c r="S40" s="29">
        <v>45689</v>
      </c>
      <c r="T40" s="29">
        <v>45717</v>
      </c>
      <c r="U40" s="29">
        <v>45748</v>
      </c>
      <c r="V40" s="29">
        <v>45778</v>
      </c>
      <c r="W40" s="29">
        <v>45809</v>
      </c>
      <c r="X40" s="29">
        <v>45839</v>
      </c>
      <c r="Y40" s="29">
        <v>45870</v>
      </c>
      <c r="Z40" s="29">
        <v>45901</v>
      </c>
      <c r="AA40" s="29">
        <v>45931</v>
      </c>
      <c r="AB40" s="29">
        <v>45962</v>
      </c>
      <c r="AC40" s="29">
        <v>45992</v>
      </c>
      <c r="AD40" s="29">
        <v>46023</v>
      </c>
      <c r="AE40" s="29">
        <v>46054</v>
      </c>
      <c r="AF40" s="29">
        <v>46082</v>
      </c>
      <c r="AG40" s="29">
        <v>46113</v>
      </c>
      <c r="AH40" s="29">
        <v>46143</v>
      </c>
      <c r="AI40" s="29">
        <v>46174</v>
      </c>
      <c r="AJ40" s="29">
        <v>46204</v>
      </c>
      <c r="AK40" s="29">
        <v>46235</v>
      </c>
      <c r="AL40" s="29">
        <v>46266</v>
      </c>
      <c r="AM40" s="29">
        <v>46296</v>
      </c>
      <c r="AN40" s="29">
        <v>46327</v>
      </c>
      <c r="AO40" s="29">
        <v>46357</v>
      </c>
    </row>
    <row r="41" spans="1:41" x14ac:dyDescent="0.3">
      <c r="A41" t="s">
        <v>60</v>
      </c>
      <c r="B41" t="s">
        <v>122</v>
      </c>
      <c r="D41" s="23"/>
      <c r="E41" s="23" t="s">
        <v>80</v>
      </c>
      <c r="F41" s="23">
        <v>0</v>
      </c>
      <c r="G41" s="23">
        <v>1</v>
      </c>
      <c r="H41" s="23">
        <v>2</v>
      </c>
      <c r="I41" s="23">
        <v>3</v>
      </c>
      <c r="J41" s="23">
        <v>4</v>
      </c>
      <c r="K41" s="23">
        <v>5</v>
      </c>
      <c r="L41" s="23">
        <v>6</v>
      </c>
      <c r="M41" s="23">
        <v>7</v>
      </c>
      <c r="N41" s="23">
        <v>8</v>
      </c>
      <c r="O41" s="23">
        <v>9</v>
      </c>
      <c r="P41" s="23">
        <v>10</v>
      </c>
      <c r="Q41" s="23">
        <v>11</v>
      </c>
      <c r="R41" s="23">
        <v>12</v>
      </c>
      <c r="S41" s="23">
        <v>13</v>
      </c>
      <c r="T41" s="23">
        <v>14</v>
      </c>
      <c r="U41" s="23">
        <v>15</v>
      </c>
      <c r="V41" s="23">
        <v>16</v>
      </c>
      <c r="W41" s="23">
        <v>17</v>
      </c>
      <c r="X41" s="23">
        <v>18</v>
      </c>
      <c r="Y41" s="23">
        <v>19</v>
      </c>
      <c r="Z41" s="23">
        <v>20</v>
      </c>
      <c r="AA41" s="23">
        <v>21</v>
      </c>
      <c r="AB41" s="23">
        <v>22</v>
      </c>
      <c r="AC41" s="23">
        <v>23</v>
      </c>
      <c r="AD41" s="23">
        <v>24</v>
      </c>
      <c r="AE41" s="23">
        <v>25</v>
      </c>
      <c r="AF41" s="23">
        <v>26</v>
      </c>
      <c r="AG41" s="23">
        <v>27</v>
      </c>
      <c r="AH41" s="23">
        <v>28</v>
      </c>
      <c r="AI41" s="23">
        <v>29</v>
      </c>
      <c r="AJ41" s="23">
        <v>30</v>
      </c>
      <c r="AK41" s="23">
        <v>31</v>
      </c>
      <c r="AL41" s="23">
        <v>32</v>
      </c>
      <c r="AM41" s="23">
        <v>33</v>
      </c>
      <c r="AN41" s="23">
        <v>34</v>
      </c>
      <c r="AO41" s="23">
        <v>35</v>
      </c>
    </row>
    <row r="42" spans="1:41" x14ac:dyDescent="0.3">
      <c r="A42" t="s">
        <v>77</v>
      </c>
      <c r="B42">
        <v>3</v>
      </c>
      <c r="C42" t="s">
        <v>72</v>
      </c>
      <c r="D42" s="23"/>
      <c r="E42" s="23"/>
      <c r="F42" s="30" t="s">
        <v>81</v>
      </c>
      <c r="G42" s="30"/>
      <c r="H42" s="30"/>
      <c r="I42" s="30"/>
      <c r="J42" s="30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</row>
    <row r="43" spans="1:41" x14ac:dyDescent="0.3">
      <c r="A43" t="s">
        <v>79</v>
      </c>
      <c r="B43">
        <f>B42/3</f>
        <v>1</v>
      </c>
      <c r="C43" t="s">
        <v>72</v>
      </c>
      <c r="D43" s="23"/>
      <c r="E43" s="23" t="s">
        <v>82</v>
      </c>
      <c r="F43" s="21"/>
      <c r="G43" s="21"/>
      <c r="H43" s="21"/>
      <c r="I43" s="21"/>
      <c r="J43" s="21"/>
      <c r="K43" s="21">
        <f>$B$44</f>
        <v>8</v>
      </c>
      <c r="L43" s="21">
        <f t="shared" ref="L43:R43" si="0">$B$44</f>
        <v>8</v>
      </c>
      <c r="M43" s="21">
        <f t="shared" si="0"/>
        <v>8</v>
      </c>
      <c r="N43" s="21">
        <f t="shared" si="0"/>
        <v>8</v>
      </c>
      <c r="O43" s="21">
        <f t="shared" si="0"/>
        <v>8</v>
      </c>
      <c r="P43" s="21">
        <f t="shared" si="0"/>
        <v>8</v>
      </c>
      <c r="Q43" s="21">
        <f t="shared" si="0"/>
        <v>8</v>
      </c>
      <c r="R43" s="21">
        <f>$B$59</f>
        <v>16</v>
      </c>
      <c r="S43" s="21">
        <f>$B$59</f>
        <v>16</v>
      </c>
      <c r="T43" s="21">
        <f>$B$59</f>
        <v>16</v>
      </c>
      <c r="U43" s="21">
        <f>$B$59</f>
        <v>16</v>
      </c>
      <c r="V43" s="21">
        <f>$B$59</f>
        <v>16</v>
      </c>
      <c r="W43" s="21">
        <f>$B$59</f>
        <v>16</v>
      </c>
      <c r="X43" s="21">
        <f>$B$59</f>
        <v>16</v>
      </c>
      <c r="Y43" s="21">
        <f>$B$59</f>
        <v>16</v>
      </c>
      <c r="Z43" s="21">
        <f>$B$59</f>
        <v>16</v>
      </c>
      <c r="AA43" s="21">
        <f>$B$59</f>
        <v>16</v>
      </c>
      <c r="AB43" s="21">
        <f>$B$59</f>
        <v>16</v>
      </c>
      <c r="AC43" s="21">
        <f>$B$59</f>
        <v>16</v>
      </c>
      <c r="AD43" s="21">
        <f>$B$75</f>
        <v>24</v>
      </c>
      <c r="AE43" s="21">
        <f t="shared" ref="AE43:AO43" si="1">$B$75</f>
        <v>24</v>
      </c>
      <c r="AF43" s="21">
        <f t="shared" si="1"/>
        <v>24</v>
      </c>
      <c r="AG43" s="21">
        <f t="shared" si="1"/>
        <v>24</v>
      </c>
      <c r="AH43" s="21">
        <f t="shared" si="1"/>
        <v>24</v>
      </c>
      <c r="AI43" s="21">
        <f t="shared" si="1"/>
        <v>24</v>
      </c>
      <c r="AJ43" s="21">
        <f t="shared" si="1"/>
        <v>24</v>
      </c>
      <c r="AK43" s="21">
        <f t="shared" si="1"/>
        <v>24</v>
      </c>
      <c r="AL43" s="21">
        <f t="shared" si="1"/>
        <v>24</v>
      </c>
      <c r="AM43" s="21">
        <f t="shared" si="1"/>
        <v>24</v>
      </c>
      <c r="AN43" s="21">
        <f t="shared" si="1"/>
        <v>24</v>
      </c>
      <c r="AO43" s="21">
        <f t="shared" si="1"/>
        <v>24</v>
      </c>
    </row>
    <row r="44" spans="1:41" x14ac:dyDescent="0.3">
      <c r="A44" t="s">
        <v>78</v>
      </c>
      <c r="B44">
        <f>(B42+B43)*2</f>
        <v>8</v>
      </c>
      <c r="C44" t="s">
        <v>72</v>
      </c>
      <c r="D44" s="23"/>
      <c r="E44" s="23" t="s">
        <v>111</v>
      </c>
      <c r="F44" s="21"/>
      <c r="G44" s="21"/>
      <c r="H44" s="21"/>
      <c r="I44" s="21"/>
      <c r="J44" s="21"/>
      <c r="K44" s="21">
        <f>$B$42</f>
        <v>3</v>
      </c>
      <c r="L44" s="21">
        <f t="shared" ref="L44:R44" si="2">$B$42</f>
        <v>3</v>
      </c>
      <c r="M44" s="21">
        <f t="shared" si="2"/>
        <v>3</v>
      </c>
      <c r="N44" s="21">
        <f t="shared" si="2"/>
        <v>3</v>
      </c>
      <c r="O44" s="21">
        <f t="shared" si="2"/>
        <v>3</v>
      </c>
      <c r="P44" s="21">
        <f t="shared" si="2"/>
        <v>3</v>
      </c>
      <c r="Q44" s="21">
        <f t="shared" si="2"/>
        <v>3</v>
      </c>
      <c r="R44" s="21">
        <f>$B$57</f>
        <v>6</v>
      </c>
      <c r="S44" s="21">
        <f>$B$57</f>
        <v>6</v>
      </c>
      <c r="T44" s="21">
        <f>$B$57</f>
        <v>6</v>
      </c>
      <c r="U44" s="21">
        <f>$B$57</f>
        <v>6</v>
      </c>
      <c r="V44" s="21">
        <f>$B$57</f>
        <v>6</v>
      </c>
      <c r="W44" s="21">
        <f>$B$57</f>
        <v>6</v>
      </c>
      <c r="X44" s="21">
        <f>$B$57</f>
        <v>6</v>
      </c>
      <c r="Y44" s="21">
        <f>$B$57</f>
        <v>6</v>
      </c>
      <c r="Z44" s="21">
        <f>$B$57</f>
        <v>6</v>
      </c>
      <c r="AA44" s="21">
        <f>$B$57</f>
        <v>6</v>
      </c>
      <c r="AB44" s="21">
        <f>$B$57</f>
        <v>6</v>
      </c>
      <c r="AC44" s="21">
        <f>$B$57</f>
        <v>6</v>
      </c>
      <c r="AD44" s="21">
        <f>$B$73</f>
        <v>9</v>
      </c>
      <c r="AE44" s="21">
        <f t="shared" ref="AE44:AO44" si="3">$B$73</f>
        <v>9</v>
      </c>
      <c r="AF44" s="21">
        <f t="shared" si="3"/>
        <v>9</v>
      </c>
      <c r="AG44" s="21">
        <f t="shared" si="3"/>
        <v>9</v>
      </c>
      <c r="AH44" s="21">
        <f t="shared" si="3"/>
        <v>9</v>
      </c>
      <c r="AI44" s="21">
        <f t="shared" si="3"/>
        <v>9</v>
      </c>
      <c r="AJ44" s="21">
        <f t="shared" si="3"/>
        <v>9</v>
      </c>
      <c r="AK44" s="21">
        <f t="shared" si="3"/>
        <v>9</v>
      </c>
      <c r="AL44" s="21">
        <f t="shared" si="3"/>
        <v>9</v>
      </c>
      <c r="AM44" s="21">
        <f t="shared" si="3"/>
        <v>9</v>
      </c>
      <c r="AN44" s="21">
        <f t="shared" si="3"/>
        <v>9</v>
      </c>
      <c r="AO44" s="21">
        <f t="shared" si="3"/>
        <v>9</v>
      </c>
    </row>
    <row r="45" spans="1:41" x14ac:dyDescent="0.3">
      <c r="A45" t="s">
        <v>61</v>
      </c>
      <c r="B45">
        <v>25</v>
      </c>
      <c r="C45" t="s">
        <v>62</v>
      </c>
      <c r="D45" s="23"/>
      <c r="E45" s="23" t="s">
        <v>83</v>
      </c>
      <c r="F45" s="21"/>
      <c r="G45" s="21"/>
      <c r="H45" s="21"/>
      <c r="I45" s="21"/>
      <c r="J45" s="21"/>
      <c r="K45" s="21">
        <f>$B$48*$B$46*$B$42*30</f>
        <v>5670</v>
      </c>
      <c r="L45" s="21">
        <f t="shared" ref="L45:R45" si="4">$B$48*$B$46*$B$42*30</f>
        <v>5670</v>
      </c>
      <c r="M45" s="21">
        <f t="shared" si="4"/>
        <v>5670</v>
      </c>
      <c r="N45" s="21">
        <f t="shared" si="4"/>
        <v>5670</v>
      </c>
      <c r="O45" s="21">
        <f t="shared" si="4"/>
        <v>5670</v>
      </c>
      <c r="P45" s="21">
        <f t="shared" si="4"/>
        <v>5670</v>
      </c>
      <c r="Q45" s="21">
        <f t="shared" si="4"/>
        <v>5670</v>
      </c>
      <c r="R45" s="21">
        <f>$B$63*$B$61*$B$57*30</f>
        <v>11340</v>
      </c>
      <c r="S45" s="21">
        <f>$B$63*$B$61*$B$57*30</f>
        <v>11340</v>
      </c>
      <c r="T45" s="21">
        <f>$B$63*$B$61*$B$57*30</f>
        <v>11340</v>
      </c>
      <c r="U45" s="21">
        <f>$B$63*$B$61*$B$57*30</f>
        <v>11340</v>
      </c>
      <c r="V45" s="21">
        <f>$B$63*$B$61*$B$57*30</f>
        <v>11340</v>
      </c>
      <c r="W45" s="21">
        <f>$B$63*$B$61*$B$57*30</f>
        <v>11340</v>
      </c>
      <c r="X45" s="21">
        <f>$B$63*$B$61*$B$57*30</f>
        <v>11340</v>
      </c>
      <c r="Y45" s="21">
        <f>$B$63*$B$61*$B$57*30</f>
        <v>11340</v>
      </c>
      <c r="Z45" s="21">
        <f>$B$63*$B$61*$B$57*30</f>
        <v>11340</v>
      </c>
      <c r="AA45" s="21">
        <f>$B$63*$B$61*$B$57*30</f>
        <v>11340</v>
      </c>
      <c r="AB45" s="21">
        <f>$B$63*$B$61*$B$57*30</f>
        <v>11340</v>
      </c>
      <c r="AC45" s="21">
        <f>$B$63*$B$61*$B$57*30</f>
        <v>11340</v>
      </c>
      <c r="AD45" s="21">
        <f>$B$79*$B$77*$B$73*30</f>
        <v>22680</v>
      </c>
      <c r="AE45" s="21">
        <f t="shared" ref="AE45:AO45" si="5">$B$79*$B$77*$B$73*30</f>
        <v>22680</v>
      </c>
      <c r="AF45" s="21">
        <f t="shared" si="5"/>
        <v>22680</v>
      </c>
      <c r="AG45" s="21">
        <f t="shared" si="5"/>
        <v>22680</v>
      </c>
      <c r="AH45" s="21">
        <f t="shared" si="5"/>
        <v>22680</v>
      </c>
      <c r="AI45" s="21">
        <f t="shared" si="5"/>
        <v>22680</v>
      </c>
      <c r="AJ45" s="21">
        <f t="shared" si="5"/>
        <v>22680</v>
      </c>
      <c r="AK45" s="21">
        <f t="shared" si="5"/>
        <v>22680</v>
      </c>
      <c r="AL45" s="21">
        <f t="shared" si="5"/>
        <v>22680</v>
      </c>
      <c r="AM45" s="21">
        <f t="shared" si="5"/>
        <v>22680</v>
      </c>
      <c r="AN45" s="21">
        <f t="shared" si="5"/>
        <v>22680</v>
      </c>
      <c r="AO45" s="21">
        <f t="shared" si="5"/>
        <v>22680</v>
      </c>
    </row>
    <row r="46" spans="1:41" x14ac:dyDescent="0.3">
      <c r="A46" t="s">
        <v>63</v>
      </c>
      <c r="B46" s="10">
        <v>21</v>
      </c>
      <c r="C46" t="s">
        <v>72</v>
      </c>
      <c r="D46" s="23"/>
      <c r="E46" s="23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</row>
    <row r="47" spans="1:41" x14ac:dyDescent="0.3">
      <c r="A47" t="s">
        <v>71</v>
      </c>
      <c r="B47">
        <v>8</v>
      </c>
      <c r="C47" t="s">
        <v>72</v>
      </c>
      <c r="D47" s="28" t="s">
        <v>4</v>
      </c>
      <c r="E47" s="23" t="s">
        <v>84</v>
      </c>
      <c r="F47" s="21"/>
      <c r="G47" s="21"/>
      <c r="H47" s="21"/>
      <c r="I47" s="21"/>
      <c r="J47" s="21"/>
      <c r="K47" s="21">
        <f>K45*($B26*$B49+$B27*$B50+$B25)</f>
        <v>48195</v>
      </c>
      <c r="L47" s="21">
        <f>L45*($B26*$B49+$B27*$B50+$B25)</f>
        <v>48195</v>
      </c>
      <c r="M47" s="21">
        <f t="shared" ref="M47:Q47" si="6">M45*($B26*$B49+$B27*$B50+$B25)</f>
        <v>48195</v>
      </c>
      <c r="N47" s="21">
        <f t="shared" si="6"/>
        <v>48195</v>
      </c>
      <c r="O47" s="21">
        <f t="shared" si="6"/>
        <v>48195</v>
      </c>
      <c r="P47" s="21">
        <f t="shared" si="6"/>
        <v>48195</v>
      </c>
      <c r="Q47" s="21">
        <f t="shared" si="6"/>
        <v>48195</v>
      </c>
      <c r="R47" s="21">
        <f>R45*($B26*$B64+$B27*$B65+$B25)</f>
        <v>96390</v>
      </c>
      <c r="S47" s="21">
        <f t="shared" ref="S47:AC47" si="7">S45*($B26*$B64+$B27*$B65+$B25)</f>
        <v>96390</v>
      </c>
      <c r="T47" s="21">
        <f t="shared" si="7"/>
        <v>96390</v>
      </c>
      <c r="U47" s="21">
        <f t="shared" si="7"/>
        <v>96390</v>
      </c>
      <c r="V47" s="21">
        <f t="shared" si="7"/>
        <v>96390</v>
      </c>
      <c r="W47" s="21">
        <f t="shared" si="7"/>
        <v>96390</v>
      </c>
      <c r="X47" s="21">
        <f t="shared" si="7"/>
        <v>96390</v>
      </c>
      <c r="Y47" s="21">
        <f t="shared" si="7"/>
        <v>96390</v>
      </c>
      <c r="Z47" s="21">
        <f t="shared" si="7"/>
        <v>96390</v>
      </c>
      <c r="AA47" s="21">
        <f t="shared" si="7"/>
        <v>96390</v>
      </c>
      <c r="AB47" s="21">
        <f t="shared" si="7"/>
        <v>96390</v>
      </c>
      <c r="AC47" s="21">
        <f t="shared" si="7"/>
        <v>96390</v>
      </c>
      <c r="AD47" s="21">
        <f>AD45*($B26*$B80+$B27*$B81+$B25)</f>
        <v>192780</v>
      </c>
      <c r="AE47" s="21">
        <f t="shared" ref="AE47:AO47" si="8">AE45*($B26*$B80+$B27*$B81+$B25)</f>
        <v>192780</v>
      </c>
      <c r="AF47" s="21">
        <f t="shared" si="8"/>
        <v>192780</v>
      </c>
      <c r="AG47" s="21">
        <f t="shared" si="8"/>
        <v>192780</v>
      </c>
      <c r="AH47" s="21">
        <f t="shared" si="8"/>
        <v>192780</v>
      </c>
      <c r="AI47" s="21">
        <f t="shared" si="8"/>
        <v>192780</v>
      </c>
      <c r="AJ47" s="21">
        <f t="shared" si="8"/>
        <v>192780</v>
      </c>
      <c r="AK47" s="21">
        <f t="shared" si="8"/>
        <v>192780</v>
      </c>
      <c r="AL47" s="21">
        <f t="shared" si="8"/>
        <v>192780</v>
      </c>
      <c r="AM47" s="21">
        <f t="shared" si="8"/>
        <v>192780</v>
      </c>
      <c r="AN47" s="21">
        <f t="shared" si="8"/>
        <v>192780</v>
      </c>
      <c r="AO47" s="21">
        <f t="shared" si="8"/>
        <v>192780</v>
      </c>
    </row>
    <row r="48" spans="1:41" x14ac:dyDescent="0.3">
      <c r="A48" t="s">
        <v>73</v>
      </c>
      <c r="B48">
        <v>3</v>
      </c>
      <c r="C48" t="s">
        <v>72</v>
      </c>
      <c r="D48" s="28" t="s">
        <v>4</v>
      </c>
      <c r="E48" s="23" t="s">
        <v>85</v>
      </c>
      <c r="F48" s="21"/>
      <c r="G48" s="21"/>
      <c r="H48" s="21"/>
      <c r="I48" s="21"/>
      <c r="J48" s="21"/>
      <c r="K48" s="21">
        <f>(K45*$B30/100)+($B31*($B$42+$B$43))</f>
        <v>1014.175</v>
      </c>
      <c r="L48" s="21">
        <f>(L45*$B30/100)+($B31*($B$42+$B$43))</f>
        <v>1014.175</v>
      </c>
      <c r="M48" s="21">
        <f>(M45*$B30/100)+($B31*($B$42+$B$43))</f>
        <v>1014.175</v>
      </c>
      <c r="N48" s="21">
        <f>(N45*$B30/100)+($B31*($B$42+$B$43))</f>
        <v>1014.175</v>
      </c>
      <c r="O48" s="21">
        <f>(O45*$B30/100)+($B31*($B$42+$B$43))</f>
        <v>1014.175</v>
      </c>
      <c r="P48" s="21">
        <f>(P45*$B30/100)+($B31*($B$42+$B$43))</f>
        <v>1014.175</v>
      </c>
      <c r="Q48" s="21">
        <f>(Q45*$B30/100)+($B31*($B$42+$B$43))</f>
        <v>1014.175</v>
      </c>
      <c r="R48" s="21">
        <f>(R45*$B30/100)+($B31*($B$57+$B$58))</f>
        <v>2028.35</v>
      </c>
      <c r="S48" s="21">
        <f t="shared" ref="S48:AC48" si="9">(S45*$B30/100)+($B31*($B$57+$B$58))</f>
        <v>2028.35</v>
      </c>
      <c r="T48" s="21">
        <f t="shared" si="9"/>
        <v>2028.35</v>
      </c>
      <c r="U48" s="21">
        <f t="shared" si="9"/>
        <v>2028.35</v>
      </c>
      <c r="V48" s="21">
        <f t="shared" si="9"/>
        <v>2028.35</v>
      </c>
      <c r="W48" s="21">
        <f t="shared" si="9"/>
        <v>2028.35</v>
      </c>
      <c r="X48" s="21">
        <f t="shared" si="9"/>
        <v>2028.35</v>
      </c>
      <c r="Y48" s="21">
        <f t="shared" si="9"/>
        <v>2028.35</v>
      </c>
      <c r="Z48" s="21">
        <f t="shared" si="9"/>
        <v>2028.35</v>
      </c>
      <c r="AA48" s="21">
        <f t="shared" si="9"/>
        <v>2028.35</v>
      </c>
      <c r="AB48" s="21">
        <f t="shared" si="9"/>
        <v>2028.35</v>
      </c>
      <c r="AC48" s="21">
        <f t="shared" si="9"/>
        <v>2028.35</v>
      </c>
      <c r="AD48" s="21">
        <f>(AD45*$B30/100)+($B31*($B$73+$B$74))</f>
        <v>3056.7</v>
      </c>
      <c r="AE48" s="21">
        <f t="shared" ref="AE48:AO48" si="10">(AE45*$B30/100)+($B31*($B$73+$B$74))</f>
        <v>3056.7</v>
      </c>
      <c r="AF48" s="21">
        <f t="shared" si="10"/>
        <v>3056.7</v>
      </c>
      <c r="AG48" s="21">
        <f t="shared" si="10"/>
        <v>3056.7</v>
      </c>
      <c r="AH48" s="21">
        <f t="shared" si="10"/>
        <v>3056.7</v>
      </c>
      <c r="AI48" s="21">
        <f t="shared" si="10"/>
        <v>3056.7</v>
      </c>
      <c r="AJ48" s="21">
        <f t="shared" si="10"/>
        <v>3056.7</v>
      </c>
      <c r="AK48" s="21">
        <f t="shared" si="10"/>
        <v>3056.7</v>
      </c>
      <c r="AL48" s="21">
        <f t="shared" si="10"/>
        <v>3056.7</v>
      </c>
      <c r="AM48" s="21">
        <f t="shared" si="10"/>
        <v>3056.7</v>
      </c>
      <c r="AN48" s="21">
        <f t="shared" si="10"/>
        <v>3056.7</v>
      </c>
      <c r="AO48" s="21">
        <f t="shared" si="10"/>
        <v>3056.7</v>
      </c>
    </row>
    <row r="49" spans="1:41" x14ac:dyDescent="0.3">
      <c r="A49" t="s">
        <v>75</v>
      </c>
      <c r="B49">
        <v>15</v>
      </c>
      <c r="C49" t="s">
        <v>74</v>
      </c>
      <c r="D49" s="28"/>
      <c r="E49" s="23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</row>
    <row r="50" spans="1:41" x14ac:dyDescent="0.3">
      <c r="A50" t="s">
        <v>76</v>
      </c>
      <c r="B50">
        <v>7.5</v>
      </c>
      <c r="C50" t="s">
        <v>62</v>
      </c>
      <c r="D50" s="28" t="s">
        <v>4</v>
      </c>
      <c r="E50" s="23" t="s">
        <v>86</v>
      </c>
      <c r="F50" s="21"/>
      <c r="G50" s="21"/>
      <c r="H50" s="21"/>
      <c r="I50" s="21"/>
      <c r="J50" s="21"/>
      <c r="K50" s="21">
        <f>K47+K48</f>
        <v>49209.175000000003</v>
      </c>
      <c r="L50" s="21">
        <f t="shared" ref="L50:AO50" si="11">L47+L48</f>
        <v>49209.175000000003</v>
      </c>
      <c r="M50" s="21">
        <f t="shared" si="11"/>
        <v>49209.175000000003</v>
      </c>
      <c r="N50" s="21">
        <f t="shared" si="11"/>
        <v>49209.175000000003</v>
      </c>
      <c r="O50" s="21">
        <f t="shared" si="11"/>
        <v>49209.175000000003</v>
      </c>
      <c r="P50" s="21">
        <f>P47+P48</f>
        <v>49209.175000000003</v>
      </c>
      <c r="Q50" s="21">
        <f t="shared" si="11"/>
        <v>49209.175000000003</v>
      </c>
      <c r="R50" s="21">
        <f t="shared" si="11"/>
        <v>98418.35</v>
      </c>
      <c r="S50" s="21">
        <f t="shared" si="11"/>
        <v>98418.35</v>
      </c>
      <c r="T50" s="21">
        <f t="shared" si="11"/>
        <v>98418.35</v>
      </c>
      <c r="U50" s="21">
        <f t="shared" si="11"/>
        <v>98418.35</v>
      </c>
      <c r="V50" s="21">
        <f t="shared" si="11"/>
        <v>98418.35</v>
      </c>
      <c r="W50" s="21">
        <f t="shared" si="11"/>
        <v>98418.35</v>
      </c>
      <c r="X50" s="21">
        <f t="shared" si="11"/>
        <v>98418.35</v>
      </c>
      <c r="Y50" s="21">
        <f t="shared" si="11"/>
        <v>98418.35</v>
      </c>
      <c r="Z50" s="21">
        <f t="shared" si="11"/>
        <v>98418.35</v>
      </c>
      <c r="AA50" s="21">
        <f t="shared" si="11"/>
        <v>98418.35</v>
      </c>
      <c r="AB50" s="21">
        <f t="shared" si="11"/>
        <v>98418.35</v>
      </c>
      <c r="AC50" s="21">
        <f t="shared" si="11"/>
        <v>98418.35</v>
      </c>
      <c r="AD50" s="21">
        <f t="shared" si="11"/>
        <v>195836.7</v>
      </c>
      <c r="AE50" s="21">
        <f t="shared" si="11"/>
        <v>195836.7</v>
      </c>
      <c r="AF50" s="21">
        <f t="shared" si="11"/>
        <v>195836.7</v>
      </c>
      <c r="AG50" s="21">
        <f t="shared" si="11"/>
        <v>195836.7</v>
      </c>
      <c r="AH50" s="21">
        <f t="shared" si="11"/>
        <v>195836.7</v>
      </c>
      <c r="AI50" s="21">
        <f t="shared" si="11"/>
        <v>195836.7</v>
      </c>
      <c r="AJ50" s="21">
        <f t="shared" si="11"/>
        <v>195836.7</v>
      </c>
      <c r="AK50" s="21">
        <f t="shared" si="11"/>
        <v>195836.7</v>
      </c>
      <c r="AL50" s="21">
        <f t="shared" si="11"/>
        <v>195836.7</v>
      </c>
      <c r="AM50" s="21">
        <f t="shared" si="11"/>
        <v>195836.7</v>
      </c>
      <c r="AN50" s="21">
        <f t="shared" si="11"/>
        <v>195836.7</v>
      </c>
      <c r="AO50" s="21">
        <f t="shared" si="11"/>
        <v>195836.7</v>
      </c>
    </row>
    <row r="51" spans="1:41" x14ac:dyDescent="0.3">
      <c r="A51" t="s">
        <v>114</v>
      </c>
      <c r="B51">
        <v>1</v>
      </c>
      <c r="C51" t="s">
        <v>72</v>
      </c>
      <c r="D51" s="28"/>
      <c r="E51" s="23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</row>
    <row r="52" spans="1:41" x14ac:dyDescent="0.3">
      <c r="D52" s="28" t="s">
        <v>4</v>
      </c>
      <c r="E52" s="23" t="s">
        <v>87</v>
      </c>
      <c r="F52" s="21"/>
      <c r="G52" s="21"/>
      <c r="H52" s="21"/>
      <c r="I52" s="21"/>
      <c r="J52" s="21"/>
      <c r="K52" s="21">
        <f>$B44*$B7+SUM($B8:$B12)</f>
        <v>21960</v>
      </c>
      <c r="L52" s="21">
        <f t="shared" ref="L52:Q52" si="12">$B44*$B7+SUM($B8:$B12)</f>
        <v>21960</v>
      </c>
      <c r="M52" s="21">
        <f t="shared" si="12"/>
        <v>21960</v>
      </c>
      <c r="N52" s="21">
        <f t="shared" si="12"/>
        <v>21960</v>
      </c>
      <c r="O52" s="21">
        <f t="shared" si="12"/>
        <v>21960</v>
      </c>
      <c r="P52" s="21">
        <f t="shared" si="12"/>
        <v>21960</v>
      </c>
      <c r="Q52" s="21">
        <f t="shared" si="12"/>
        <v>21960</v>
      </c>
      <c r="R52" s="21">
        <f>$B59*$B7+SUM($E8:$E11)+($E12*$B66)</f>
        <v>43920</v>
      </c>
      <c r="S52" s="21">
        <f t="shared" ref="S52:AC52" si="13">$B59*$B7+SUM($E8:$E11)+($E12*$B66)</f>
        <v>43920</v>
      </c>
      <c r="T52" s="21">
        <f t="shared" si="13"/>
        <v>43920</v>
      </c>
      <c r="U52" s="21">
        <f t="shared" si="13"/>
        <v>43920</v>
      </c>
      <c r="V52" s="21">
        <f t="shared" si="13"/>
        <v>43920</v>
      </c>
      <c r="W52" s="21">
        <f t="shared" si="13"/>
        <v>43920</v>
      </c>
      <c r="X52" s="21">
        <f t="shared" si="13"/>
        <v>43920</v>
      </c>
      <c r="Y52" s="21">
        <f t="shared" si="13"/>
        <v>43920</v>
      </c>
      <c r="Z52" s="21">
        <f t="shared" si="13"/>
        <v>43920</v>
      </c>
      <c r="AA52" s="21">
        <f t="shared" si="13"/>
        <v>43920</v>
      </c>
      <c r="AB52" s="21">
        <f t="shared" si="13"/>
        <v>43920</v>
      </c>
      <c r="AC52" s="21">
        <f t="shared" si="13"/>
        <v>43920</v>
      </c>
      <c r="AD52" s="21">
        <f>$B75*$B7+SUM($E8:$E11)+($E12*$B82)</f>
        <v>61880</v>
      </c>
      <c r="AE52" s="21">
        <f t="shared" ref="AE52:AO52" si="14">$B75*$B7+SUM($E8:$E11)+($E12*$B82)</f>
        <v>61880</v>
      </c>
      <c r="AF52" s="21">
        <f t="shared" si="14"/>
        <v>61880</v>
      </c>
      <c r="AG52" s="21">
        <f t="shared" si="14"/>
        <v>61880</v>
      </c>
      <c r="AH52" s="21">
        <f t="shared" si="14"/>
        <v>61880</v>
      </c>
      <c r="AI52" s="21">
        <f t="shared" si="14"/>
        <v>61880</v>
      </c>
      <c r="AJ52" s="21">
        <f t="shared" si="14"/>
        <v>61880</v>
      </c>
      <c r="AK52" s="21">
        <f t="shared" si="14"/>
        <v>61880</v>
      </c>
      <c r="AL52" s="21">
        <f t="shared" si="14"/>
        <v>61880</v>
      </c>
      <c r="AM52" s="21">
        <f t="shared" si="14"/>
        <v>61880</v>
      </c>
      <c r="AN52" s="21">
        <f t="shared" si="14"/>
        <v>61880</v>
      </c>
      <c r="AO52" s="21">
        <f t="shared" si="14"/>
        <v>61880</v>
      </c>
    </row>
    <row r="53" spans="1:41" x14ac:dyDescent="0.3">
      <c r="D53" s="28" t="s">
        <v>4</v>
      </c>
      <c r="E53" s="23" t="s">
        <v>88</v>
      </c>
      <c r="F53" s="21"/>
      <c r="G53" s="21"/>
      <c r="H53" s="21"/>
      <c r="I53" s="21"/>
      <c r="J53" s="21"/>
      <c r="K53" s="21">
        <f>$B13*($B42+$B43)</f>
        <v>2596</v>
      </c>
      <c r="L53" s="21">
        <f t="shared" ref="L53:Q53" si="15">$B13*($B42+$B43)</f>
        <v>2596</v>
      </c>
      <c r="M53" s="21">
        <f t="shared" si="15"/>
        <v>2596</v>
      </c>
      <c r="N53" s="21">
        <f t="shared" si="15"/>
        <v>2596</v>
      </c>
      <c r="O53" s="21">
        <f t="shared" si="15"/>
        <v>2596</v>
      </c>
      <c r="P53" s="21">
        <f t="shared" si="15"/>
        <v>2596</v>
      </c>
      <c r="Q53" s="21">
        <f t="shared" si="15"/>
        <v>2596</v>
      </c>
      <c r="R53" s="21">
        <f>$B13*($B57+$B58)</f>
        <v>5192</v>
      </c>
      <c r="S53" s="21">
        <f t="shared" ref="S53:AC53" si="16">$B13*($B57+$B58)</f>
        <v>5192</v>
      </c>
      <c r="T53" s="21">
        <f t="shared" si="16"/>
        <v>5192</v>
      </c>
      <c r="U53" s="21">
        <f t="shared" si="16"/>
        <v>5192</v>
      </c>
      <c r="V53" s="21">
        <f t="shared" si="16"/>
        <v>5192</v>
      </c>
      <c r="W53" s="21">
        <f t="shared" si="16"/>
        <v>5192</v>
      </c>
      <c r="X53" s="21">
        <f t="shared" si="16"/>
        <v>5192</v>
      </c>
      <c r="Y53" s="21">
        <f t="shared" si="16"/>
        <v>5192</v>
      </c>
      <c r="Z53" s="21">
        <f t="shared" si="16"/>
        <v>5192</v>
      </c>
      <c r="AA53" s="21">
        <f t="shared" si="16"/>
        <v>5192</v>
      </c>
      <c r="AB53" s="21">
        <f t="shared" si="16"/>
        <v>5192</v>
      </c>
      <c r="AC53" s="21">
        <f t="shared" si="16"/>
        <v>5192</v>
      </c>
      <c r="AD53" s="21">
        <f>$B13*($B73+$B74)</f>
        <v>7788</v>
      </c>
      <c r="AE53" s="21">
        <f t="shared" ref="AE53:AO53" si="17">$B13*($B73+$B74)</f>
        <v>7788</v>
      </c>
      <c r="AF53" s="21">
        <f t="shared" si="17"/>
        <v>7788</v>
      </c>
      <c r="AG53" s="21">
        <f t="shared" si="17"/>
        <v>7788</v>
      </c>
      <c r="AH53" s="21">
        <f t="shared" si="17"/>
        <v>7788</v>
      </c>
      <c r="AI53" s="21">
        <f t="shared" si="17"/>
        <v>7788</v>
      </c>
      <c r="AJ53" s="21">
        <f t="shared" si="17"/>
        <v>7788</v>
      </c>
      <c r="AK53" s="21">
        <f t="shared" si="17"/>
        <v>7788</v>
      </c>
      <c r="AL53" s="21">
        <f t="shared" si="17"/>
        <v>7788</v>
      </c>
      <c r="AM53" s="21">
        <f t="shared" si="17"/>
        <v>7788</v>
      </c>
      <c r="AN53" s="21">
        <f t="shared" si="17"/>
        <v>7788</v>
      </c>
      <c r="AO53" s="21">
        <f t="shared" si="17"/>
        <v>7788</v>
      </c>
    </row>
    <row r="54" spans="1:41" x14ac:dyDescent="0.3">
      <c r="A54" s="8" t="s">
        <v>102</v>
      </c>
      <c r="B54" s="8"/>
      <c r="C54" s="8"/>
      <c r="D54" s="28" t="s">
        <v>4</v>
      </c>
      <c r="E54" s="23" t="s">
        <v>89</v>
      </c>
      <c r="F54" s="21"/>
      <c r="G54" s="21"/>
      <c r="H54" s="21"/>
      <c r="I54" s="21"/>
      <c r="J54" s="21"/>
      <c r="K54" s="21">
        <f>$B14*($B42+$B43)</f>
        <v>600</v>
      </c>
      <c r="L54" s="21">
        <f t="shared" ref="L54:Q54" si="18">$B14*($B42+$B43)</f>
        <v>600</v>
      </c>
      <c r="M54" s="21">
        <f t="shared" si="18"/>
        <v>600</v>
      </c>
      <c r="N54" s="21">
        <f t="shared" si="18"/>
        <v>600</v>
      </c>
      <c r="O54" s="21">
        <f t="shared" si="18"/>
        <v>600</v>
      </c>
      <c r="P54" s="21">
        <f t="shared" si="18"/>
        <v>600</v>
      </c>
      <c r="Q54" s="21">
        <f t="shared" si="18"/>
        <v>600</v>
      </c>
      <c r="R54" s="21">
        <f>$B14*($B57+$B58)</f>
        <v>1200</v>
      </c>
      <c r="S54" s="21">
        <f t="shared" ref="S54:AC54" si="19">$B14*($B57+$B58)</f>
        <v>1200</v>
      </c>
      <c r="T54" s="21">
        <f t="shared" si="19"/>
        <v>1200</v>
      </c>
      <c r="U54" s="21">
        <f t="shared" si="19"/>
        <v>1200</v>
      </c>
      <c r="V54" s="21">
        <f t="shared" si="19"/>
        <v>1200</v>
      </c>
      <c r="W54" s="21">
        <f t="shared" si="19"/>
        <v>1200</v>
      </c>
      <c r="X54" s="21">
        <f t="shared" si="19"/>
        <v>1200</v>
      </c>
      <c r="Y54" s="21">
        <f t="shared" si="19"/>
        <v>1200</v>
      </c>
      <c r="Z54" s="21">
        <f t="shared" si="19"/>
        <v>1200</v>
      </c>
      <c r="AA54" s="21">
        <f t="shared" si="19"/>
        <v>1200</v>
      </c>
      <c r="AB54" s="21">
        <f t="shared" si="19"/>
        <v>1200</v>
      </c>
      <c r="AC54" s="21">
        <f t="shared" si="19"/>
        <v>1200</v>
      </c>
      <c r="AD54" s="21">
        <f>$B14*($B73+$B74)</f>
        <v>1800</v>
      </c>
      <c r="AE54" s="21">
        <f t="shared" ref="AE54:AO54" si="20">$B14*($B73+$B74)</f>
        <v>1800</v>
      </c>
      <c r="AF54" s="21">
        <f t="shared" si="20"/>
        <v>1800</v>
      </c>
      <c r="AG54" s="21">
        <f t="shared" si="20"/>
        <v>1800</v>
      </c>
      <c r="AH54" s="21">
        <f t="shared" si="20"/>
        <v>1800</v>
      </c>
      <c r="AI54" s="21">
        <f t="shared" si="20"/>
        <v>1800</v>
      </c>
      <c r="AJ54" s="21">
        <f t="shared" si="20"/>
        <v>1800</v>
      </c>
      <c r="AK54" s="21">
        <f t="shared" si="20"/>
        <v>1800</v>
      </c>
      <c r="AL54" s="21">
        <f t="shared" si="20"/>
        <v>1800</v>
      </c>
      <c r="AM54" s="21">
        <f t="shared" si="20"/>
        <v>1800</v>
      </c>
      <c r="AN54" s="21">
        <f t="shared" si="20"/>
        <v>1800</v>
      </c>
      <c r="AO54" s="21">
        <f t="shared" si="20"/>
        <v>1800</v>
      </c>
    </row>
    <row r="55" spans="1:41" x14ac:dyDescent="0.3">
      <c r="A55" t="s">
        <v>60</v>
      </c>
      <c r="B55" t="s">
        <v>122</v>
      </c>
      <c r="D55" s="28" t="s">
        <v>4</v>
      </c>
      <c r="E55" s="23" t="s">
        <v>110</v>
      </c>
      <c r="F55" s="21"/>
      <c r="G55" s="21"/>
      <c r="H55" s="21"/>
      <c r="I55" s="21"/>
      <c r="J55" s="21"/>
      <c r="K55" s="21"/>
      <c r="L55" s="21">
        <f>($B59-$B44)*$B2/6</f>
        <v>1200</v>
      </c>
      <c r="M55" s="21">
        <f t="shared" ref="M55:N55" si="21">($B59-$B44)*$B2/6</f>
        <v>1200</v>
      </c>
      <c r="N55" s="21">
        <f t="shared" si="21"/>
        <v>1200</v>
      </c>
      <c r="O55" s="21">
        <f>($B59-$B44)*$B2/6</f>
        <v>1200</v>
      </c>
      <c r="P55" s="21">
        <f t="shared" ref="P55:Q55" si="22">($B59-$B44)*$B2/6</f>
        <v>1200</v>
      </c>
      <c r="Q55" s="21">
        <f t="shared" si="22"/>
        <v>1200</v>
      </c>
      <c r="R55" s="21"/>
      <c r="S55" s="21"/>
      <c r="T55" s="21"/>
      <c r="U55" s="21"/>
      <c r="V55" s="21"/>
      <c r="W55" s="21"/>
      <c r="X55" s="21">
        <f>($B75-$B59)*$B2/6</f>
        <v>1200</v>
      </c>
      <c r="Y55" s="21">
        <f t="shared" ref="Y55:AD55" si="23">($B75-$B59)*$B2/6</f>
        <v>1200</v>
      </c>
      <c r="Z55" s="21">
        <f t="shared" si="23"/>
        <v>1200</v>
      </c>
      <c r="AA55" s="21">
        <f t="shared" si="23"/>
        <v>1200</v>
      </c>
      <c r="AB55" s="21">
        <f t="shared" si="23"/>
        <v>1200</v>
      </c>
      <c r="AC55" s="21">
        <f t="shared" si="23"/>
        <v>1200</v>
      </c>
      <c r="AD55" s="21">
        <f t="shared" si="23"/>
        <v>1200</v>
      </c>
      <c r="AE55" s="21"/>
      <c r="AF55" s="21"/>
      <c r="AG55" s="21"/>
      <c r="AH55" s="21"/>
      <c r="AI55" s="21"/>
      <c r="AJ55" s="21">
        <f t="shared" ref="AJ55:AO55" si="24">($B75-$B59)*$B2/6</f>
        <v>1200</v>
      </c>
      <c r="AK55" s="21">
        <f t="shared" si="24"/>
        <v>1200</v>
      </c>
      <c r="AL55" s="21">
        <f t="shared" si="24"/>
        <v>1200</v>
      </c>
      <c r="AM55" s="21">
        <f t="shared" si="24"/>
        <v>1200</v>
      </c>
      <c r="AN55" s="21">
        <f t="shared" si="24"/>
        <v>1200</v>
      </c>
      <c r="AO55" s="21">
        <f t="shared" si="24"/>
        <v>1200</v>
      </c>
    </row>
    <row r="56" spans="1:41" x14ac:dyDescent="0.3">
      <c r="B56" t="s">
        <v>123</v>
      </c>
      <c r="D56" s="28" t="s">
        <v>4</v>
      </c>
      <c r="E56" s="23" t="s">
        <v>90</v>
      </c>
      <c r="F56" s="21"/>
      <c r="G56" s="21"/>
      <c r="H56" s="21"/>
      <c r="I56" s="21"/>
      <c r="J56" s="21"/>
      <c r="K56" s="21">
        <f>$B16</f>
        <v>250</v>
      </c>
      <c r="L56" s="21">
        <f>$B16</f>
        <v>250</v>
      </c>
      <c r="M56" s="21">
        <f>$B16</f>
        <v>250</v>
      </c>
      <c r="N56" s="21">
        <f>$B16</f>
        <v>250</v>
      </c>
      <c r="O56" s="21">
        <f>$B16</f>
        <v>250</v>
      </c>
      <c r="P56" s="21">
        <f>$B16</f>
        <v>250</v>
      </c>
      <c r="Q56" s="21">
        <f>$B16</f>
        <v>250</v>
      </c>
      <c r="R56" s="21">
        <f>$B16</f>
        <v>250</v>
      </c>
      <c r="S56" s="21">
        <f t="shared" ref="S56:AO56" si="25">$B16</f>
        <v>250</v>
      </c>
      <c r="T56" s="21">
        <f t="shared" si="25"/>
        <v>250</v>
      </c>
      <c r="U56" s="21">
        <f t="shared" si="25"/>
        <v>250</v>
      </c>
      <c r="V56" s="21">
        <f t="shared" si="25"/>
        <v>250</v>
      </c>
      <c r="W56" s="21">
        <f t="shared" si="25"/>
        <v>250</v>
      </c>
      <c r="X56" s="21">
        <f t="shared" si="25"/>
        <v>250</v>
      </c>
      <c r="Y56" s="21">
        <f t="shared" si="25"/>
        <v>250</v>
      </c>
      <c r="Z56" s="21">
        <f t="shared" si="25"/>
        <v>250</v>
      </c>
      <c r="AA56" s="21">
        <f t="shared" si="25"/>
        <v>250</v>
      </c>
      <c r="AB56" s="21">
        <f t="shared" si="25"/>
        <v>250</v>
      </c>
      <c r="AC56" s="21">
        <f t="shared" si="25"/>
        <v>250</v>
      </c>
      <c r="AD56" s="21">
        <f t="shared" si="25"/>
        <v>250</v>
      </c>
      <c r="AE56" s="21">
        <f t="shared" si="25"/>
        <v>250</v>
      </c>
      <c r="AF56" s="21">
        <f t="shared" si="25"/>
        <v>250</v>
      </c>
      <c r="AG56" s="21">
        <f t="shared" si="25"/>
        <v>250</v>
      </c>
      <c r="AH56" s="21">
        <f t="shared" si="25"/>
        <v>250</v>
      </c>
      <c r="AI56" s="21">
        <f t="shared" si="25"/>
        <v>250</v>
      </c>
      <c r="AJ56" s="21">
        <f t="shared" si="25"/>
        <v>250</v>
      </c>
      <c r="AK56" s="21">
        <f t="shared" si="25"/>
        <v>250</v>
      </c>
      <c r="AL56" s="21">
        <f t="shared" si="25"/>
        <v>250</v>
      </c>
      <c r="AM56" s="21">
        <f t="shared" si="25"/>
        <v>250</v>
      </c>
      <c r="AN56" s="21">
        <f t="shared" si="25"/>
        <v>250</v>
      </c>
      <c r="AO56" s="21">
        <f t="shared" si="25"/>
        <v>250</v>
      </c>
    </row>
    <row r="57" spans="1:41" x14ac:dyDescent="0.3">
      <c r="A57" t="s">
        <v>77</v>
      </c>
      <c r="B57">
        <v>6</v>
      </c>
      <c r="C57" t="s">
        <v>72</v>
      </c>
      <c r="D57" s="28" t="s">
        <v>4</v>
      </c>
      <c r="E57" s="23" t="s">
        <v>91</v>
      </c>
      <c r="F57" s="21"/>
      <c r="G57" s="21"/>
      <c r="H57" s="21"/>
      <c r="I57" s="21"/>
      <c r="J57" s="21"/>
      <c r="K57" s="21">
        <f>$B18</f>
        <v>600</v>
      </c>
      <c r="L57" s="21">
        <f>$B18</f>
        <v>600</v>
      </c>
      <c r="M57" s="21">
        <f>$B18</f>
        <v>600</v>
      </c>
      <c r="N57" s="21">
        <f>$B18</f>
        <v>600</v>
      </c>
      <c r="O57" s="21">
        <f>$B18</f>
        <v>600</v>
      </c>
      <c r="P57" s="21">
        <f>$B18</f>
        <v>600</v>
      </c>
      <c r="Q57" s="21">
        <f>$B18</f>
        <v>600</v>
      </c>
      <c r="R57" s="21">
        <f>$B18</f>
        <v>600</v>
      </c>
      <c r="S57" s="21">
        <f t="shared" ref="S57:AO57" si="26">$B18</f>
        <v>600</v>
      </c>
      <c r="T57" s="21">
        <f t="shared" si="26"/>
        <v>600</v>
      </c>
      <c r="U57" s="21">
        <f t="shared" si="26"/>
        <v>600</v>
      </c>
      <c r="V57" s="21">
        <f t="shared" si="26"/>
        <v>600</v>
      </c>
      <c r="W57" s="21">
        <f t="shared" si="26"/>
        <v>600</v>
      </c>
      <c r="X57" s="21">
        <f t="shared" si="26"/>
        <v>600</v>
      </c>
      <c r="Y57" s="21">
        <f t="shared" si="26"/>
        <v>600</v>
      </c>
      <c r="Z57" s="21">
        <f t="shared" si="26"/>
        <v>600</v>
      </c>
      <c r="AA57" s="21">
        <f t="shared" si="26"/>
        <v>600</v>
      </c>
      <c r="AB57" s="21">
        <f t="shared" si="26"/>
        <v>600</v>
      </c>
      <c r="AC57" s="21">
        <f t="shared" si="26"/>
        <v>600</v>
      </c>
      <c r="AD57" s="21">
        <f t="shared" si="26"/>
        <v>600</v>
      </c>
      <c r="AE57" s="21">
        <f t="shared" si="26"/>
        <v>600</v>
      </c>
      <c r="AF57" s="21">
        <f t="shared" si="26"/>
        <v>600</v>
      </c>
      <c r="AG57" s="21">
        <f t="shared" si="26"/>
        <v>600</v>
      </c>
      <c r="AH57" s="21">
        <f t="shared" si="26"/>
        <v>600</v>
      </c>
      <c r="AI57" s="21">
        <f t="shared" si="26"/>
        <v>600</v>
      </c>
      <c r="AJ57" s="21">
        <f t="shared" si="26"/>
        <v>600</v>
      </c>
      <c r="AK57" s="21">
        <f t="shared" si="26"/>
        <v>600</v>
      </c>
      <c r="AL57" s="21">
        <f t="shared" si="26"/>
        <v>600</v>
      </c>
      <c r="AM57" s="21">
        <f t="shared" si="26"/>
        <v>600</v>
      </c>
      <c r="AN57" s="21">
        <f t="shared" si="26"/>
        <v>600</v>
      </c>
      <c r="AO57" s="21">
        <f t="shared" si="26"/>
        <v>600</v>
      </c>
    </row>
    <row r="58" spans="1:41" x14ac:dyDescent="0.3">
      <c r="A58" t="s">
        <v>79</v>
      </c>
      <c r="B58">
        <f>B57/3</f>
        <v>2</v>
      </c>
      <c r="C58" t="s">
        <v>72</v>
      </c>
      <c r="D58" s="28" t="s">
        <v>4</v>
      </c>
      <c r="E58" s="23" t="s">
        <v>92</v>
      </c>
      <c r="F58" s="21"/>
      <c r="G58" s="21"/>
      <c r="H58" s="21"/>
      <c r="I58" s="21"/>
      <c r="J58" s="21"/>
      <c r="K58" s="21">
        <f>$B20*$B42*$B45*$B46*30</f>
        <v>7087.4999999999991</v>
      </c>
      <c r="L58" s="21">
        <f>$B20*$B42*$B45*$B46*30</f>
        <v>7087.4999999999991</v>
      </c>
      <c r="M58" s="21">
        <f>$B20*$B42*$B45*$B46*30</f>
        <v>7087.4999999999991</v>
      </c>
      <c r="N58" s="21">
        <f>$B20*$B42*$B45*$B46*30</f>
        <v>7087.4999999999991</v>
      </c>
      <c r="O58" s="21">
        <f>$B20*$B42*$B45*$B46*30</f>
        <v>7087.4999999999991</v>
      </c>
      <c r="P58" s="21">
        <f>$B20*$B42*$B45*$B46*30</f>
        <v>7087.4999999999991</v>
      </c>
      <c r="Q58" s="21">
        <f>$B20*$B42*$B45*$B46*30</f>
        <v>7087.4999999999991</v>
      </c>
      <c r="R58" s="21">
        <f>$B20*$B57*$B60*$B61*30</f>
        <v>14174.999999999998</v>
      </c>
      <c r="S58" s="21">
        <f t="shared" ref="S58:AC58" si="27">$B20*$B57*$B60*$B61*30</f>
        <v>14174.999999999998</v>
      </c>
      <c r="T58" s="21">
        <f t="shared" si="27"/>
        <v>14174.999999999998</v>
      </c>
      <c r="U58" s="21">
        <f t="shared" si="27"/>
        <v>14174.999999999998</v>
      </c>
      <c r="V58" s="21">
        <f t="shared" si="27"/>
        <v>14174.999999999998</v>
      </c>
      <c r="W58" s="21">
        <f t="shared" si="27"/>
        <v>14174.999999999998</v>
      </c>
      <c r="X58" s="21">
        <f t="shared" si="27"/>
        <v>14174.999999999998</v>
      </c>
      <c r="Y58" s="21">
        <f t="shared" si="27"/>
        <v>14174.999999999998</v>
      </c>
      <c r="Z58" s="21">
        <f t="shared" si="27"/>
        <v>14174.999999999998</v>
      </c>
      <c r="AA58" s="21">
        <f t="shared" si="27"/>
        <v>14174.999999999998</v>
      </c>
      <c r="AB58" s="21">
        <f t="shared" si="27"/>
        <v>14174.999999999998</v>
      </c>
      <c r="AC58" s="21">
        <f t="shared" si="27"/>
        <v>14174.999999999998</v>
      </c>
      <c r="AD58" s="21">
        <f>$B20*$B73*$B76*$B77*30</f>
        <v>21262.5</v>
      </c>
      <c r="AE58" s="21">
        <f t="shared" ref="AE58:AO58" si="28">$B20*$B73*$B76*$B77*30</f>
        <v>21262.5</v>
      </c>
      <c r="AF58" s="21">
        <f t="shared" si="28"/>
        <v>21262.5</v>
      </c>
      <c r="AG58" s="21">
        <f t="shared" si="28"/>
        <v>21262.5</v>
      </c>
      <c r="AH58" s="21">
        <f t="shared" si="28"/>
        <v>21262.5</v>
      </c>
      <c r="AI58" s="21">
        <f t="shared" si="28"/>
        <v>21262.5</v>
      </c>
      <c r="AJ58" s="21">
        <f t="shared" si="28"/>
        <v>21262.5</v>
      </c>
      <c r="AK58" s="21">
        <f t="shared" si="28"/>
        <v>21262.5</v>
      </c>
      <c r="AL58" s="21">
        <f t="shared" si="28"/>
        <v>21262.5</v>
      </c>
      <c r="AM58" s="21">
        <f t="shared" si="28"/>
        <v>21262.5</v>
      </c>
      <c r="AN58" s="21">
        <f t="shared" si="28"/>
        <v>21262.5</v>
      </c>
      <c r="AO58" s="21">
        <f t="shared" si="28"/>
        <v>21262.5</v>
      </c>
    </row>
    <row r="59" spans="1:41" x14ac:dyDescent="0.3">
      <c r="A59" t="s">
        <v>78</v>
      </c>
      <c r="B59">
        <f>(B57+B58)*2</f>
        <v>16</v>
      </c>
      <c r="C59" t="s">
        <v>72</v>
      </c>
      <c r="D59" s="28" t="s">
        <v>4</v>
      </c>
      <c r="E59" s="23" t="s">
        <v>93</v>
      </c>
      <c r="F59" s="21"/>
      <c r="G59" s="21"/>
      <c r="H59" s="21"/>
      <c r="I59" s="21"/>
      <c r="J59" s="21"/>
      <c r="K59" s="31">
        <f>0.25*SUM(K52:K58)</f>
        <v>8273.375</v>
      </c>
      <c r="L59" s="31">
        <f>0.25*SUM(L52:L58)</f>
        <v>8573.375</v>
      </c>
      <c r="M59" s="31">
        <f>0.25*SUM(M52:M58)</f>
        <v>8573.375</v>
      </c>
      <c r="N59" s="31">
        <f>0.25*SUM(N52:N58)</f>
        <v>8573.375</v>
      </c>
      <c r="O59" s="31">
        <f>0.25*SUM(O52:O58)</f>
        <v>8573.375</v>
      </c>
      <c r="P59" s="31">
        <f>0.25*SUM(P52:P58)</f>
        <v>8573.375</v>
      </c>
      <c r="Q59" s="31">
        <f>0.25*SUM(Q52:Q58)</f>
        <v>8573.375</v>
      </c>
      <c r="R59" s="31">
        <f>0.25*SUM(R52:R58)</f>
        <v>16334.25</v>
      </c>
      <c r="S59" s="31">
        <f t="shared" ref="S59:AO59" si="29">0.25*SUM(S52:S58)</f>
        <v>16334.25</v>
      </c>
      <c r="T59" s="31">
        <f t="shared" si="29"/>
        <v>16334.25</v>
      </c>
      <c r="U59" s="31">
        <f t="shared" si="29"/>
        <v>16334.25</v>
      </c>
      <c r="V59" s="31">
        <f t="shared" si="29"/>
        <v>16334.25</v>
      </c>
      <c r="W59" s="31">
        <f t="shared" si="29"/>
        <v>16334.25</v>
      </c>
      <c r="X59" s="31">
        <f t="shared" si="29"/>
        <v>16634.25</v>
      </c>
      <c r="Y59" s="31">
        <f t="shared" si="29"/>
        <v>16634.25</v>
      </c>
      <c r="Z59" s="31">
        <f t="shared" si="29"/>
        <v>16634.25</v>
      </c>
      <c r="AA59" s="31">
        <f t="shared" si="29"/>
        <v>16634.25</v>
      </c>
      <c r="AB59" s="31">
        <f t="shared" si="29"/>
        <v>16634.25</v>
      </c>
      <c r="AC59" s="31">
        <f t="shared" si="29"/>
        <v>16634.25</v>
      </c>
      <c r="AD59" s="21">
        <f t="shared" si="29"/>
        <v>23695.125</v>
      </c>
      <c r="AE59" s="21">
        <f t="shared" si="29"/>
        <v>23395.125</v>
      </c>
      <c r="AF59" s="21">
        <f t="shared" si="29"/>
        <v>23395.125</v>
      </c>
      <c r="AG59" s="21">
        <f t="shared" si="29"/>
        <v>23395.125</v>
      </c>
      <c r="AH59" s="21">
        <f t="shared" si="29"/>
        <v>23395.125</v>
      </c>
      <c r="AI59" s="21">
        <f t="shared" si="29"/>
        <v>23395.125</v>
      </c>
      <c r="AJ59" s="21">
        <f t="shared" si="29"/>
        <v>23695.125</v>
      </c>
      <c r="AK59" s="21">
        <f t="shared" si="29"/>
        <v>23695.125</v>
      </c>
      <c r="AL59" s="21">
        <f t="shared" si="29"/>
        <v>23695.125</v>
      </c>
      <c r="AM59" s="21">
        <f t="shared" si="29"/>
        <v>23695.125</v>
      </c>
      <c r="AN59" s="21">
        <f t="shared" si="29"/>
        <v>23695.125</v>
      </c>
      <c r="AO59" s="21">
        <f t="shared" si="29"/>
        <v>23695.125</v>
      </c>
    </row>
    <row r="60" spans="1:41" x14ac:dyDescent="0.3">
      <c r="A60" t="s">
        <v>61</v>
      </c>
      <c r="B60">
        <v>25</v>
      </c>
      <c r="C60" t="s">
        <v>62</v>
      </c>
      <c r="D60" s="28" t="s">
        <v>4</v>
      </c>
      <c r="E60" s="23" t="s">
        <v>94</v>
      </c>
      <c r="F60" s="21"/>
      <c r="G60" s="21"/>
      <c r="H60" s="21"/>
      <c r="I60" s="21"/>
      <c r="J60" s="21"/>
      <c r="K60" s="31">
        <f>0.1*SUM(K52:K59)</f>
        <v>4136.6875</v>
      </c>
      <c r="L60" s="31">
        <f>0.1*SUM(L52:L59)</f>
        <v>4286.6875</v>
      </c>
      <c r="M60" s="31">
        <f>0.1*SUM(M52:M59)</f>
        <v>4286.6875</v>
      </c>
      <c r="N60" s="31">
        <f>0.1*SUM(N52:N59)</f>
        <v>4286.6875</v>
      </c>
      <c r="O60" s="31">
        <f>0.1*SUM(O52:O59)</f>
        <v>4286.6875</v>
      </c>
      <c r="P60" s="31">
        <f>0.1*SUM(P52:P59)</f>
        <v>4286.6875</v>
      </c>
      <c r="Q60" s="31">
        <f>0.1*SUM(Q52:Q59)</f>
        <v>4286.6875</v>
      </c>
      <c r="R60" s="31">
        <f>0.1*SUM(R52:R59)</f>
        <v>8167.125</v>
      </c>
      <c r="S60" s="31">
        <f t="shared" ref="S60:AO60" si="30">0.1*SUM(S52:S59)</f>
        <v>8167.125</v>
      </c>
      <c r="T60" s="31">
        <f t="shared" si="30"/>
        <v>8167.125</v>
      </c>
      <c r="U60" s="31">
        <f t="shared" si="30"/>
        <v>8167.125</v>
      </c>
      <c r="V60" s="31">
        <f t="shared" si="30"/>
        <v>8167.125</v>
      </c>
      <c r="W60" s="31">
        <f t="shared" si="30"/>
        <v>8167.125</v>
      </c>
      <c r="X60" s="31">
        <f t="shared" si="30"/>
        <v>8317.125</v>
      </c>
      <c r="Y60" s="31">
        <f t="shared" si="30"/>
        <v>8317.125</v>
      </c>
      <c r="Z60" s="31">
        <f t="shared" si="30"/>
        <v>8317.125</v>
      </c>
      <c r="AA60" s="31">
        <f t="shared" si="30"/>
        <v>8317.125</v>
      </c>
      <c r="AB60" s="31">
        <f t="shared" si="30"/>
        <v>8317.125</v>
      </c>
      <c r="AC60" s="31">
        <f t="shared" si="30"/>
        <v>8317.125</v>
      </c>
      <c r="AD60" s="21">
        <f t="shared" si="30"/>
        <v>11847.5625</v>
      </c>
      <c r="AE60" s="21">
        <f t="shared" si="30"/>
        <v>11697.5625</v>
      </c>
      <c r="AF60" s="21">
        <f t="shared" si="30"/>
        <v>11697.5625</v>
      </c>
      <c r="AG60" s="21">
        <f t="shared" si="30"/>
        <v>11697.5625</v>
      </c>
      <c r="AH60" s="21">
        <f t="shared" si="30"/>
        <v>11697.5625</v>
      </c>
      <c r="AI60" s="21">
        <f t="shared" si="30"/>
        <v>11697.5625</v>
      </c>
      <c r="AJ60" s="21">
        <f t="shared" si="30"/>
        <v>11847.5625</v>
      </c>
      <c r="AK60" s="21">
        <f t="shared" si="30"/>
        <v>11847.5625</v>
      </c>
      <c r="AL60" s="21">
        <f t="shared" si="30"/>
        <v>11847.5625</v>
      </c>
      <c r="AM60" s="21">
        <f t="shared" si="30"/>
        <v>11847.5625</v>
      </c>
      <c r="AN60" s="21">
        <f t="shared" si="30"/>
        <v>11847.5625</v>
      </c>
      <c r="AO60" s="21">
        <f t="shared" si="30"/>
        <v>11847.5625</v>
      </c>
    </row>
    <row r="61" spans="1:41" x14ac:dyDescent="0.3">
      <c r="A61" t="s">
        <v>63</v>
      </c>
      <c r="B61">
        <v>21</v>
      </c>
      <c r="C61" t="s">
        <v>72</v>
      </c>
      <c r="D61" s="28"/>
      <c r="E61" s="23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</row>
    <row r="62" spans="1:41" x14ac:dyDescent="0.3">
      <c r="A62" t="s">
        <v>71</v>
      </c>
      <c r="B62">
        <v>8</v>
      </c>
      <c r="C62" t="s">
        <v>72</v>
      </c>
      <c r="D62" s="28" t="s">
        <v>4</v>
      </c>
      <c r="E62" s="23" t="s">
        <v>95</v>
      </c>
      <c r="F62" s="21"/>
      <c r="G62" s="21"/>
      <c r="H62" s="21"/>
      <c r="I62" s="21"/>
      <c r="J62" s="21"/>
      <c r="K62" s="31">
        <f>SUM(K52:K60)</f>
        <v>45503.5625</v>
      </c>
      <c r="L62" s="31">
        <f>SUM(L52:L60)</f>
        <v>47153.5625</v>
      </c>
      <c r="M62" s="31">
        <f>SUM(M52:M60)</f>
        <v>47153.5625</v>
      </c>
      <c r="N62" s="31">
        <f>SUM(N52:N60)</f>
        <v>47153.5625</v>
      </c>
      <c r="O62" s="31">
        <f>SUM(O52:O60)</f>
        <v>47153.5625</v>
      </c>
      <c r="P62" s="31">
        <f>SUM(P52:P60)</f>
        <v>47153.5625</v>
      </c>
      <c r="Q62" s="31">
        <f>SUM(Q52:Q60)</f>
        <v>47153.5625</v>
      </c>
      <c r="R62" s="31">
        <f t="shared" ref="R62:AO62" si="31">SUM(R52:R60)</f>
        <v>89838.375</v>
      </c>
      <c r="S62" s="31">
        <f t="shared" si="31"/>
        <v>89838.375</v>
      </c>
      <c r="T62" s="31">
        <f t="shared" si="31"/>
        <v>89838.375</v>
      </c>
      <c r="U62" s="31">
        <f t="shared" si="31"/>
        <v>89838.375</v>
      </c>
      <c r="V62" s="31">
        <f t="shared" si="31"/>
        <v>89838.375</v>
      </c>
      <c r="W62" s="31">
        <f t="shared" si="31"/>
        <v>89838.375</v>
      </c>
      <c r="X62" s="31">
        <f t="shared" si="31"/>
        <v>91488.375</v>
      </c>
      <c r="Y62" s="31">
        <f t="shared" si="31"/>
        <v>91488.375</v>
      </c>
      <c r="Z62" s="31">
        <f t="shared" si="31"/>
        <v>91488.375</v>
      </c>
      <c r="AA62" s="31">
        <f t="shared" si="31"/>
        <v>91488.375</v>
      </c>
      <c r="AB62" s="31">
        <f t="shared" si="31"/>
        <v>91488.375</v>
      </c>
      <c r="AC62" s="31">
        <f t="shared" si="31"/>
        <v>91488.375</v>
      </c>
      <c r="AD62" s="31">
        <f t="shared" si="31"/>
        <v>130323.1875</v>
      </c>
      <c r="AE62" s="31">
        <f t="shared" si="31"/>
        <v>128673.1875</v>
      </c>
      <c r="AF62" s="31">
        <f t="shared" si="31"/>
        <v>128673.1875</v>
      </c>
      <c r="AG62" s="31">
        <f t="shared" si="31"/>
        <v>128673.1875</v>
      </c>
      <c r="AH62" s="31">
        <f t="shared" si="31"/>
        <v>128673.1875</v>
      </c>
      <c r="AI62" s="31">
        <f t="shared" si="31"/>
        <v>128673.1875</v>
      </c>
      <c r="AJ62" s="31">
        <f t="shared" si="31"/>
        <v>130323.1875</v>
      </c>
      <c r="AK62" s="31">
        <f t="shared" si="31"/>
        <v>130323.1875</v>
      </c>
      <c r="AL62" s="31">
        <f t="shared" si="31"/>
        <v>130323.1875</v>
      </c>
      <c r="AM62" s="31">
        <f t="shared" si="31"/>
        <v>130323.1875</v>
      </c>
      <c r="AN62" s="31">
        <f t="shared" si="31"/>
        <v>130323.1875</v>
      </c>
      <c r="AO62" s="31">
        <f t="shared" si="31"/>
        <v>130323.1875</v>
      </c>
    </row>
    <row r="63" spans="1:41" x14ac:dyDescent="0.3">
      <c r="A63" t="s">
        <v>73</v>
      </c>
      <c r="B63">
        <v>3</v>
      </c>
      <c r="C63" t="s">
        <v>72</v>
      </c>
      <c r="D63" s="28"/>
      <c r="E63" s="23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</row>
    <row r="64" spans="1:41" x14ac:dyDescent="0.3">
      <c r="A64" t="s">
        <v>75</v>
      </c>
      <c r="B64">
        <v>15</v>
      </c>
      <c r="C64" t="s">
        <v>74</v>
      </c>
      <c r="D64" s="28" t="s">
        <v>4</v>
      </c>
      <c r="E64" s="23" t="s">
        <v>96</v>
      </c>
      <c r="F64" s="21"/>
      <c r="G64" s="21"/>
      <c r="H64" s="21"/>
      <c r="I64" s="21"/>
      <c r="J64" s="21"/>
      <c r="K64" s="31">
        <f>K50-K62</f>
        <v>3705.6125000000029</v>
      </c>
      <c r="L64" s="31">
        <f>L50-L62</f>
        <v>2055.6125000000029</v>
      </c>
      <c r="M64" s="31">
        <f>M50-M62</f>
        <v>2055.6125000000029</v>
      </c>
      <c r="N64" s="31">
        <f>N50-N62</f>
        <v>2055.6125000000029</v>
      </c>
      <c r="O64" s="31">
        <f>O50-O62</f>
        <v>2055.6125000000029</v>
      </c>
      <c r="P64" s="31">
        <f>P50-P62</f>
        <v>2055.6125000000029</v>
      </c>
      <c r="Q64" s="31">
        <f>Q50-Q62</f>
        <v>2055.6125000000029</v>
      </c>
      <c r="R64" s="31">
        <f t="shared" ref="R64:AO64" si="32">R50-R62</f>
        <v>8579.9750000000058</v>
      </c>
      <c r="S64" s="31">
        <f t="shared" si="32"/>
        <v>8579.9750000000058</v>
      </c>
      <c r="T64" s="31">
        <f t="shared" si="32"/>
        <v>8579.9750000000058</v>
      </c>
      <c r="U64" s="31">
        <f t="shared" si="32"/>
        <v>8579.9750000000058</v>
      </c>
      <c r="V64" s="31">
        <f t="shared" si="32"/>
        <v>8579.9750000000058</v>
      </c>
      <c r="W64" s="31">
        <f t="shared" si="32"/>
        <v>8579.9750000000058</v>
      </c>
      <c r="X64" s="31">
        <f t="shared" si="32"/>
        <v>6929.9750000000058</v>
      </c>
      <c r="Y64" s="31">
        <f t="shared" si="32"/>
        <v>6929.9750000000058</v>
      </c>
      <c r="Z64" s="31">
        <f t="shared" si="32"/>
        <v>6929.9750000000058</v>
      </c>
      <c r="AA64" s="31">
        <f t="shared" si="32"/>
        <v>6929.9750000000058</v>
      </c>
      <c r="AB64" s="31">
        <f t="shared" si="32"/>
        <v>6929.9750000000058</v>
      </c>
      <c r="AC64" s="31">
        <f t="shared" si="32"/>
        <v>6929.9750000000058</v>
      </c>
      <c r="AD64" s="31">
        <f t="shared" si="32"/>
        <v>65513.512500000012</v>
      </c>
      <c r="AE64" s="31">
        <f t="shared" si="32"/>
        <v>67163.512500000012</v>
      </c>
      <c r="AF64" s="31">
        <f t="shared" si="32"/>
        <v>67163.512500000012</v>
      </c>
      <c r="AG64" s="31">
        <f t="shared" si="32"/>
        <v>67163.512500000012</v>
      </c>
      <c r="AH64" s="31">
        <f t="shared" si="32"/>
        <v>67163.512500000012</v>
      </c>
      <c r="AI64" s="31">
        <f t="shared" si="32"/>
        <v>67163.512500000012</v>
      </c>
      <c r="AJ64" s="31">
        <f t="shared" si="32"/>
        <v>65513.512500000012</v>
      </c>
      <c r="AK64" s="31">
        <f t="shared" si="32"/>
        <v>65513.512500000012</v>
      </c>
      <c r="AL64" s="31">
        <f t="shared" si="32"/>
        <v>65513.512500000012</v>
      </c>
      <c r="AM64" s="31">
        <f t="shared" si="32"/>
        <v>65513.512500000012</v>
      </c>
      <c r="AN64" s="31">
        <f t="shared" si="32"/>
        <v>65513.512500000012</v>
      </c>
      <c r="AO64" s="31">
        <f t="shared" si="32"/>
        <v>65513.512500000012</v>
      </c>
    </row>
    <row r="65" spans="1:41" x14ac:dyDescent="0.3">
      <c r="A65" t="s">
        <v>76</v>
      </c>
      <c r="B65">
        <v>7.5</v>
      </c>
      <c r="C65" t="s">
        <v>62</v>
      </c>
      <c r="D65" s="28" t="s">
        <v>4</v>
      </c>
      <c r="E65" s="23" t="s">
        <v>81</v>
      </c>
      <c r="F65" s="21">
        <f>(((($B2*$B44+$B3)*(1+$B4))/5)+SUM($B8:$B11)+$B18)*(1+$B22)</f>
        <v>29040.000000000004</v>
      </c>
      <c r="G65" s="21">
        <f t="shared" ref="G65:J65" si="33">(((($B2*$B44+$B3)*(1+$B4))/5)+SUM($B8:$B11)+$B18)*(1+$B22)</f>
        <v>29040.000000000004</v>
      </c>
      <c r="H65" s="21">
        <f t="shared" si="33"/>
        <v>29040.000000000004</v>
      </c>
      <c r="I65" s="21">
        <f t="shared" si="33"/>
        <v>29040.000000000004</v>
      </c>
      <c r="J65" s="21">
        <f t="shared" si="33"/>
        <v>29040.000000000004</v>
      </c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</row>
    <row r="66" spans="1:41" x14ac:dyDescent="0.3">
      <c r="A66" t="s">
        <v>115</v>
      </c>
      <c r="B66">
        <v>2</v>
      </c>
      <c r="C66" t="s">
        <v>72</v>
      </c>
      <c r="D66" s="28"/>
      <c r="E66" s="23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</row>
    <row r="67" spans="1:41" x14ac:dyDescent="0.3">
      <c r="D67" s="28" t="s">
        <v>4</v>
      </c>
      <c r="E67" s="23" t="s">
        <v>98</v>
      </c>
      <c r="F67" s="21">
        <f>F64-F65</f>
        <v>-29040.000000000004</v>
      </c>
      <c r="G67" s="21">
        <f t="shared" ref="G67:AO67" si="34">G64-G65</f>
        <v>-29040.000000000004</v>
      </c>
      <c r="H67" s="21">
        <f t="shared" si="34"/>
        <v>-29040.000000000004</v>
      </c>
      <c r="I67" s="21">
        <f t="shared" si="34"/>
        <v>-29040.000000000004</v>
      </c>
      <c r="J67" s="21">
        <f t="shared" si="34"/>
        <v>-29040.000000000004</v>
      </c>
      <c r="K67" s="31">
        <f t="shared" si="34"/>
        <v>3705.6125000000029</v>
      </c>
      <c r="L67" s="31">
        <f t="shared" si="34"/>
        <v>2055.6125000000029</v>
      </c>
      <c r="M67" s="31">
        <f t="shared" si="34"/>
        <v>2055.6125000000029</v>
      </c>
      <c r="N67" s="31">
        <f t="shared" si="34"/>
        <v>2055.6125000000029</v>
      </c>
      <c r="O67" s="31">
        <f t="shared" si="34"/>
        <v>2055.6125000000029</v>
      </c>
      <c r="P67" s="31">
        <f t="shared" si="34"/>
        <v>2055.6125000000029</v>
      </c>
      <c r="Q67" s="31">
        <f t="shared" si="34"/>
        <v>2055.6125000000029</v>
      </c>
      <c r="R67" s="31">
        <f t="shared" si="34"/>
        <v>8579.9750000000058</v>
      </c>
      <c r="S67" s="31">
        <f t="shared" si="34"/>
        <v>8579.9750000000058</v>
      </c>
      <c r="T67" s="31">
        <f t="shared" si="34"/>
        <v>8579.9750000000058</v>
      </c>
      <c r="U67" s="31">
        <f t="shared" si="34"/>
        <v>8579.9750000000058</v>
      </c>
      <c r="V67" s="31">
        <f t="shared" si="34"/>
        <v>8579.9750000000058</v>
      </c>
      <c r="W67" s="31">
        <f t="shared" si="34"/>
        <v>8579.9750000000058</v>
      </c>
      <c r="X67" s="31">
        <f t="shared" si="34"/>
        <v>6929.9750000000058</v>
      </c>
      <c r="Y67" s="31">
        <f t="shared" si="34"/>
        <v>6929.9750000000058</v>
      </c>
      <c r="Z67" s="31">
        <f t="shared" si="34"/>
        <v>6929.9750000000058</v>
      </c>
      <c r="AA67" s="31">
        <f t="shared" si="34"/>
        <v>6929.9750000000058</v>
      </c>
      <c r="AB67" s="31">
        <f t="shared" si="34"/>
        <v>6929.9750000000058</v>
      </c>
      <c r="AC67" s="31">
        <f t="shared" si="34"/>
        <v>6929.9750000000058</v>
      </c>
      <c r="AD67" s="31">
        <f t="shared" si="34"/>
        <v>65513.512500000012</v>
      </c>
      <c r="AE67" s="31">
        <f t="shared" si="34"/>
        <v>67163.512500000012</v>
      </c>
      <c r="AF67" s="31">
        <f t="shared" si="34"/>
        <v>67163.512500000012</v>
      </c>
      <c r="AG67" s="31">
        <f t="shared" si="34"/>
        <v>67163.512500000012</v>
      </c>
      <c r="AH67" s="31">
        <f t="shared" si="34"/>
        <v>67163.512500000012</v>
      </c>
      <c r="AI67" s="31">
        <f t="shared" si="34"/>
        <v>67163.512500000012</v>
      </c>
      <c r="AJ67" s="31">
        <f t="shared" si="34"/>
        <v>65513.512500000012</v>
      </c>
      <c r="AK67" s="31">
        <f t="shared" si="34"/>
        <v>65513.512500000012</v>
      </c>
      <c r="AL67" s="31">
        <f t="shared" si="34"/>
        <v>65513.512500000012</v>
      </c>
      <c r="AM67" s="31">
        <f t="shared" si="34"/>
        <v>65513.512500000012</v>
      </c>
      <c r="AN67" s="31">
        <f t="shared" si="34"/>
        <v>65513.512500000012</v>
      </c>
      <c r="AO67" s="31">
        <f t="shared" si="34"/>
        <v>65513.512500000012</v>
      </c>
    </row>
    <row r="68" spans="1:41" x14ac:dyDescent="0.3">
      <c r="D68" s="28" t="s">
        <v>4</v>
      </c>
      <c r="E68" s="23" t="s">
        <v>99</v>
      </c>
      <c r="F68" s="21">
        <f>F67</f>
        <v>-29040.000000000004</v>
      </c>
      <c r="G68" s="21">
        <f>F68+G67</f>
        <v>-58080.000000000007</v>
      </c>
      <c r="H68" s="21">
        <f t="shared" ref="H68:AO68" si="35">G68+H67</f>
        <v>-87120.000000000015</v>
      </c>
      <c r="I68" s="21">
        <f t="shared" si="35"/>
        <v>-116160.00000000001</v>
      </c>
      <c r="J68" s="21">
        <f t="shared" si="35"/>
        <v>-145200.00000000003</v>
      </c>
      <c r="K68" s="21">
        <f t="shared" si="35"/>
        <v>-141494.38750000001</v>
      </c>
      <c r="L68" s="21">
        <f t="shared" si="35"/>
        <v>-139438.77500000002</v>
      </c>
      <c r="M68" s="21">
        <f t="shared" si="35"/>
        <v>-137383.16250000003</v>
      </c>
      <c r="N68" s="21">
        <f t="shared" si="35"/>
        <v>-135327.55000000005</v>
      </c>
      <c r="O68" s="21">
        <f t="shared" si="35"/>
        <v>-133271.93750000006</v>
      </c>
      <c r="P68" s="32">
        <f t="shared" si="35"/>
        <v>-131216.32500000007</v>
      </c>
      <c r="Q68" s="32">
        <f t="shared" si="35"/>
        <v>-129160.71250000007</v>
      </c>
      <c r="R68" s="32">
        <f t="shared" si="35"/>
        <v>-120580.73750000006</v>
      </c>
      <c r="S68" s="32">
        <f t="shared" si="35"/>
        <v>-112000.76250000006</v>
      </c>
      <c r="T68" s="32">
        <f t="shared" si="35"/>
        <v>-103420.78750000005</v>
      </c>
      <c r="U68" s="32">
        <f t="shared" si="35"/>
        <v>-94840.812500000044</v>
      </c>
      <c r="V68" s="32">
        <f t="shared" si="35"/>
        <v>-86260.837500000038</v>
      </c>
      <c r="W68" s="32">
        <f t="shared" si="35"/>
        <v>-77680.862500000032</v>
      </c>
      <c r="X68" s="32">
        <f t="shared" si="35"/>
        <v>-70750.887500000026</v>
      </c>
      <c r="Y68" s="32">
        <f t="shared" si="35"/>
        <v>-63820.91250000002</v>
      </c>
      <c r="Z68" s="32">
        <f t="shared" si="35"/>
        <v>-56890.937500000015</v>
      </c>
      <c r="AA68" s="32">
        <f t="shared" si="35"/>
        <v>-49960.962500000009</v>
      </c>
      <c r="AB68" s="32">
        <f t="shared" si="35"/>
        <v>-43030.987500000003</v>
      </c>
      <c r="AC68" s="32">
        <f t="shared" si="35"/>
        <v>-36101.012499999997</v>
      </c>
      <c r="AD68" s="32">
        <f t="shared" si="35"/>
        <v>29412.500000000015</v>
      </c>
      <c r="AE68" s="32">
        <f t="shared" si="35"/>
        <v>96576.012500000026</v>
      </c>
      <c r="AF68" s="32">
        <f t="shared" si="35"/>
        <v>163739.52500000002</v>
      </c>
      <c r="AG68" s="32">
        <f t="shared" si="35"/>
        <v>230903.03750000003</v>
      </c>
      <c r="AH68" s="32">
        <f t="shared" si="35"/>
        <v>298066.55000000005</v>
      </c>
      <c r="AI68" s="32">
        <f t="shared" si="35"/>
        <v>365230.06250000006</v>
      </c>
      <c r="AJ68" s="32">
        <f t="shared" si="35"/>
        <v>430743.57500000007</v>
      </c>
      <c r="AK68" s="32">
        <f t="shared" si="35"/>
        <v>496257.08750000008</v>
      </c>
      <c r="AL68" s="32">
        <f t="shared" si="35"/>
        <v>561770.60000000009</v>
      </c>
      <c r="AM68" s="32">
        <f t="shared" si="35"/>
        <v>627284.11250000005</v>
      </c>
      <c r="AN68" s="32">
        <f t="shared" si="35"/>
        <v>692797.625</v>
      </c>
      <c r="AO68" s="32">
        <f t="shared" si="35"/>
        <v>758311.13749999995</v>
      </c>
    </row>
    <row r="69" spans="1:41" x14ac:dyDescent="0.3">
      <c r="A69" s="8" t="s">
        <v>105</v>
      </c>
      <c r="B69" s="8"/>
      <c r="C69" s="8"/>
      <c r="D69" s="23"/>
      <c r="E69" s="23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</row>
    <row r="70" spans="1:41" x14ac:dyDescent="0.3">
      <c r="A70" t="s">
        <v>60</v>
      </c>
      <c r="B70" t="s">
        <v>122</v>
      </c>
      <c r="D70" s="23"/>
      <c r="E70" s="23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</row>
    <row r="71" spans="1:41" x14ac:dyDescent="0.3">
      <c r="B71" t="s">
        <v>123</v>
      </c>
      <c r="D71" s="23"/>
      <c r="E71" s="23" t="s">
        <v>118</v>
      </c>
      <c r="F71" s="21">
        <f>1/(1+$F$78)^F41</f>
        <v>1</v>
      </c>
      <c r="G71" s="21">
        <f>1/(1+$F$78)^G41</f>
        <v>0.992844250484193</v>
      </c>
      <c r="H71" s="21">
        <f>1/(1+$F$78)^H41</f>
        <v>0.98573970571951908</v>
      </c>
      <c r="I71" s="21">
        <f>1/(1+$F$78)^I41</f>
        <v>0.97868599929760491</v>
      </c>
      <c r="J71" s="21">
        <f>1/(1+$F$78)^J41</f>
        <v>0.9716827674320041</v>
      </c>
      <c r="K71" s="21">
        <f>1/(1+$F$78)^K41</f>
        <v>0.96472964893943458</v>
      </c>
      <c r="L71" s="21">
        <f>1/(1+$F$78)^L41</f>
        <v>0.95782628522115154</v>
      </c>
      <c r="M71" s="21">
        <f>1/(1+$F$78)^M41</f>
        <v>0.95097232024445311</v>
      </c>
      <c r="N71" s="21">
        <f>1/(1+$F$78)^N41</f>
        <v>0.94416740052431825</v>
      </c>
      <c r="O71" s="21">
        <f>1/(1+$F$78)^O41</f>
        <v>0.93741117510517558</v>
      </c>
      <c r="P71" s="21">
        <f>1/(1+$F$78)^P41</f>
        <v>0.93070329554280462</v>
      </c>
      <c r="Q71" s="21">
        <f>1/(1+$F$78)^Q41</f>
        <v>0.92404341588636441</v>
      </c>
      <c r="R71" s="21">
        <f>1/(1+$F$78)^R41</f>
        <v>0.91743119266055095</v>
      </c>
      <c r="S71" s="21">
        <f>1/(1+$F$78)^S41</f>
        <v>0.91086628484788401</v>
      </c>
      <c r="T71" s="21">
        <f>1/(1+$F$78)^T41</f>
        <v>0.90434835387111878</v>
      </c>
      <c r="U71" s="21">
        <f>1/(1+$F$78)^U41</f>
        <v>0.89787706357578467</v>
      </c>
      <c r="V71" s="21">
        <f>1/(1+$F$78)^V41</f>
        <v>0.89145208021284827</v>
      </c>
      <c r="W71" s="21">
        <f>1/(1+$F$78)^W41</f>
        <v>0.88507307242150002</v>
      </c>
      <c r="X71" s="21">
        <f>1/(1+$F$78)^X41</f>
        <v>0.87873971121206607</v>
      </c>
      <c r="Y71" s="21">
        <f>1/(1+$F$78)^Y41</f>
        <v>0.87245166994904011</v>
      </c>
      <c r="Z71" s="21">
        <f>1/(1+$F$78)^Z41</f>
        <v>0.8662086243342374</v>
      </c>
      <c r="AA71" s="21">
        <f>1/(1+$F$78)^AA41</f>
        <v>0.86001025239006978</v>
      </c>
      <c r="AB71" s="21">
        <f>1/(1+$F$78)^AB41</f>
        <v>0.85385623444294045</v>
      </c>
      <c r="AC71" s="21">
        <f>1/(1+$F$78)^AC41</f>
        <v>0.84774625310675666</v>
      </c>
      <c r="AD71" s="21">
        <f>1/(1+$F$78)^AD41</f>
        <v>0.84167999326656107</v>
      </c>
      <c r="AE71" s="21">
        <f>1/(1+$F$78)^AE41</f>
        <v>0.83565714206227937</v>
      </c>
      <c r="AF71" s="21">
        <f>1/(1+$F$78)^AF41</f>
        <v>0.82967738887258646</v>
      </c>
      <c r="AG71" s="21">
        <f>1/(1+$F$78)^AG41</f>
        <v>0.82374042529888569</v>
      </c>
      <c r="AH71" s="21">
        <f>1/(1+$F$78)^AH41</f>
        <v>0.81784594514940256</v>
      </c>
      <c r="AI71" s="21">
        <f>1/(1+$F$78)^AI41</f>
        <v>0.81199364442339506</v>
      </c>
      <c r="AJ71" s="21">
        <f>1/(1+$F$78)^AJ41</f>
        <v>0.80618322129547393</v>
      </c>
      <c r="AK71" s="21">
        <f>1/(1+$F$78)^AK41</f>
        <v>0.80041437610003718</v>
      </c>
      <c r="AL71" s="21">
        <f>1/(1+$F$78)^AL41</f>
        <v>0.79468681131581442</v>
      </c>
      <c r="AM71" s="21">
        <f>1/(1+$F$78)^AM41</f>
        <v>0.78900023155052312</v>
      </c>
      <c r="AN71" s="21">
        <f>1/(1+$F$78)^AN41</f>
        <v>0.78335434352563393</v>
      </c>
      <c r="AO71" s="21">
        <f>1/(1+$F$78)^AO41</f>
        <v>0.77774885606124511</v>
      </c>
    </row>
    <row r="72" spans="1:41" x14ac:dyDescent="0.3">
      <c r="B72" t="s">
        <v>124</v>
      </c>
      <c r="D72" s="23"/>
      <c r="E72" s="23" t="s">
        <v>119</v>
      </c>
      <c r="F72" s="21">
        <f>F71*F67</f>
        <v>-29040.000000000004</v>
      </c>
      <c r="G72" s="21">
        <f t="shared" ref="G72:AO72" si="36">G71*G67</f>
        <v>-28832.19703406097</v>
      </c>
      <c r="H72" s="21">
        <f t="shared" si="36"/>
        <v>-28625.881054094836</v>
      </c>
      <c r="I72" s="21">
        <f t="shared" si="36"/>
        <v>-28421.04141960245</v>
      </c>
      <c r="J72" s="21">
        <f t="shared" si="36"/>
        <v>-28217.667566225402</v>
      </c>
      <c r="K72" s="21">
        <f t="shared" si="36"/>
        <v>3574.9142462305836</v>
      </c>
      <c r="L72" s="21">
        <f t="shared" si="36"/>
        <v>1968.9196847291671</v>
      </c>
      <c r="M72" s="21">
        <f t="shared" si="36"/>
        <v>1954.8305886485036</v>
      </c>
      <c r="N72" s="21">
        <f t="shared" si="36"/>
        <v>1940.842310610298</v>
      </c>
      <c r="O72" s="21">
        <f t="shared" si="36"/>
        <v>1926.9541291858905</v>
      </c>
      <c r="P72" s="21">
        <f t="shared" si="36"/>
        <v>1913.1653281089862</v>
      </c>
      <c r="Q72" s="21">
        <f t="shared" si="36"/>
        <v>1899.475196238712</v>
      </c>
      <c r="R72" s="21">
        <f t="shared" si="36"/>
        <v>7871.5366972477159</v>
      </c>
      <c r="S72" s="21">
        <f t="shared" si="36"/>
        <v>7815.2099523377292</v>
      </c>
      <c r="T72" s="21">
        <f t="shared" si="36"/>
        <v>7759.2862675053575</v>
      </c>
      <c r="U72" s="21">
        <f t="shared" si="36"/>
        <v>7703.7627585536484</v>
      </c>
      <c r="V72" s="21">
        <f t="shared" si="36"/>
        <v>7648.6365619242379</v>
      </c>
      <c r="W72" s="21">
        <f t="shared" si="36"/>
        <v>7593.9048345496649</v>
      </c>
      <c r="X72" s="21">
        <f t="shared" si="36"/>
        <v>6089.6442302068426</v>
      </c>
      <c r="Y72" s="21">
        <f t="shared" si="36"/>
        <v>6046.0682614551042</v>
      </c>
      <c r="Z72" s="21">
        <f t="shared" si="36"/>
        <v>6002.8041114206617</v>
      </c>
      <c r="AA72" s="21">
        <f t="shared" si="36"/>
        <v>5959.8495488068793</v>
      </c>
      <c r="AB72" s="21">
        <f t="shared" si="36"/>
        <v>5917.202358283721</v>
      </c>
      <c r="AC72" s="21">
        <f t="shared" si="36"/>
        <v>5874.8603403735005</v>
      </c>
      <c r="AD72" s="21">
        <f t="shared" si="36"/>
        <v>55141.412759868777</v>
      </c>
      <c r="AE72" s="21">
        <f t="shared" si="36"/>
        <v>56125.668906614184</v>
      </c>
      <c r="AF72" s="21">
        <f t="shared" si="36"/>
        <v>55724.047678511335</v>
      </c>
      <c r="AG72" s="21">
        <f t="shared" si="36"/>
        <v>55325.300351317033</v>
      </c>
      <c r="AH72" s="21">
        <f t="shared" si="36"/>
        <v>54929.40636011622</v>
      </c>
      <c r="AI72" s="21">
        <f t="shared" si="36"/>
        <v>54536.345287151256</v>
      </c>
      <c r="AJ72" s="21">
        <f t="shared" si="36"/>
        <v>52815.894545631309</v>
      </c>
      <c r="AK72" s="21">
        <f t="shared" si="36"/>
        <v>52437.957233809495</v>
      </c>
      <c r="AL72" s="21">
        <f t="shared" si="36"/>
        <v>52062.724346723757</v>
      </c>
      <c r="AM72" s="21">
        <f t="shared" si="36"/>
        <v>51690.176532188103</v>
      </c>
      <c r="AN72" s="21">
        <f t="shared" si="36"/>
        <v>51320.294576495922</v>
      </c>
      <c r="AO72" s="21">
        <f t="shared" si="36"/>
        <v>50953.059403429092</v>
      </c>
    </row>
    <row r="73" spans="1:41" x14ac:dyDescent="0.3">
      <c r="A73" t="s">
        <v>77</v>
      </c>
      <c r="B73">
        <v>9</v>
      </c>
      <c r="C73" t="s">
        <v>72</v>
      </c>
      <c r="D73" s="23"/>
      <c r="E73" s="23" t="s">
        <v>120</v>
      </c>
      <c r="F73" s="21">
        <f>F72</f>
        <v>-29040.000000000004</v>
      </c>
      <c r="G73" s="21">
        <f>F73+G72</f>
        <v>-57872.19703406097</v>
      </c>
      <c r="H73" s="21">
        <f t="shared" ref="H73:AO73" si="37">G73+H72</f>
        <v>-86498.078088155802</v>
      </c>
      <c r="I73" s="21">
        <f t="shared" si="37"/>
        <v>-114919.11950775825</v>
      </c>
      <c r="J73" s="21">
        <f t="shared" si="37"/>
        <v>-143136.78707398367</v>
      </c>
      <c r="K73" s="21">
        <f t="shared" si="37"/>
        <v>-139561.87282775308</v>
      </c>
      <c r="L73" s="21">
        <f t="shared" si="37"/>
        <v>-137592.95314302391</v>
      </c>
      <c r="M73" s="21">
        <f t="shared" si="37"/>
        <v>-135638.12255437541</v>
      </c>
      <c r="N73" s="21">
        <f t="shared" si="37"/>
        <v>-133697.28024376513</v>
      </c>
      <c r="O73" s="21">
        <f t="shared" si="37"/>
        <v>-131770.32611457925</v>
      </c>
      <c r="P73" s="21">
        <f t="shared" si="37"/>
        <v>-129857.16078647027</v>
      </c>
      <c r="Q73" s="21">
        <f t="shared" si="37"/>
        <v>-127957.68559023156</v>
      </c>
      <c r="R73" s="21">
        <f t="shared" si="37"/>
        <v>-120086.14889298384</v>
      </c>
      <c r="S73" s="21">
        <f t="shared" si="37"/>
        <v>-112270.93894064611</v>
      </c>
      <c r="T73" s="21">
        <f t="shared" si="37"/>
        <v>-104511.65267314075</v>
      </c>
      <c r="U73" s="21">
        <f t="shared" si="37"/>
        <v>-96807.889914587096</v>
      </c>
      <c r="V73" s="21">
        <f t="shared" si="37"/>
        <v>-89159.253352662854</v>
      </c>
      <c r="W73" s="21">
        <f t="shared" si="37"/>
        <v>-81565.348518113184</v>
      </c>
      <c r="X73" s="21">
        <f t="shared" si="37"/>
        <v>-75475.704287906337</v>
      </c>
      <c r="Y73" s="21">
        <f t="shared" si="37"/>
        <v>-69429.636026451233</v>
      </c>
      <c r="Z73" s="21">
        <f t="shared" si="37"/>
        <v>-63426.831915030569</v>
      </c>
      <c r="AA73" s="21">
        <f t="shared" si="37"/>
        <v>-57466.982366223689</v>
      </c>
      <c r="AB73" s="21">
        <f t="shared" si="37"/>
        <v>-51549.780007939968</v>
      </c>
      <c r="AC73" s="21">
        <f t="shared" si="37"/>
        <v>-45674.919667566464</v>
      </c>
      <c r="AD73" s="21">
        <f t="shared" si="37"/>
        <v>9466.493092302313</v>
      </c>
      <c r="AE73" s="21">
        <f t="shared" si="37"/>
        <v>65592.161998916505</v>
      </c>
      <c r="AF73" s="21">
        <f t="shared" si="37"/>
        <v>121316.20967742783</v>
      </c>
      <c r="AG73" s="21">
        <f t="shared" si="37"/>
        <v>176641.51002874487</v>
      </c>
      <c r="AH73" s="21">
        <f t="shared" si="37"/>
        <v>231570.91638886108</v>
      </c>
      <c r="AI73" s="21">
        <f t="shared" si="37"/>
        <v>286107.26167601231</v>
      </c>
      <c r="AJ73" s="21">
        <f t="shared" si="37"/>
        <v>338923.15622164361</v>
      </c>
      <c r="AK73" s="21">
        <f t="shared" si="37"/>
        <v>391361.11345545313</v>
      </c>
      <c r="AL73" s="21">
        <f t="shared" si="37"/>
        <v>443423.83780217689</v>
      </c>
      <c r="AM73" s="21">
        <f t="shared" si="37"/>
        <v>495114.01433436497</v>
      </c>
      <c r="AN73" s="21">
        <f t="shared" si="37"/>
        <v>546434.30891086091</v>
      </c>
      <c r="AO73" s="21">
        <f t="shared" si="37"/>
        <v>597387.36831428995</v>
      </c>
    </row>
    <row r="74" spans="1:41" x14ac:dyDescent="0.3">
      <c r="A74" t="s">
        <v>79</v>
      </c>
      <c r="B74">
        <f>B73/3</f>
        <v>3</v>
      </c>
      <c r="C74" t="s">
        <v>72</v>
      </c>
      <c r="D74" s="28"/>
      <c r="E74" s="23" t="s">
        <v>125</v>
      </c>
      <c r="F74" s="32">
        <f>SUM(F72:AO72)</f>
        <v>597387.36831428995</v>
      </c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</row>
    <row r="75" spans="1:41" x14ac:dyDescent="0.3">
      <c r="A75" t="s">
        <v>78</v>
      </c>
      <c r="B75">
        <f>(B73+B74)*2</f>
        <v>24</v>
      </c>
      <c r="C75" t="s">
        <v>72</v>
      </c>
    </row>
    <row r="76" spans="1:41" x14ac:dyDescent="0.3">
      <c r="A76" t="s">
        <v>61</v>
      </c>
      <c r="B76">
        <v>25</v>
      </c>
      <c r="C76" t="s">
        <v>62</v>
      </c>
    </row>
    <row r="77" spans="1:41" x14ac:dyDescent="0.3">
      <c r="A77" t="s">
        <v>63</v>
      </c>
      <c r="B77">
        <v>21</v>
      </c>
      <c r="C77" t="s">
        <v>72</v>
      </c>
      <c r="E77" t="s">
        <v>117</v>
      </c>
      <c r="F77">
        <v>0.09</v>
      </c>
    </row>
    <row r="78" spans="1:41" x14ac:dyDescent="0.3">
      <c r="A78" t="s">
        <v>71</v>
      </c>
      <c r="B78">
        <v>8</v>
      </c>
      <c r="C78" t="s">
        <v>72</v>
      </c>
      <c r="E78" t="s">
        <v>121</v>
      </c>
      <c r="F78" s="18">
        <f>(1+F77)^(1/12)-1</f>
        <v>7.2073233161367156E-3</v>
      </c>
    </row>
    <row r="79" spans="1:41" x14ac:dyDescent="0.3">
      <c r="A79" t="s">
        <v>73</v>
      </c>
      <c r="B79">
        <v>4</v>
      </c>
      <c r="C79" t="s">
        <v>72</v>
      </c>
    </row>
    <row r="80" spans="1:41" x14ac:dyDescent="0.3">
      <c r="A80" t="s">
        <v>75</v>
      </c>
      <c r="B80">
        <v>15</v>
      </c>
      <c r="C80" t="s">
        <v>74</v>
      </c>
    </row>
    <row r="81" spans="1:3" x14ac:dyDescent="0.3">
      <c r="A81" t="s">
        <v>76</v>
      </c>
      <c r="B81">
        <v>7.5</v>
      </c>
      <c r="C81" t="s">
        <v>62</v>
      </c>
    </row>
    <row r="82" spans="1:3" x14ac:dyDescent="0.3">
      <c r="A82" t="s">
        <v>114</v>
      </c>
      <c r="B82">
        <v>3</v>
      </c>
      <c r="C82" t="s">
        <v>72</v>
      </c>
    </row>
  </sheetData>
  <mergeCells count="13">
    <mergeCell ref="A69:C69"/>
    <mergeCell ref="Q14:R14"/>
    <mergeCell ref="Q12:R12"/>
    <mergeCell ref="Q11:R11"/>
    <mergeCell ref="Q1:R1"/>
    <mergeCell ref="Q15:R15"/>
    <mergeCell ref="Q16:R16"/>
    <mergeCell ref="A23:C23"/>
    <mergeCell ref="A40:C40"/>
    <mergeCell ref="F42:J42"/>
    <mergeCell ref="A54:C54"/>
    <mergeCell ref="A1:C1"/>
    <mergeCell ref="A5:C5"/>
  </mergeCells>
  <hyperlinks>
    <hyperlink ref="D13" r:id="rId1" xr:uid="{1F0A261B-AF01-4A7F-A710-920B5CD302B5}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riccardodeluca1998@libero.it</dc:creator>
  <cp:lastModifiedBy>riccardodeluca1998@libero.it</cp:lastModifiedBy>
  <dcterms:created xsi:type="dcterms:W3CDTF">2023-09-22T15:52:39Z</dcterms:created>
  <dcterms:modified xsi:type="dcterms:W3CDTF">2023-10-03T18:24:43Z</dcterms:modified>
</cp:coreProperties>
</file>