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ulia Verra\Desktop\polito\TESImagistrale\LoopDiagram\variabili\"/>
    </mc:Choice>
  </mc:AlternateContent>
  <bookViews>
    <workbookView xWindow="0" yWindow="0" windowWidth="15015" windowHeight="7050"/>
  </bookViews>
  <sheets>
    <sheet name="Foglio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6" l="1"/>
  <c r="F46" i="6" l="1"/>
  <c r="F43" i="6"/>
  <c r="F62" i="6" l="1"/>
  <c r="G133" i="6"/>
  <c r="G25" i="6"/>
  <c r="G12" i="6"/>
  <c r="G118" i="6" l="1"/>
  <c r="F63" i="6"/>
  <c r="F39" i="6"/>
  <c r="G132" i="6"/>
  <c r="G119" i="6"/>
  <c r="G14" i="6"/>
  <c r="G76" i="6" l="1"/>
  <c r="G13" i="6"/>
  <c r="F84" i="6"/>
</calcChain>
</file>

<file path=xl/sharedStrings.xml><?xml version="1.0" encoding="utf-8"?>
<sst xmlns="http://schemas.openxmlformats.org/spreadsheetml/2006/main" count="772" uniqueCount="493">
  <si>
    <t>Nome</t>
  </si>
  <si>
    <t>Unità di misura</t>
  </si>
  <si>
    <t>Descrizione</t>
  </si>
  <si>
    <t>Capacità minima magazzino logistico</t>
  </si>
  <si>
    <t>Consumo</t>
  </si>
  <si>
    <t>Consumo medio trimestrale a famiglia</t>
  </si>
  <si>
    <t>Costo demolizione al metro cubo</t>
  </si>
  <si>
    <t>Decremento di ordini e-commerce</t>
  </si>
  <si>
    <t>Immobili logistici demoliti</t>
  </si>
  <si>
    <t>Immobili logistici dismessi</t>
  </si>
  <si>
    <t xml:space="preserve">Immobili logistici </t>
  </si>
  <si>
    <t>Immobili logistici in costruzione</t>
  </si>
  <si>
    <t>Numero medio di famiglie</t>
  </si>
  <si>
    <t>Incremento di ordini e-commerce</t>
  </si>
  <si>
    <t>Numero ordini a persona per trimestre</t>
  </si>
  <si>
    <t>Percentuale di immobili logistici demoliti</t>
  </si>
  <si>
    <t>Percentuale di nuovi metri cubi costruiti</t>
  </si>
  <si>
    <t>Percentuale di immobili logistici dismessi</t>
  </si>
  <si>
    <t>Popolazione</t>
  </si>
  <si>
    <t>Prezzo di costruzione logistica</t>
  </si>
  <si>
    <t>Prezzo di riconversione logistica</t>
  </si>
  <si>
    <t>Prezzo medio di vendita prodotto</t>
  </si>
  <si>
    <t>Ritardo di inizio costruzione logistica</t>
  </si>
  <si>
    <t>Tasso di demolizione immobili logistici</t>
  </si>
  <si>
    <t>Tasso di dismissione immobili logistici</t>
  </si>
  <si>
    <t>Tasso di inizio costruzione immobili logistici</t>
  </si>
  <si>
    <t>Tasso di costruzione immobili logistici</t>
  </si>
  <si>
    <t>Tasso di morte</t>
  </si>
  <si>
    <t>Tasso di natalità</t>
  </si>
  <si>
    <t>Tasso di riconversione immobili logistici</t>
  </si>
  <si>
    <t>Volume di ordini online</t>
  </si>
  <si>
    <t>Volume edificabile</t>
  </si>
  <si>
    <t>Volume edificabile residuo</t>
  </si>
  <si>
    <t>Volume singolo ordine</t>
  </si>
  <si>
    <t>Tempo di costruzione logistica</t>
  </si>
  <si>
    <t>Tempo di riconversione logistica</t>
  </si>
  <si>
    <t>€/m³</t>
  </si>
  <si>
    <t>€</t>
  </si>
  <si>
    <t>€/trimestre</t>
  </si>
  <si>
    <t>€/persone</t>
  </si>
  <si>
    <t>ordini/trimestre</t>
  </si>
  <si>
    <t>persone/trimestre</t>
  </si>
  <si>
    <t>ordini</t>
  </si>
  <si>
    <t>Numero trimestri in crescita</t>
  </si>
  <si>
    <t>1/trimestre</t>
  </si>
  <si>
    <t>persone</t>
  </si>
  <si>
    <t>trimestre</t>
  </si>
  <si>
    <t>flusso</t>
  </si>
  <si>
    <t>stock</t>
  </si>
  <si>
    <t>auxiliary</t>
  </si>
  <si>
    <t>costante</t>
  </si>
  <si>
    <t>Definisce la metratura cuba interna di un magazzino logistico</t>
  </si>
  <si>
    <t>Spesa di demolizione per un metro cubo di magazzino</t>
  </si>
  <si>
    <t>m</t>
  </si>
  <si>
    <t xml:space="preserve">Consumo online </t>
  </si>
  <si>
    <t>Maggiorenni</t>
  </si>
  <si>
    <t xml:space="preserve">persone </t>
  </si>
  <si>
    <t>Dmnl</t>
  </si>
  <si>
    <t>Persone per famiglia</t>
  </si>
  <si>
    <t>Tasso di crescita e-commerce</t>
  </si>
  <si>
    <t>trimeste</t>
  </si>
  <si>
    <t>Indica l'altezza che si presume essere edificabile in uno spazio immobiliare</t>
  </si>
  <si>
    <t>Quanto spende nell'acquisto di beni una famiglia trimestralmente</t>
  </si>
  <si>
    <t>Quanto è il consumo totale delle famiglie nell'area metropolitana</t>
  </si>
  <si>
    <t>Quanto spende trimestralmente una persona online</t>
  </si>
  <si>
    <t>Quantitativo di ordini online che si sottrae trimestralemte al numero di ordini acquistati</t>
  </si>
  <si>
    <t>Numero di persone di maggiore età di un centro urbano</t>
  </si>
  <si>
    <t>Numero di famiglie presenti in un area metropolitana</t>
  </si>
  <si>
    <t>Numero di ordini online effettuati da una persona in un trimestre</t>
  </si>
  <si>
    <t>Totale ordini online effettuati da tutti gli abitanti di una zona urbana</t>
  </si>
  <si>
    <t>Numero dei trimestri per il quale si ipotizza una crescita del numero di ordini dell'e-commerce</t>
  </si>
  <si>
    <t xml:space="preserve">Numero di persone che ci sono medialmente in una famiglia </t>
  </si>
  <si>
    <t>Numero di persone totali che caratterizza un area metropolitana</t>
  </si>
  <si>
    <t>Tempo impiegato per terminare le trattative e avviare la costruzione della struttura</t>
  </si>
  <si>
    <t>Metri quadri disponibili in un area metropolitana per la costruzione di nuovi edifici</t>
  </si>
  <si>
    <t xml:space="preserve">Percentuale di crescita dell'e-commerce </t>
  </si>
  <si>
    <t>Percentuale di persone che vengono a mancare</t>
  </si>
  <si>
    <t>Percentuale di percone che nascono</t>
  </si>
  <si>
    <t>Tempo impiegato per concludere la costruzione del magazzino</t>
  </si>
  <si>
    <t>Tempo impiegato per concludere la riconversione del magazzino</t>
  </si>
  <si>
    <t>Spazio che un area metropolitana dispone per la costruzione di immobili</t>
  </si>
  <si>
    <t xml:space="preserve">Metri cubi di magazzini che vengono demoliti in un trimestre </t>
  </si>
  <si>
    <t>Metri cubi di magazzini che vengono dismessi in un trimestre</t>
  </si>
  <si>
    <t>Metri cubi di magazzini per il quale è stata avviata la costruzione trimestralmente</t>
  </si>
  <si>
    <t>Metri cubi di magazzini che vengono riconvertiti in un trimestre</t>
  </si>
  <si>
    <t>Metri cubi che tutti gli ordini online occupano</t>
  </si>
  <si>
    <t>Spazio che un area metropolitana dispone per la costruzione di immobili dopo aver sottratto tutti i metri cubi già occupati dagli edifici</t>
  </si>
  <si>
    <t>Metri cubi occupati da un singolo ondine online</t>
  </si>
  <si>
    <t>Metri cubi di magazzini che vengono costruiti in un trimestre</t>
  </si>
  <si>
    <t>Metri cubi occupati dai magazzini in uso</t>
  </si>
  <si>
    <t>Metri cubi occupati dai magazzini demoliti</t>
  </si>
  <si>
    <t>Metri cubi occupati dai magazzini dismessi</t>
  </si>
  <si>
    <t>Metri cubi occupati dai magazzini in costruzione</t>
  </si>
  <si>
    <t>Percentuale di magazzini che vengono demoliti a trimestre</t>
  </si>
  <si>
    <t>Percentuale di magazzini che vengono dismessi a trimestre</t>
  </si>
  <si>
    <t>Percentuale di volumi che vengono costruiti</t>
  </si>
  <si>
    <t>m³</t>
  </si>
  <si>
    <t>€/m²</t>
  </si>
  <si>
    <t>m²</t>
  </si>
  <si>
    <t>m³/trimestre</t>
  </si>
  <si>
    <t>m³/ordini</t>
  </si>
  <si>
    <t xml:space="preserve">Consumo retail </t>
  </si>
  <si>
    <t>Quanto spende trimestralmente una persona per i beni fisici acquistati in un negozio fisico</t>
  </si>
  <si>
    <t>numero medio di famiglie*consumo medio trimestrale a famiglia</t>
  </si>
  <si>
    <t>popolazione/persone per famiglia</t>
  </si>
  <si>
    <t>Equazioni</t>
  </si>
  <si>
    <t>Addetti</t>
  </si>
  <si>
    <t>persone/magazzino</t>
  </si>
  <si>
    <t>Lavoratori</t>
  </si>
  <si>
    <t>Magazzini obsoleti</t>
  </si>
  <si>
    <t>magazzini/trimestre</t>
  </si>
  <si>
    <t>magazzini</t>
  </si>
  <si>
    <t>Nuovi magazzini</t>
  </si>
  <si>
    <t>Quanto incide la variazione dei lavoratori in un magazzino logistico nell'immigrazione di persone verso un'area metropolitana</t>
  </si>
  <si>
    <t>Totale di persone che operano nei magazzini della zona metropolitana in esame</t>
  </si>
  <si>
    <t>Numero di magazzini a trimestre che diventano obsoleti e non possono più essere utilizzati</t>
  </si>
  <si>
    <t>Totale di magazzini  logistici in uso</t>
  </si>
  <si>
    <t>Numero dei nuovi magazzini in un area metropolitana</t>
  </si>
  <si>
    <t>Numero di persone che migrano verso l'area metropolitana per lavoro</t>
  </si>
  <si>
    <t>Salario medio di una persona che opera in un magazzino</t>
  </si>
  <si>
    <t>Indice di variazione della popolazione al trimestre</t>
  </si>
  <si>
    <t>Impatto lavoratori</t>
  </si>
  <si>
    <t>Magazzini in funzione</t>
  </si>
  <si>
    <t>Ordini online</t>
  </si>
  <si>
    <t>ordini online*volume singolo ordine</t>
  </si>
  <si>
    <t>ordini online*prezzo medio di vendita prodotto</t>
  </si>
  <si>
    <t>Valore iniziale stock</t>
  </si>
  <si>
    <t>Valore iniziale input</t>
  </si>
  <si>
    <t>Immobili commerciali</t>
  </si>
  <si>
    <t>Immobili commerciali dismessi</t>
  </si>
  <si>
    <t>Immobili commerciali  in costruzione</t>
  </si>
  <si>
    <t>Altezza media</t>
  </si>
  <si>
    <t>Superficie media magazzino logistico</t>
  </si>
  <si>
    <t xml:space="preserve">Indica di quanti medri quadri è un maggazzino logistico in media </t>
  </si>
  <si>
    <t>Prezzo di costruzione commerciale a metro quadro</t>
  </si>
  <si>
    <t>Prezzo di riconversione commerciale al metro quadro</t>
  </si>
  <si>
    <t>Ritardo di inizio costruzione commerciale</t>
  </si>
  <si>
    <t>Tempo di costruzione commerciale</t>
  </si>
  <si>
    <t>Tempo di riconversione commerciale</t>
  </si>
  <si>
    <t>Dove</t>
  </si>
  <si>
    <t>Istat e statista</t>
  </si>
  <si>
    <t>Percentuale di immobili commerciali demoliti</t>
  </si>
  <si>
    <t>Percentuale di immobili commerciali dismessi</t>
  </si>
  <si>
    <t>statista</t>
  </si>
  <si>
    <t>consumo retail/prezzo medio di vendita prodotto</t>
  </si>
  <si>
    <t>€/persona/trimestre</t>
  </si>
  <si>
    <t>Monitoraggio e Analisi del Mercato Immobiliare Logis􀆟co, Borsino immobiliare della logistica, 2020</t>
  </si>
  <si>
    <t>The distribution network of Amazon and the footprint of freight digitalizatio, Jean-Paul Rodrigue, 2020</t>
  </si>
  <si>
    <t>https://www.confcommercio.it/-/nota-su-aggiornamento-consumi-famiglie-e-spese-obbligate</t>
  </si>
  <si>
    <t>https://www.pgcasa.it/articoli/riparazioni-casa/demolire-un-edificio-quanto-costa-e-come-usare-il-superbonus-110__24268</t>
  </si>
  <si>
    <t>Tabella di costi di costruzione e ristrutturazione edilizia, 2020</t>
  </si>
  <si>
    <t>https://www.isprambiente.gov.it/it/istituto-informa/comunicati-stampa/anno-2021/neanche-la-pandemia-ferma-il-consumo-di-suolo-speciale-roma-e-milano#:~:text=Speciale%20Roma%20e%20Milano,-Comune%20di%20Roma&amp;text=consumo%20di%20suolo-,Tra%20il%202006%20e%20il%202020%20nell'Area%20Metropolitana%20di,ha%20riguardato%202023%2C66%20ettari</t>
  </si>
  <si>
    <t>https://ugeo.urbistat.com/AdminStat/it/it/demografia/popolazione/lombardia/3/2</t>
  </si>
  <si>
    <t>La congiuntura immobiliare - Italia, 2020, Duff and Phelps</t>
  </si>
  <si>
    <t>Centri commerciali, quanto costa realizzarli, 2017</t>
  </si>
  <si>
    <t>Range valori input</t>
  </si>
  <si>
    <t>min 3</t>
  </si>
  <si>
    <t>min 2</t>
  </si>
  <si>
    <t>600-2000</t>
  </si>
  <si>
    <t>400-1200</t>
  </si>
  <si>
    <t>0-1</t>
  </si>
  <si>
    <t>800-500</t>
  </si>
  <si>
    <t>La regione logistica Milanese,  Fabrizio Dallari, 2017</t>
  </si>
  <si>
    <t>Capacità minima magazzino commerciale</t>
  </si>
  <si>
    <t>Affitto immobile cocmmerciale</t>
  </si>
  <si>
    <t>Altezza commerciale</t>
  </si>
  <si>
    <t>Altezza pallet</t>
  </si>
  <si>
    <t>Aumento superficie</t>
  </si>
  <si>
    <t>blue collar per superficie</t>
  </si>
  <si>
    <t>Canone affitto immobile commerciale</t>
  </si>
  <si>
    <t>Canone affitto immobile logistico</t>
  </si>
  <si>
    <t>Capacità vani di stoccaggio</t>
  </si>
  <si>
    <t>Costi commerciali</t>
  </si>
  <si>
    <t>Costi di affitto logistico</t>
  </si>
  <si>
    <t>Costi imprese che operano online</t>
  </si>
  <si>
    <t>Costi di investimento</t>
  </si>
  <si>
    <t>Costi nel real-estate commerciale</t>
  </si>
  <si>
    <t>Costo al metro quadro</t>
  </si>
  <si>
    <t>Costo di trasporto</t>
  </si>
  <si>
    <t>Costo magazzino</t>
  </si>
  <si>
    <t>Decremento di ordini retail</t>
  </si>
  <si>
    <t>Fabbisogno di spazi commerciali</t>
  </si>
  <si>
    <t>Diminuzione superficie</t>
  </si>
  <si>
    <t>Fabbisogno di spazi logistici</t>
  </si>
  <si>
    <t>Immigrati per lavoro</t>
  </si>
  <si>
    <t>Immobili commerciali demoliti</t>
  </si>
  <si>
    <t>Investimenti in tecnologia</t>
  </si>
  <si>
    <t>Larghezza pallet</t>
  </si>
  <si>
    <t>Indice di sfrutamento volumetrico logistico</t>
  </si>
  <si>
    <t>Lavoratori in più</t>
  </si>
  <si>
    <t>Magazzinieri</t>
  </si>
  <si>
    <t>Decremento demografico</t>
  </si>
  <si>
    <t>Incremento demografico</t>
  </si>
  <si>
    <t>Numero di persone che muoiono trimestralmente in un area metropolitana</t>
  </si>
  <si>
    <t>Numero di persone che nascono e migrano in un area metropolitana trimestralmente</t>
  </si>
  <si>
    <t>Numero pallet</t>
  </si>
  <si>
    <t>Pallet per vano</t>
  </si>
  <si>
    <t>Numero vani</t>
  </si>
  <si>
    <t>Nuovi posti di lavoro magazzinieri</t>
  </si>
  <si>
    <t>Nuovi posti di lavoro specialisti</t>
  </si>
  <si>
    <t>Percentuale di specialisti</t>
  </si>
  <si>
    <t>Perdita posti di lavoro magazzinieri</t>
  </si>
  <si>
    <t>Perdita posti di lavoro specialisti</t>
  </si>
  <si>
    <t xml:space="preserve">Prezzo di costruzione commerciale </t>
  </si>
  <si>
    <t>Prezzo di costruzione logistica a metro quadro</t>
  </si>
  <si>
    <t>Prezzo di riconversione commerciale</t>
  </si>
  <si>
    <t>Prezzo terreno</t>
  </si>
  <si>
    <t>Profitto investitori specializzati e sviluppatori di magazzini</t>
  </si>
  <si>
    <t>Profitto società di investimento specializzato in immobili commerciali</t>
  </si>
  <si>
    <t>Ricavi commerciali</t>
  </si>
  <si>
    <t>Ricavi imprese che operano online</t>
  </si>
  <si>
    <t>Ricavi investimento</t>
  </si>
  <si>
    <t>Ricavi nel real-estate commerciale</t>
  </si>
  <si>
    <t>Specialisti</t>
  </si>
  <si>
    <t>Specialisti per magazzino</t>
  </si>
  <si>
    <t>Specialisti per superficie</t>
  </si>
  <si>
    <t>Stipendio medio magazziniere</t>
  </si>
  <si>
    <t>Superficie commerciale</t>
  </si>
  <si>
    <t xml:space="preserve">Superficie </t>
  </si>
  <si>
    <t>Superficie logistica</t>
  </si>
  <si>
    <t>Tasso di costruzione immobili commerciali</t>
  </si>
  <si>
    <t>Tasso di demolizione immobili commerciali</t>
  </si>
  <si>
    <t>Tasso di dismissione immobili commerciali</t>
  </si>
  <si>
    <t>Tasso di inizio costruzione immobili commerciali</t>
  </si>
  <si>
    <t>Tasso di riconversione immobili commerciali</t>
  </si>
  <si>
    <t>Tasso di variazione di popolazione</t>
  </si>
  <si>
    <t>Volume pallet</t>
  </si>
  <si>
    <t>Volume richiesto immobile commerciale</t>
  </si>
  <si>
    <t xml:space="preserve">Volume singolo vano </t>
  </si>
  <si>
    <t>Volume richiesto immobile logistico</t>
  </si>
  <si>
    <t>Altezza logistica</t>
  </si>
  <si>
    <t>Prezzo di riconversione logistica a metro quadro</t>
  </si>
  <si>
    <t xml:space="preserve">Costo di affitto </t>
  </si>
  <si>
    <t>Altezza del pallet</t>
  </si>
  <si>
    <t>persone/m²</t>
  </si>
  <si>
    <t>Incremento superficie magazzino logistico</t>
  </si>
  <si>
    <t>Numero di magazzinieri ogni mille metri quadri</t>
  </si>
  <si>
    <t>Costo di affitto al metro quadro</t>
  </si>
  <si>
    <t>Volume minimo di un immobile commerciale</t>
  </si>
  <si>
    <t>Costi che l'impresa commerciale sostiene al trimestre</t>
  </si>
  <si>
    <t xml:space="preserve">Costi di stoccaggio merci </t>
  </si>
  <si>
    <t>Costi sostenuti dalle imprese di investimento per la costruzione e la riconversione degli immobili commerciali</t>
  </si>
  <si>
    <t>Costi sostenuti dalle imprese che operano online</t>
  </si>
  <si>
    <t>Costi sostenuti dagli investitori per la realizzazione di immobili logistici</t>
  </si>
  <si>
    <t>Costi di affitto trimestrali</t>
  </si>
  <si>
    <t>Costo per singolo trasporto</t>
  </si>
  <si>
    <t>Costo che le imprese sostengono per il trasporto</t>
  </si>
  <si>
    <t>Costo per il trasporto di un ordine online con un volume specifico</t>
  </si>
  <si>
    <t>Costi di gestione magazzino</t>
  </si>
  <si>
    <t>Numero di ordini commerciali che vengono effettuati a trimestre</t>
  </si>
  <si>
    <t>Metri quadri non più utilizzati come immobili logistici</t>
  </si>
  <si>
    <t>Differenza tra il volume di immobili commerciali in uso e il volume degli ordini commerciali</t>
  </si>
  <si>
    <t>Differenza tra il volume di immobili logistici in uso e il volume di vani contenenti ordini online</t>
  </si>
  <si>
    <t>Metri cubi occupati daigli immobili commerciali in uso</t>
  </si>
  <si>
    <t>Metri cubi occupati dagli immobili commerciali demoliti</t>
  </si>
  <si>
    <t>Metri cubi occupati dagli immobili commerciali dismessi</t>
  </si>
  <si>
    <t>Metri cubi occupati dagli immobili commerciali in costruzione</t>
  </si>
  <si>
    <t>Incremento di ordini retail</t>
  </si>
  <si>
    <t>Numero di ordini commerciali che vengono non vengono effettuati a trimestre</t>
  </si>
  <si>
    <t>Quantitativo di ordini online che si aggiunge trimestralmente al numero di acquisti già presente</t>
  </si>
  <si>
    <t>Larghezza del pallet</t>
  </si>
  <si>
    <t>Investimenti che si fanno per automatizzare i magazzini</t>
  </si>
  <si>
    <t>Percentuale di magazzino che viene utilizzata per lo stoccaggio merci</t>
  </si>
  <si>
    <t>Percentuale dell'immobile commerciale che viene usata per lo stoccaggio merci</t>
  </si>
  <si>
    <t>Persone che trimestralmente trovano lavoro nella logistica</t>
  </si>
  <si>
    <t>Numero di persone che operano nei magazzini logistici</t>
  </si>
  <si>
    <t>pallet</t>
  </si>
  <si>
    <t>m/pallet</t>
  </si>
  <si>
    <t>Lunghezza pallet</t>
  </si>
  <si>
    <t>Lunghezza del pallet</t>
  </si>
  <si>
    <t>Numero di pallet che servono per contenere tutti gli ordini online</t>
  </si>
  <si>
    <t>Numero di vani che servono per contenere tutti i pallet</t>
  </si>
  <si>
    <t>vano</t>
  </si>
  <si>
    <t>Numero di persone che vengono assunte per svolgere mansioni specialistiche</t>
  </si>
  <si>
    <t>Numero di persone che vengono assunte per lavorare nei magazzini</t>
  </si>
  <si>
    <t>pallet/vano</t>
  </si>
  <si>
    <t>Numero di ordini commerciali effettuati in un area metropolitana</t>
  </si>
  <si>
    <t>Numero di pallet per vanp</t>
  </si>
  <si>
    <t>Percentuale di immobili commerciali che vengono demoliti a trimestre</t>
  </si>
  <si>
    <t>Percentuale di immobili commerciali che vengono dismessi a trimestre</t>
  </si>
  <si>
    <t>percentuale di specialisti sul totale degli addetti</t>
  </si>
  <si>
    <t>Persone che vengono licenziate dalle imprese che operano online</t>
  </si>
  <si>
    <t>Numero di persone che vengono licenziate dalle imprese che operano online</t>
  </si>
  <si>
    <t>Prezzo totale per la costruzione di un immobile logistico</t>
  </si>
  <si>
    <t>Prezzo totale per la costruzione di un immobile commerciale</t>
  </si>
  <si>
    <t>Prezzo  per la costruzione di un metro quadro di un immobile commerciale</t>
  </si>
  <si>
    <t>Prezzo per la costruzione di un metro quadro di magazzino</t>
  </si>
  <si>
    <t>Prezzo  per la ristrutturazione di un metro quadro di immobile commerciale</t>
  </si>
  <si>
    <t>Prezzo  per la ristrutturazione di un metro quadro di immobile  logistico</t>
  </si>
  <si>
    <t>Prezzo totale di riconversione immobile commerciale</t>
  </si>
  <si>
    <t>Prezzo totale di riconversione immobile logistica</t>
  </si>
  <si>
    <t>Costo di un prodotto venduto</t>
  </si>
  <si>
    <t>Prezzo di un terreno a metro quadro</t>
  </si>
  <si>
    <t>Profitto investitori specializzati in immocili commerciali</t>
  </si>
  <si>
    <t>Profitto iinvestitori specializzati in immobili logistici</t>
  </si>
  <si>
    <t>Quanto l'impresa ricava trimestralmente dalla vendita di un prodotto online</t>
  </si>
  <si>
    <t>Quanto l'impresa ricava trimestralmente dalla vendita di un prodotto venduto nei negozi</t>
  </si>
  <si>
    <t>Quanto l'impresa ricava trimestralmente dallagli investimenti in magazzini</t>
  </si>
  <si>
    <t>Quanto l'impresa ricava trimestralmente dalla costruzione di immobili commerciali</t>
  </si>
  <si>
    <t>Tempo speso per le trattative</t>
  </si>
  <si>
    <t>persona/m²</t>
  </si>
  <si>
    <t>Persone specializzate ogni mille metri quadri di magazzino</t>
  </si>
  <si>
    <t>Persone che vengono assunte in più perché vi è un nuovo magazzino</t>
  </si>
  <si>
    <t>White collar che lavorano nei magazzini dell'area metropolitana</t>
  </si>
  <si>
    <t>Metri quadri coperti da tutti gli immobili commerciali dell'area metropolitana</t>
  </si>
  <si>
    <t>Metri quadri coperti da tutti i magazzini logistici dell'area metropolitana</t>
  </si>
  <si>
    <t>Metri cubi di immobili commerciali che vengono costruiti in un trimestre</t>
  </si>
  <si>
    <t xml:space="preserve">Metri cubi di immobili commerciali che vengono demoliti in un trimestre </t>
  </si>
  <si>
    <t>Metri cubi di immobili commerciali che vengono dismessi in un trimestre</t>
  </si>
  <si>
    <t>Metri cubi di immobili commerciali per il quale è stata avviata la costruzione trimestralmente</t>
  </si>
  <si>
    <t>Metri cubi di immobili commerciali che vengono riconvertiti in un trimestre</t>
  </si>
  <si>
    <t>Tempo impiegato per concludere la costruzione dell'immobile commerciale</t>
  </si>
  <si>
    <t>Tempo impiegato per concludere la riconversione dell'immobile commerciale</t>
  </si>
  <si>
    <t>m³/vano</t>
  </si>
  <si>
    <t>m³/pallet</t>
  </si>
  <si>
    <t>Volume del pallet che contiene gli ordini</t>
  </si>
  <si>
    <t>Volume che viene richiesto per la realizzazione di nuovi spazi commerciali</t>
  </si>
  <si>
    <t>Volume che viene richiesto per la realizzazione di nuovi spazi logistici</t>
  </si>
  <si>
    <t>Volume che occupa un singolo vano</t>
  </si>
  <si>
    <t>Volume totale che i vani occupano in un magazzino</t>
  </si>
  <si>
    <t>Numero di persone che lavorano ogni mille metri quadri in un magazzino</t>
  </si>
  <si>
    <t>Altezza di un immobile commerciale</t>
  </si>
  <si>
    <t xml:space="preserve">Altezza media di un magazzino logistico </t>
  </si>
  <si>
    <t>Indice di sfruttamento volumetrico commerciale</t>
  </si>
  <si>
    <t>RANDOM NORMAL(0.1,0.5,0.1,0.01)</t>
  </si>
  <si>
    <t>https://www.osservatori.net/it/ricerche/comunicati-stampa/continua-la-crescita-dellecommerce-b2c-in-italia-gli-acquisti-online-superano-i-31-mld-di-euro-e-il-40-provengono-da-smartphone</t>
  </si>
  <si>
    <t>Istat</t>
  </si>
  <si>
    <t>min 1</t>
  </si>
  <si>
    <t>Il valore della logistica, tra territorio e lavoro, LIUC, 2021</t>
  </si>
  <si>
    <t>https://www.mecalux.it/manuale-logistica-magazzino/organizzazione-magazzino/larghezza-corsie-magazzino</t>
  </si>
  <si>
    <t>Statista</t>
  </si>
  <si>
    <t>Analisi andamento mercato immobiliare 2021. Milano, Roma, Genova, Torino, Data Hub, 2021</t>
  </si>
  <si>
    <t>Analisi andamento mercato immobiliare 2021. Milano, Roma, Genova, Torino,  Data Hub, 2021</t>
  </si>
  <si>
    <t xml:space="preserve"> 1 -20</t>
  </si>
  <si>
    <t>1.5-2.4</t>
  </si>
  <si>
    <t>0.8-1</t>
  </si>
  <si>
    <t>1-1.2</t>
  </si>
  <si>
    <t>min 0</t>
  </si>
  <si>
    <t>0-80</t>
  </si>
  <si>
    <t>0-1575000000</t>
  </si>
  <si>
    <t>magazzinieri+specialisti</t>
  </si>
  <si>
    <t>superficie logistica/superficie media magazzino logistico</t>
  </si>
  <si>
    <t>blu collar per superficie*superficie logistica/1000</t>
  </si>
  <si>
    <t>numero ordini a persona per trimestre*maggiorenni</t>
  </si>
  <si>
    <t>magazzini in funzione*specialisti per magazzino+specialisti per superficie</t>
  </si>
  <si>
    <t xml:space="preserve">    *superficie logistica/1000</t>
  </si>
  <si>
    <t>immobili commerciali/altezza commerciale</t>
  </si>
  <si>
    <t>immobili logistici/altezza logistica</t>
  </si>
  <si>
    <t>https://www.isprambiente.gov.it/it/istituto-informa/comunicati-stampa/anno-2021/neanche-la-pandemia-ferma-il-consumo-di-suolo-speciale-roma-e-milano#:~:text=Speciale%20Roma%20e%20Milano,-</t>
  </si>
  <si>
    <t>La congiuntura immobiliare - Italia, 2021, Duff and Phelps</t>
  </si>
  <si>
    <t>canone affitto immobile commerciale*superficie commerciale</t>
  </si>
  <si>
    <t xml:space="preserve"> addetti*(1-percentuale di specialisti)</t>
  </si>
  <si>
    <t>numero vani*volume singolo vano</t>
  </si>
  <si>
    <t xml:space="preserve"> consumo-consumo online</t>
  </si>
  <si>
    <t>canone affitto immobile logistico*superficie logistica</t>
  </si>
  <si>
    <t>volume di ordini online*costo per singolo trasporto</t>
  </si>
  <si>
    <t>superficie logistica*costo al metro quadro</t>
  </si>
  <si>
    <t>IF THEN ELSE(volume di ordini commerciali-immobili commerciali&gt;0, volume di ordini commerciali -immobili commerciali , 0)</t>
  </si>
  <si>
    <t>IF THEN ELSE(capacità vani di stoccaggio-immobili logistici&gt;0, capacità vani di stoccaggio-immobili logistici, 0 )</t>
  </si>
  <si>
    <t>impatto lavoratori*(lavoratori in più)</t>
  </si>
  <si>
    <t>0*profitto imprese che operano online/TIME STEP</t>
  </si>
  <si>
    <t>volume di ordini online/volume pallet</t>
  </si>
  <si>
    <t>numero pallet/pallet per vano</t>
  </si>
  <si>
    <t xml:space="preserve"> prezzo di costruzione commerciale al metro quadro+prezzo terreno+RANDOM UNIFORM(-100, +100 , 1 )</t>
  </si>
  <si>
    <t>(prezzo di costruzione logistica a metro quadro+prezzo terreno+RANDOM UNIFORM(-50, +100 , 1 ))</t>
  </si>
  <si>
    <t>(RANDOM UNIFORM(-100, +100 , 1 )+prezzo di riconversione commerciale al metro quadro)</t>
  </si>
  <si>
    <t>(prezzo di riconversione logistica a metro quadro+RANDOM UNIFORM(-50, +100,1))</t>
  </si>
  <si>
    <t>addetti*percentuale di specialisti</t>
  </si>
  <si>
    <t>(incremento demografico-decremento demografico)/popolazione</t>
  </si>
  <si>
    <t>altezza media*superficie</t>
  </si>
  <si>
    <t xml:space="preserve">IF THEN ELSE(Volume edificabile-immobili commerciali-immobili commerciali dismessi-immobili logistici-immobili logistici dismessi-immobili commerciali in costruzione-immobili logistici in costruzione+immobili commerciali demoliti+immobili logistici demoliti &gt;0,Volume edificabile-immobili commerciali-immobili commerciali dismessi-immobili logistici-immobili logistici dismessi+immobili commerciali demoliti+immobili logistici demoliti-immobili commerciali in costruzione-immobili logistici in costruzione,0)
</t>
  </si>
  <si>
    <t>lunghezza pallet*altezza pallet*larghezza pallet</t>
  </si>
  <si>
    <t>fabbisogno di spazi commerciali/indice di sfruttamento volumetrico commerciale</t>
  </si>
  <si>
    <t>fabbisogno di spazi logistici/indice di sfruttamento volumetrico logistico</t>
  </si>
  <si>
    <t>(larghezza pallet*pallet per vano+0.075*4)*(altezza pallet+0.075)*lunghezza pallet</t>
  </si>
  <si>
    <t>Volume di ordini commerciali</t>
  </si>
  <si>
    <t>Metri cubi che tutti gli ordini commerciali occupano</t>
  </si>
  <si>
    <t>ordini commerciali*volume singolo ordine</t>
  </si>
  <si>
    <t xml:space="preserve">INTEG (tasso di costruzione immobili commerciali+tasso di riconversione immobili commerciali-tasso di dismissione immobili commerciali)
</t>
  </si>
  <si>
    <t>INTEG (tasso di inizio costruzione immobili commerciali-tasso di costruzione immobili commerciali)</t>
  </si>
  <si>
    <t xml:space="preserve">INTEG (tasso di demolizione immobili commerciali)
</t>
  </si>
  <si>
    <t xml:space="preserve">INTEG (tasso di dismissione immobili commerciali-tasso di demolizione immobili commerciali-tasso di riconversione immobili commerciali-tasso di demolizione immobili commerciali)
</t>
  </si>
  <si>
    <t xml:space="preserve">INTEG (tasso di costruzione immobili logistici+tasso di riconversione immobili logistici-tasso di dismissione immobili logistici)
</t>
  </si>
  <si>
    <t>INTEG (tasso di demolizione immobili logistici)</t>
  </si>
  <si>
    <t xml:space="preserve">INTEG tasso di dismissione immobili logistici-tasso di demolizione immobili logistici-tasso di riconversione immobili logistici-tasso di demolizione immobili logistici)
</t>
  </si>
  <si>
    <t>INTEG (tasso di inizio costruzione immobili logistici-tasso di costruzione immobili logistici)</t>
  </si>
  <si>
    <t>INTEG (nuovi magazzini-magazzini obsoleti)</t>
  </si>
  <si>
    <t>INTEG (nuovi posti di lavoro magazzinieri-perdita posti di lavoro magazzinieri)</t>
  </si>
  <si>
    <t>Ordini commerciali</t>
  </si>
  <si>
    <t>INTEG ("incremento di ordini e-commerce"-"decremento di ordini e-commerce")</t>
  </si>
  <si>
    <t>INTEG (incremento di ordini retail-decremento di ordini retail)</t>
  </si>
  <si>
    <t xml:space="preserve"> INTEG (incremento demografico-decremento demografico)</t>
  </si>
  <si>
    <t>INTEG (ricavi imprese che operano online-costi imprese che operano online)</t>
  </si>
  <si>
    <t>INTEG (ricavi commerciale-costi commerciali)</t>
  </si>
  <si>
    <t>INTEG(aumento superficie-diminuzione superficie)</t>
  </si>
  <si>
    <t>INTEG(immobili commerciali/altezza commerciale)</t>
  </si>
  <si>
    <t>INTEG(nuovi posti di lavoro specialisti-perdita posti di lavoro specialisti)</t>
  </si>
  <si>
    <t>INTEG("ricavi nel real-estate commerciale"-"costi nel real-estate commerciale")</t>
  </si>
  <si>
    <t>INTEG(ricavi investimento-costi investimento)</t>
  </si>
  <si>
    <r>
      <t>m</t>
    </r>
    <r>
      <rPr>
        <sz val="11"/>
        <rFont val="Calibri"/>
        <family val="2"/>
      </rPr>
      <t>²/trimestre</t>
    </r>
  </si>
  <si>
    <t>affitto immobile commerciale</t>
  </si>
  <si>
    <t xml:space="preserve">(costo demolizione al metro cubo*tasso di demolizione immobili logistici)+((richiesta di costruzione logistica fattibile/altezza logistica)*prezzo di costruzione logistica+(richiesta di riconversione logistica fattibile/altezza logistica)*prezzo di riconversione logistica) /TIME STEP
</t>
  </si>
  <si>
    <t>(costo demolizione al metro cubo*tasso di demolizione immobili commerciali)+((richiesta di costruzione fattibile/altezza commerciale )*prezzo di costruzione commerciale+(richiesta di riconversione fattibile/altezza commerciale)*prezzo di riconversione commerciale )/TIME STEP</t>
  </si>
  <si>
    <t>popolazione*tasso di morte</t>
  </si>
  <si>
    <t>IF THEN ELSE("tasso di crescita e-commerce"&lt;0,PULSE(0, numero trimestri in crescita) *ABS("tasso di crescita e-commerce")*ordini online , 0)</t>
  </si>
  <si>
    <t xml:space="preserve"> IF THEN ELSE("tasso di crescita e-commerce"&gt;0, PULSE(0, numero trimestri in crescita)*("tasso di crescita e-commerce"*ordini commerciali ), 0 )
</t>
  </si>
  <si>
    <t>tasso di dismissione immobili logistici/altezza logistica</t>
  </si>
  <si>
    <t>popolazione*(tasso di natalità)+immigrati per lavoro</t>
  </si>
  <si>
    <t xml:space="preserve">IF THEN ELSE("tasso di crescita e-commerce"&gt;0, PULSE(0, numero trimestri in crescita)*"tasso di crescita e-commerce"*ordini online,0)
</t>
  </si>
  <si>
    <t xml:space="preserve">IF THEN ELSE("tasso di crescita e-commerce"&lt;0,PULSE(0, numero trimestri in crescita )*ABS("tasso di crescita e-commerce") *ordini commerciali, 0 )
</t>
  </si>
  <si>
    <t>diminuzione superficie/superficie media magazzino logistico</t>
  </si>
  <si>
    <t>aumento superficie/superficie media magazzino logistico</t>
  </si>
  <si>
    <t>blu collar per superficie*aumento superficie/1000</t>
  </si>
  <si>
    <t>(specialisti per magazzino*nuovi magazzini)+specialisti per superficie*aumento superficie/1000</t>
  </si>
  <si>
    <t>blu collar per superficie*diminuzione superficie/1000</t>
  </si>
  <si>
    <t>specialisti per magazzino*magazzini obsoleti+specialisti per superficie*diminuzione superficie/1000</t>
  </si>
  <si>
    <t>(ordini commerciali*prezzo medio di vendita prodotto)/TIME STEP</t>
  </si>
  <si>
    <t>(prezzo medio di vendita prodotto*ordini online)/TIME STEP+STEP(investimenti in tecnologia *(1+0.1), 40)</t>
  </si>
  <si>
    <t>costi di affitto logistico</t>
  </si>
  <si>
    <t>immobili commerciali in costruzione/tempo di costruzione commerciale</t>
  </si>
  <si>
    <t xml:space="preserve"> immobili logistici in costruzione/tempo di costruzione logistica</t>
  </si>
  <si>
    <t xml:space="preserve"> IF THEN ELSE(profitto società di investimento specializzato in immobili commerciali/TIME STEP&lt;costo demolizione al metro cubo*percentuale di immobili commerciali demoliti*immobili commerciali dismessi, 0, immobili commerciali dismessi*percentuale di immobili commerciali demoliti)
</t>
  </si>
  <si>
    <t xml:space="preserve">IF THEN ELSE(profitto investitori specializzati e sviluppatori di magazzini logistici/TIME STEP&lt;immobili logistici dismessi*percentuale di immobili logistici demoliti*costo demolizione al metro cubo, 0, immobili logistici dismessi*percentuale di immobili logistici demoliti)
</t>
  </si>
  <si>
    <t>immobili commerciali*percentuale di immobili commerciali dismessi</t>
  </si>
  <si>
    <t>percentuale di immobili logistici dismessi*immobili logistici</t>
  </si>
  <si>
    <t xml:space="preserve">IF THEN ELSE( capacità minima magazzino commerciale&lt;richiesta di costruzione fattibile, richiesta di costruzione fattibile/ritardo di inizio costruzione commerciale, 0 )
</t>
  </si>
  <si>
    <t xml:space="preserve">IF THEN ELSE( richiesta di costruzione logistica fattibile&gt;capacità minima magazzino logistico, richiesta di costruzione logistica fattibile/ritardo di inizio costruzione logistica, 0 )
</t>
  </si>
  <si>
    <t>richiesta di riconversione fattibile/tempo di riconversione commerciale</t>
  </si>
  <si>
    <t>richiesta di riconversione logistica fattibile/tempo di riconversione logistica</t>
  </si>
  <si>
    <t>Margini operativi lordi ante tasse delle imprese che operano online</t>
  </si>
  <si>
    <t>Margini operativi lordi ante tasse delle imprese commerciali</t>
  </si>
  <si>
    <t>Cumulata dei margini operativi ante tasse delle imprese commerciali</t>
  </si>
  <si>
    <t>Cumulata margini operativi ante tasse delle imprese che operano online</t>
  </si>
  <si>
    <t>Costo del venduto per prodotti online</t>
  </si>
  <si>
    <t>€/ordine</t>
  </si>
  <si>
    <t>Costo che l'impresa che opera online sostiene per comprare un prodotto da vendere</t>
  </si>
  <si>
    <t xml:space="preserve">costo del venduto per prodotti online/TIME STEP+costo di trasposto+investimenti in tecnologia+costo magazzino+magazzinieri*stependio medio magazziniere+specialisti*stipendio medio specialista+costi di affitto logistico
</t>
  </si>
  <si>
    <t>Costo del venduto delle imprese commerciali</t>
  </si>
  <si>
    <t>Costo che l'impresa commerciale sostiene per comprare un prodotto da vendere</t>
  </si>
  <si>
    <t>0.746*prezzo medio di vendite prodotto*ordini commerciali</t>
  </si>
  <si>
    <t>affitto immobile commerciale+costo del venduto delle imprese commerciali/TIME STEP</t>
  </si>
  <si>
    <t>0.87*prezzo medio di vendita prodotto*ordini online</t>
  </si>
  <si>
    <t>Tipo</t>
  </si>
  <si>
    <t>(tasso di riconversione immobili logistici+tasso di costruzione immobili logistici)</t>
  </si>
  <si>
    <t xml:space="preserve">    </t>
  </si>
  <si>
    <t>nuovi posti di lavoro magazzinieri+nuovi posti di lavoro specialisti-perdita posti di lavoro magazzinieri -perdita posti di lavoro specialisti</t>
  </si>
  <si>
    <t>DELAY FIXED( 0.6 , 20 , 0.11 )</t>
  </si>
  <si>
    <t>DELAY FIXED( 10 , 20, 6)</t>
  </si>
  <si>
    <t>0.3*margini operativi lordi ante tasse delle imprese che operano online/TIME STEP</t>
  </si>
  <si>
    <t>5141*(1-0.2)</t>
  </si>
  <si>
    <t>650*(1+0.2)</t>
  </si>
  <si>
    <t>790*(1+0.2)</t>
  </si>
  <si>
    <t>1000*(1+0.2)</t>
  </si>
  <si>
    <t>1257*(1-0.2)</t>
  </si>
  <si>
    <t>1257*(1+0.2)</t>
  </si>
  <si>
    <t>IF THEN ELSE(MODULO(Time, 4 )=0, 0.0575+0.005+tasso di variazione di popolazione ,  0.0575+tasso di variazione di popolazione)</t>
  </si>
  <si>
    <t>IF THEN ELSE(MODULO(Time,4)=0,  0.0475+0.005+tasso di variazione di popolazione ,  0.0475+tasso di variazione di popolazione)</t>
  </si>
  <si>
    <t>Scenario 3</t>
  </si>
  <si>
    <t>650*(1-0.2)</t>
  </si>
  <si>
    <t>790*(1-0.2)</t>
  </si>
  <si>
    <t>IF THEN ELSE(capacità vani di stoccaggio-immobili logistici+5e+07&gt;0, capacità vani di stoccaggio-immobili logistici+5e+07, 0)</t>
  </si>
  <si>
    <t>Scenario  2</t>
  </si>
  <si>
    <t>Scenario 1</t>
  </si>
  <si>
    <t>0.9*popolazione</t>
  </si>
  <si>
    <t>2.6-6</t>
  </si>
  <si>
    <t>0.3-8</t>
  </si>
  <si>
    <t>Richiesta di costruzione logistica iniziale</t>
  </si>
  <si>
    <t>Richiesta di costruzione commerciale iniziale</t>
  </si>
  <si>
    <t>Richiesta di costruzione logistica attuabile</t>
  </si>
  <si>
    <t>Richiesta di costruzione logistica fattibile</t>
  </si>
  <si>
    <t>Richiesta di  riconversione logistica iniziale</t>
  </si>
  <si>
    <t>Richiesta di riconversione logistica attuabile</t>
  </si>
  <si>
    <t>Richiesta di riconversione logistica fattibile</t>
  </si>
  <si>
    <t>IF THEN ELSE(volume richiesto immobile logistico&gt;0:AND:Volume edificabile residuo&gt;0:AND:prezzo di costruzione logistica&lt;prezzo di riconversione logistica:AND:tempo di costruzione logistica&lt;tempo di riconversione logistica, volume richiesto immobile logistico ,IF THEN ELSE(volume richiesto immobile logistico&gt;0:AND:Volume edificabile residuo&gt;0:AND:(prezzo di costruzione logistica&lt;prezzo di riconversione logistica:AND:tempo di costruzione logistica&gt;tempo di riconversione logistica):OR:(prezzo di costruzione logistica&gt;prezzo di riconversione logistica:AND:tempo di costruzione logistica&lt;tempo di riconversione logistica), volume richiesto immobile logistico*percentuale di nuovi metri cubi costruiti,0 ))</t>
  </si>
  <si>
    <t>IF THEN ELSE(richiesta di costruzione logistica iniziale&lt;Volume edificabile residuo, richiesta di costruzione logistica iniziale+MIN(Volume edificabile residuo-richiesta di costruzione logistica iniziale, MAX(richiesta di riconversione logistica-immobili logistici dismessi, 0)) , Volume edificabile residuo)</t>
  </si>
  <si>
    <t>IF THEN ELSE((richiesta di costruzione logistica attuabile/altezza logistica)*prezzo di costruzione logistica+(richesta di riconversione logistica attuabile/altezza logistica)
*prezzo di riconversione logistica&lt;profitto investitori specializzati e sviluppatori di magazzini logistici, richiesta di costruzione logistica attuabile, 
IF THEN ELSE
((richiesta di costruzione logistica attuabile/altezza logistica)*prezzo di costruzione logistica&gt;profitto investitori specializzati e sviluppatori di magazzini logistici, profitto investitori specializzati e sviluppatori di magazzini logistici
/prezzo di costruzione logistica, richiesta di costruzione logistica attuabile ) )</t>
  </si>
  <si>
    <t>IF THEN ELSE(fabbisogno di spazi logistici&gt;0:AND:prezzo di riconversione logistica&lt;prezzo di costruzione logistica:AND:tempo di riconversione logistica&lt;tempo di costruzione logistica, fabbisogno di spazi logistici , IF THEN ELSE(fabbisogno di spazi logistici&gt;0:AND:(prezzo di riconversione logistica&lt;prezzo di costruzione logistica:AND:tempo di riconversione logistica&gt;tempo di costruzione logistica):OR:(prezzo di riconversione logistica&gt;prezzo di costruzione logistica:AND:tempo di riconversione logistica&lt;tempo di costruzione logistica), fabbisogno di spazi logistici*(1-percentuale di nuovi metri cubi costruiti), 0 ))</t>
  </si>
  <si>
    <t>IF THEN ELSE(richiesta di riconversione logistica&lt;immobili logistici dismessi, richiesta di riconversione logistica+MIN(immobili logistici dismessi
-richiesta di riconversione logistica, MAX(richiesta di costruzione logistica iniziale-Volume edificabile residuo, 0 ) ) , immobili logistici dismessi)</t>
  </si>
  <si>
    <t>IF THEN ELSE((richiesta di costruzione logistica attuabile/altezza logistica)*prezzo di costruzione logistica+(richesta di riconversione logistica attuabile/altezza logistica)*prezzo di riconversione logistica&lt;profitto investitori specializzati e sviluppatori di magazzini logistici, richesta di riconversione logistica attuabile,IF THEN ELSE((richiesta di costruzione logistica attuabile/altezza logistica)*prezzo di costruzione logistica&gt;profitto investitori specializzati e sviluppatori di magazzini logistici,0,(profitto investitori specializzati e sviluppatori di magazzini logistici-(richiesta di costruzione logistica attuabile/altezza logistica)*prezzo di costruzione logistica)/prezzo di riconversione logistica ) )</t>
  </si>
  <si>
    <t>IF THEN ELSE(volume richiesto immobile commerciale&gt;0:AND:Volume edificabile residuo&gt;0:AND:prezzo di costruzione commerciale&lt;prezzo di riconversione commerciale:AND:tempo di costruzione commerciale&lt;tempo di riconversione commerciale, volume richiesto immobile commerciale , IF THEN ELSE(volume richiesto immobile commerciale&gt;0:AND:Volume edificabile residuo&gt;0:AND:(prezzo di costruzione commerciale&lt;prezzo di riconversione commerciale:AND:tempo di costruzione commerciale&gt;tempo di riconversione commerciale):OR:(prezzo di costruzione commerciale&gt;prezzo di riconversione commerciale:AND:tempo di costruzione commerciale&lt;tempo di riconversione commerciale), volume richiesto immobile commerciale*percentuale di nuovi metri cubi costruiti, 0 ) )</t>
  </si>
  <si>
    <t>Richiesta di costruzione commerciale attuabile</t>
  </si>
  <si>
    <t>IF THEN ELSE(richiesta di costruzione iniziale&lt;Volume edificabile residuo, (richiesta di costruzione iniziale
+MIN(Volume edificabile residuo-richiesta di costruzione iniziale, MAX(richiesta di riconversione iniziale-immobili commerciali dismessi,0) )), Volume edificabile residuo)</t>
  </si>
  <si>
    <t>IF THEN ELSE((richiesta di costruzione attuabile/altezza commerciale)*prezzo di costruzione commerciale+(richiesta di riconversione attuabile/altezza commerciale)*prezzo di riconversione commerciale&lt;profitto società di investimento specializzato in immobili commerciali, richiesta di costruzione attuabile , IF THEN ELSE((richiesta di costruzione attuabile/altezza commerciale)*prezzo di costruzione commerciale&gt;profitto società di investimento specializzato in immobili commerciali,profitto società di investimento specializzato in immobili commerciali/prezzo di costruzione commerciale, richiesta di costruzione attuabile))</t>
  </si>
  <si>
    <t>IF THEN ELSE(fabbisogno di spazi commerciali&gt;0:AND:prezzo di riconversione commerciale&lt;prezzo di costruzione commerciale:AND:tempo di riconversione commerciale&lt;tempo di costruzione commerciale, fabbisogno di spazi commerciali , IF THEN ELSE(fabbisogno di spazi commerciali&gt;0:AND:(prezzo di riconversione commerciale&lt;
prezzo di costruzione commerciale:AND:tempo di riconversione commerciale&gt;tempo di costruzione commerciale):OR:(prezzo di riconversione commerciale&gt;prezzo di costruzione commerciale:AND:tempo di riconversione commerciale&lt;tempo di costruzione commerciale), fabbisogno di spazi commerciali*(1-percentuale di nuovi metri cubi costruiti), 0 ) )</t>
  </si>
  <si>
    <t>IF THEN ELSE(richiesta di riconversione iniziale&lt;immobili commerciali dismessi, (richiesta di riconversione iniziale+MIN(immobili commerciali dismessi-richiesta di riconversione iniziale,MAX(richiesta di costruzione iniziale-Volume edificabile residuo,0))),immobili commerciali dismessi)</t>
  </si>
  <si>
    <t>IF THEN ELSE((richiesta di costruzione attuabile/altezza commerciale)*prezzo di costruzione commercial++(richiesta di riconversione attuabile/altezza commerciale)*prezzo di riconversione commerciale&lt;profitto società di investimento specializzato in immobili commerciali, richiesta di riconversione attuabile , IF THEN ELSE((richiesta di costruzione attuabile/altezza commerciale)*prezzo di costruzione commerciale&gt;profitto società di investimento specializzato in immobili commerciali,0,(profitto società di investimento specializzato in immobili commerciali-(richiesta di costruzione attuabile/altezza commerciale)*prezzo di costruzione commerciale)/prezzo di riconversione commerciale))</t>
  </si>
  <si>
    <t>Richiesta di costruzione commerciale fattibile</t>
  </si>
  <si>
    <t>Richiesta di riconversione commerciale iniziale</t>
  </si>
  <si>
    <t>Richiesta di riconversione commerciale attuabile</t>
  </si>
  <si>
    <t>Richiesta di riconversione commerciale fattibile</t>
  </si>
  <si>
    <t>Indica di quanto volume hanno bisogno di costruire le imprese commerciali per soddisfare gli ordini commerciali</t>
  </si>
  <si>
    <t>Indica di quanto volume hanno bisogno di costruire le imprese che operano online per soddisfare la domanda di ordini online</t>
  </si>
  <si>
    <t>Indica di quanto volume hanno bisogno di riconvertire le imprese che operano online per soddisfare la domanda di ordini 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</si>
</sst>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"/>
      <family val="2"/>
    </font>
    <font>
      <sz val="13"/>
      <name val="Calibri"/>
      <family val="2"/>
      <scheme val="minor"/>
    </font>
    <font>
      <sz val="11"/>
      <name val="Calibri"/>
      <scheme val="minor"/>
    </font>
    <font>
      <sz val="11"/>
      <color rgb="FFFF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1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vertical="center" wrapText="1"/>
    </xf>
    <xf numFmtId="0" fontId="3" fillId="0" borderId="0" xfId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11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16" fontId="1" fillId="0" borderId="0" xfId="0" applyNumberFormat="1" applyFont="1" applyFill="1" applyBorder="1" applyAlignment="1">
      <alignment horizontal="left" vertical="center" wrapText="1"/>
    </xf>
    <xf numFmtId="0" fontId="3" fillId="0" borderId="0" xfId="1" applyFill="1" applyBorder="1" applyAlignment="1">
      <alignment vertical="top" wrapText="1"/>
    </xf>
    <xf numFmtId="0" fontId="1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1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i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3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1342" displayName="Tabella1342" ref="A2:L150" totalsRowShown="0" headerRowDxfId="13" dataDxfId="12">
  <autoFilter ref="A2:L150"/>
  <sortState ref="A2:K139">
    <sortCondition ref="A1:A139"/>
  </sortState>
  <tableColumns count="12">
    <tableColumn id="1" name="Nome" dataDxfId="11"/>
    <tableColumn id="2" name="Unità di misura" dataDxfId="10"/>
    <tableColumn id="3" name="Descrizione" dataDxfId="9"/>
    <tableColumn id="4" name="Tipo" dataDxfId="8"/>
    <tableColumn id="15" name="Equazioni" dataDxfId="7"/>
    <tableColumn id="5" name="Valore iniziale stock" dataDxfId="6"/>
    <tableColumn id="6" name="Valore iniziale input" dataDxfId="5"/>
    <tableColumn id="9" name="Range valori input" dataDxfId="4"/>
    <tableColumn id="7" name="Dove" dataDxfId="3"/>
    <tableColumn id="11" name="Scenario 1" dataDxfId="2"/>
    <tableColumn id="12" name="Scenario  2" dataDxfId="1"/>
    <tableColumn id="16" name="Scenario 3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ugeo.urbistat.com/AdminStat/it/it/demografia/popolazione/lombardia/3/2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ugeo.urbistat.com/AdminStat/it/it/demografia/popolazione/lombardia/3/2" TargetMode="External"/><Relationship Id="rId1" Type="http://schemas.openxmlformats.org/officeDocument/2006/relationships/hyperlink" Target="https://www.confcommercio.it/-/nota-su-aggiornamento-consumi-famiglie-e-spese-obbligate" TargetMode="External"/><Relationship Id="rId6" Type="http://schemas.openxmlformats.org/officeDocument/2006/relationships/hyperlink" Target="https://www.isprambiente.gov.it/it/istituto-informa/comunicati-stampa/anno-2021/neanche-la-pandemia-ferma-il-consumo-di-suolo-speciale-roma-e-milano" TargetMode="External"/><Relationship Id="rId5" Type="http://schemas.openxmlformats.org/officeDocument/2006/relationships/hyperlink" Target="https://www.pgcasa.it/articoli/riparazioni-casa/demolire-un-edificio-quanto-costa-e-come-usare-il-superbonus-110__24268" TargetMode="External"/><Relationship Id="rId4" Type="http://schemas.openxmlformats.org/officeDocument/2006/relationships/hyperlink" Target="https://www.osservatori.net/it/ricerche/comunicati-stampa/continua-la-crescita-dellecommerce-b2c-in-italia-gli-acquisti-online-superano-i-31-mld-di-euro-e-il-40-provengono-da-smartph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0"/>
  <sheetViews>
    <sheetView tabSelected="1" zoomScale="70" zoomScaleNormal="70" workbookViewId="0">
      <pane xSplit="1" topLeftCell="B1" activePane="topRight" state="frozen"/>
      <selection pane="topRight" activeCell="D37" sqref="D37"/>
    </sheetView>
  </sheetViews>
  <sheetFormatPr defaultColWidth="33.28515625" defaultRowHeight="15" x14ac:dyDescent="0.25"/>
  <cols>
    <col min="1" max="3" width="33.28515625" style="4"/>
    <col min="4" max="4" width="33.28515625" style="1"/>
    <col min="5" max="5" width="33.28515625" style="4"/>
    <col min="6" max="10" width="33.28515625" style="8"/>
    <col min="11" max="12" width="33.28515625" style="4"/>
    <col min="13" max="16384" width="33.28515625" style="8"/>
  </cols>
  <sheetData>
    <row r="2" spans="1:12" ht="17.25" x14ac:dyDescent="0.25">
      <c r="A2" s="2" t="s">
        <v>0</v>
      </c>
      <c r="B2" s="2" t="s">
        <v>1</v>
      </c>
      <c r="C2" s="2" t="s">
        <v>2</v>
      </c>
      <c r="D2" s="2" t="s">
        <v>442</v>
      </c>
      <c r="E2" s="2" t="s">
        <v>105</v>
      </c>
      <c r="F2" s="2" t="s">
        <v>126</v>
      </c>
      <c r="G2" s="2" t="s">
        <v>127</v>
      </c>
      <c r="H2" s="2" t="s">
        <v>155</v>
      </c>
      <c r="I2" s="2" t="s">
        <v>139</v>
      </c>
      <c r="J2" s="2" t="s">
        <v>462</v>
      </c>
      <c r="K2" s="2" t="s">
        <v>461</v>
      </c>
      <c r="L2" s="2" t="s">
        <v>457</v>
      </c>
    </row>
    <row r="3" spans="1:12" s="13" customFormat="1" ht="45" x14ac:dyDescent="0.25">
      <c r="A3" s="4" t="s">
        <v>106</v>
      </c>
      <c r="B3" s="1" t="s">
        <v>234</v>
      </c>
      <c r="C3" s="4" t="s">
        <v>320</v>
      </c>
      <c r="D3" s="1" t="s">
        <v>50</v>
      </c>
      <c r="E3" s="4"/>
      <c r="F3" s="4"/>
      <c r="G3" s="4">
        <v>6</v>
      </c>
      <c r="H3" s="11" t="s">
        <v>333</v>
      </c>
      <c r="I3" s="12" t="s">
        <v>328</v>
      </c>
      <c r="J3" s="1" t="s">
        <v>447</v>
      </c>
      <c r="K3" s="6"/>
      <c r="L3" s="1"/>
    </row>
    <row r="4" spans="1:12" ht="45" x14ac:dyDescent="0.25">
      <c r="A4" s="4" t="s">
        <v>164</v>
      </c>
      <c r="B4" s="7" t="s">
        <v>38</v>
      </c>
      <c r="C4" s="4" t="s">
        <v>232</v>
      </c>
      <c r="D4" s="1" t="s">
        <v>49</v>
      </c>
      <c r="E4" s="4" t="s">
        <v>350</v>
      </c>
      <c r="F4" s="14"/>
      <c r="G4" s="14"/>
      <c r="H4" s="4"/>
      <c r="I4" s="4"/>
      <c r="K4" s="7"/>
      <c r="L4" s="7"/>
    </row>
    <row r="5" spans="1:12" s="13" customFormat="1" ht="30" x14ac:dyDescent="0.25">
      <c r="A5" s="4" t="s">
        <v>165</v>
      </c>
      <c r="B5" s="1" t="s">
        <v>53</v>
      </c>
      <c r="C5" s="4" t="s">
        <v>321</v>
      </c>
      <c r="D5" s="1" t="s">
        <v>50</v>
      </c>
      <c r="E5" s="4"/>
      <c r="F5" s="4"/>
      <c r="G5" s="4">
        <v>5</v>
      </c>
      <c r="H5" s="4"/>
      <c r="I5" s="4"/>
      <c r="K5" s="1"/>
      <c r="L5" s="1"/>
    </row>
    <row r="6" spans="1:12" s="13" customFormat="1" ht="60" x14ac:dyDescent="0.25">
      <c r="A6" s="4" t="s">
        <v>230</v>
      </c>
      <c r="B6" s="1" t="s">
        <v>53</v>
      </c>
      <c r="C6" s="4" t="s">
        <v>322</v>
      </c>
      <c r="D6" s="1" t="s">
        <v>50</v>
      </c>
      <c r="E6" s="4"/>
      <c r="F6" s="14"/>
      <c r="G6" s="4">
        <v>9</v>
      </c>
      <c r="H6" s="4" t="s">
        <v>156</v>
      </c>
      <c r="I6" s="4" t="s">
        <v>147</v>
      </c>
      <c r="K6" s="1"/>
      <c r="L6" s="1"/>
    </row>
    <row r="7" spans="1:12" s="13" customFormat="1" ht="45" x14ac:dyDescent="0.25">
      <c r="A7" s="4" t="s">
        <v>131</v>
      </c>
      <c r="B7" s="1" t="s">
        <v>53</v>
      </c>
      <c r="C7" s="4" t="s">
        <v>61</v>
      </c>
      <c r="D7" s="1" t="s">
        <v>50</v>
      </c>
      <c r="E7" s="4"/>
      <c r="F7" s="4"/>
      <c r="G7" s="4">
        <v>5</v>
      </c>
      <c r="H7" s="4" t="s">
        <v>157</v>
      </c>
      <c r="I7" s="4"/>
      <c r="K7" s="1"/>
      <c r="L7" s="1"/>
    </row>
    <row r="8" spans="1:12" s="13" customFormat="1" ht="75" x14ac:dyDescent="0.25">
      <c r="A8" s="4" t="s">
        <v>166</v>
      </c>
      <c r="B8" s="1" t="s">
        <v>267</v>
      </c>
      <c r="C8" s="4" t="s">
        <v>233</v>
      </c>
      <c r="D8" s="1" t="s">
        <v>50</v>
      </c>
      <c r="E8" s="4"/>
      <c r="F8" s="14"/>
      <c r="G8" s="14">
        <v>2</v>
      </c>
      <c r="H8" s="4" t="s">
        <v>334</v>
      </c>
      <c r="I8" s="8" t="s">
        <v>329</v>
      </c>
      <c r="K8" s="1"/>
      <c r="L8" s="1"/>
    </row>
    <row r="9" spans="1:12" ht="45" x14ac:dyDescent="0.25">
      <c r="A9" s="4" t="s">
        <v>167</v>
      </c>
      <c r="B9" s="1" t="s">
        <v>399</v>
      </c>
      <c r="C9" s="4" t="s">
        <v>235</v>
      </c>
      <c r="D9" s="1" t="s">
        <v>47</v>
      </c>
      <c r="E9" s="4" t="s">
        <v>443</v>
      </c>
      <c r="F9" s="14"/>
      <c r="G9" s="14"/>
      <c r="H9" s="4"/>
      <c r="I9" s="4"/>
      <c r="K9" s="1"/>
      <c r="L9" s="1"/>
    </row>
    <row r="10" spans="1:12" ht="30" x14ac:dyDescent="0.25">
      <c r="A10" s="4" t="s">
        <v>168</v>
      </c>
      <c r="B10" s="1" t="s">
        <v>234</v>
      </c>
      <c r="C10" s="4" t="s">
        <v>236</v>
      </c>
      <c r="D10" s="1" t="s">
        <v>49</v>
      </c>
      <c r="E10" s="4" t="s">
        <v>351</v>
      </c>
      <c r="F10" s="14"/>
      <c r="G10" s="14"/>
      <c r="H10" s="4"/>
      <c r="I10" s="4"/>
      <c r="K10" s="1"/>
      <c r="L10" s="1"/>
    </row>
    <row r="11" spans="1:12" s="13" customFormat="1" ht="30" x14ac:dyDescent="0.25">
      <c r="A11" s="4" t="s">
        <v>169</v>
      </c>
      <c r="B11" s="1" t="s">
        <v>97</v>
      </c>
      <c r="C11" s="4" t="s">
        <v>237</v>
      </c>
      <c r="D11" s="1" t="s">
        <v>50</v>
      </c>
      <c r="E11" s="4"/>
      <c r="F11" s="14"/>
      <c r="G11" s="14">
        <v>10</v>
      </c>
      <c r="H11" s="4"/>
      <c r="I11" s="4"/>
      <c r="K11" s="1"/>
      <c r="L11" s="1"/>
    </row>
    <row r="12" spans="1:12" s="13" customFormat="1" ht="45" x14ac:dyDescent="0.25">
      <c r="A12" s="4" t="s">
        <v>170</v>
      </c>
      <c r="B12" s="1" t="s">
        <v>97</v>
      </c>
      <c r="C12" s="4" t="s">
        <v>237</v>
      </c>
      <c r="D12" s="1" t="s">
        <v>50</v>
      </c>
      <c r="E12" s="4"/>
      <c r="F12" s="14"/>
      <c r="G12" s="14">
        <f>60/4</f>
        <v>15</v>
      </c>
      <c r="H12" s="4"/>
      <c r="I12" s="15" t="s">
        <v>331</v>
      </c>
      <c r="K12" s="1"/>
      <c r="L12" s="1"/>
    </row>
    <row r="13" spans="1:12" s="13" customFormat="1" ht="30" x14ac:dyDescent="0.25">
      <c r="A13" s="4" t="s">
        <v>163</v>
      </c>
      <c r="B13" s="1" t="s">
        <v>96</v>
      </c>
      <c r="C13" s="4" t="s">
        <v>238</v>
      </c>
      <c r="D13" s="1" t="s">
        <v>50</v>
      </c>
      <c r="E13" s="4"/>
      <c r="F13" s="14"/>
      <c r="G13" s="4">
        <f>100*3</f>
        <v>300</v>
      </c>
      <c r="H13" s="4"/>
      <c r="I13" s="4"/>
      <c r="K13" s="1"/>
      <c r="L13" s="1"/>
    </row>
    <row r="14" spans="1:12" s="12" customFormat="1" ht="30" x14ac:dyDescent="0.25">
      <c r="A14" s="4" t="s">
        <v>3</v>
      </c>
      <c r="B14" s="1" t="s">
        <v>96</v>
      </c>
      <c r="C14" s="4" t="s">
        <v>51</v>
      </c>
      <c r="D14" s="1" t="s">
        <v>50</v>
      </c>
      <c r="E14" s="4"/>
      <c r="F14" s="4"/>
      <c r="G14" s="4">
        <f>300*7</f>
        <v>2100</v>
      </c>
      <c r="H14" s="4"/>
      <c r="I14" s="4"/>
      <c r="K14" s="1"/>
      <c r="L14" s="1"/>
    </row>
    <row r="15" spans="1:12" ht="30" x14ac:dyDescent="0.25">
      <c r="A15" s="4" t="s">
        <v>171</v>
      </c>
      <c r="B15" s="1" t="s">
        <v>96</v>
      </c>
      <c r="C15" s="4" t="s">
        <v>319</v>
      </c>
      <c r="D15" s="1" t="s">
        <v>49</v>
      </c>
      <c r="E15" s="4" t="s">
        <v>352</v>
      </c>
      <c r="F15" s="14"/>
      <c r="G15" s="14"/>
      <c r="H15" s="4"/>
      <c r="I15" s="4"/>
      <c r="K15" s="1"/>
      <c r="L15" s="1"/>
    </row>
    <row r="16" spans="1:12" ht="45" x14ac:dyDescent="0.25">
      <c r="A16" s="4" t="s">
        <v>4</v>
      </c>
      <c r="B16" s="1" t="s">
        <v>37</v>
      </c>
      <c r="C16" s="4" t="s">
        <v>63</v>
      </c>
      <c r="D16" s="1" t="s">
        <v>49</v>
      </c>
      <c r="E16" s="4" t="s">
        <v>103</v>
      </c>
      <c r="F16" s="4"/>
      <c r="G16" s="4"/>
      <c r="H16" s="4"/>
      <c r="K16" s="1"/>
      <c r="L16" s="1"/>
    </row>
    <row r="17" spans="1:12" s="12" customFormat="1" ht="45" x14ac:dyDescent="0.25">
      <c r="A17" s="4" t="s">
        <v>5</v>
      </c>
      <c r="B17" s="1" t="s">
        <v>39</v>
      </c>
      <c r="C17" s="4" t="s">
        <v>62</v>
      </c>
      <c r="D17" s="1" t="s">
        <v>50</v>
      </c>
      <c r="E17" s="4"/>
      <c r="F17" s="4"/>
      <c r="G17" s="4">
        <v>5141</v>
      </c>
      <c r="H17" s="4"/>
      <c r="I17" s="16" t="s">
        <v>148</v>
      </c>
      <c r="K17" s="4" t="s">
        <v>449</v>
      </c>
      <c r="L17" s="1"/>
    </row>
    <row r="18" spans="1:12" ht="30" x14ac:dyDescent="0.25">
      <c r="A18" s="4" t="s">
        <v>54</v>
      </c>
      <c r="B18" s="1" t="s">
        <v>37</v>
      </c>
      <c r="C18" s="4" t="s">
        <v>64</v>
      </c>
      <c r="D18" s="1" t="s">
        <v>49</v>
      </c>
      <c r="E18" s="4" t="s">
        <v>125</v>
      </c>
      <c r="F18" s="4"/>
      <c r="G18" s="4"/>
      <c r="H18" s="4"/>
      <c r="K18" s="1"/>
      <c r="L18" s="1"/>
    </row>
    <row r="19" spans="1:12" ht="45" x14ac:dyDescent="0.25">
      <c r="A19" s="4" t="s">
        <v>101</v>
      </c>
      <c r="B19" s="1" t="s">
        <v>37</v>
      </c>
      <c r="C19" s="4" t="s">
        <v>102</v>
      </c>
      <c r="D19" s="1" t="s">
        <v>49</v>
      </c>
      <c r="E19" s="4" t="s">
        <v>353</v>
      </c>
      <c r="F19" s="4"/>
      <c r="G19" s="4"/>
      <c r="H19" s="4"/>
      <c r="K19" s="1"/>
      <c r="L19" s="1"/>
    </row>
    <row r="20" spans="1:12" ht="60" x14ac:dyDescent="0.25">
      <c r="A20" s="4" t="s">
        <v>172</v>
      </c>
      <c r="B20" s="7" t="s">
        <v>38</v>
      </c>
      <c r="C20" s="4" t="s">
        <v>239</v>
      </c>
      <c r="D20" s="1" t="s">
        <v>47</v>
      </c>
      <c r="E20" s="4" t="s">
        <v>440</v>
      </c>
      <c r="F20" s="14"/>
      <c r="G20" s="14"/>
      <c r="H20" s="4"/>
      <c r="K20" s="7"/>
      <c r="L20" s="7"/>
    </row>
    <row r="21" spans="1:12" ht="30" x14ac:dyDescent="0.25">
      <c r="A21" s="4" t="s">
        <v>173</v>
      </c>
      <c r="B21" s="7" t="s">
        <v>38</v>
      </c>
      <c r="C21" s="4" t="s">
        <v>244</v>
      </c>
      <c r="D21" s="1" t="s">
        <v>49</v>
      </c>
      <c r="E21" s="4" t="s">
        <v>354</v>
      </c>
      <c r="F21" s="14"/>
      <c r="G21" s="14"/>
      <c r="H21" s="4"/>
      <c r="K21" s="7"/>
      <c r="L21" s="7"/>
    </row>
    <row r="22" spans="1:12" ht="180" x14ac:dyDescent="0.25">
      <c r="A22" s="4" t="s">
        <v>175</v>
      </c>
      <c r="B22" s="7" t="s">
        <v>38</v>
      </c>
      <c r="C22" s="4" t="s">
        <v>243</v>
      </c>
      <c r="D22" s="1" t="s">
        <v>47</v>
      </c>
      <c r="E22" s="4" t="s">
        <v>401</v>
      </c>
      <c r="F22" s="14"/>
      <c r="G22" s="14"/>
      <c r="H22" s="4"/>
      <c r="K22" s="7"/>
      <c r="L22" s="7"/>
    </row>
    <row r="23" spans="1:12" ht="150" x14ac:dyDescent="0.25">
      <c r="A23" s="4" t="s">
        <v>174</v>
      </c>
      <c r="B23" s="7" t="s">
        <v>38</v>
      </c>
      <c r="C23" s="4" t="s">
        <v>242</v>
      </c>
      <c r="D23" s="1" t="s">
        <v>47</v>
      </c>
      <c r="E23" s="4" t="s">
        <v>436</v>
      </c>
      <c r="F23" s="14"/>
      <c r="G23" s="14"/>
      <c r="H23" s="4"/>
      <c r="K23" s="7"/>
      <c r="L23" s="7"/>
    </row>
    <row r="24" spans="1:12" ht="165" x14ac:dyDescent="0.25">
      <c r="A24" s="4" t="s">
        <v>176</v>
      </c>
      <c r="B24" s="7" t="s">
        <v>38</v>
      </c>
      <c r="C24" s="4" t="s">
        <v>241</v>
      </c>
      <c r="D24" s="1" t="s">
        <v>47</v>
      </c>
      <c r="E24" s="4" t="s">
        <v>402</v>
      </c>
      <c r="F24" s="14"/>
      <c r="G24" s="14"/>
      <c r="H24" s="4"/>
      <c r="K24" s="7"/>
      <c r="L24" s="7"/>
    </row>
    <row r="25" spans="1:12" ht="30" x14ac:dyDescent="0.25">
      <c r="A25" s="4" t="s">
        <v>177</v>
      </c>
      <c r="B25" s="1" t="s">
        <v>97</v>
      </c>
      <c r="C25" s="4" t="s">
        <v>240</v>
      </c>
      <c r="D25" s="1" t="s">
        <v>50</v>
      </c>
      <c r="F25" s="14"/>
      <c r="G25" s="14">
        <f>10/4</f>
        <v>2.5</v>
      </c>
      <c r="H25" s="4"/>
      <c r="I25" s="12" t="s">
        <v>328</v>
      </c>
      <c r="K25" s="1"/>
      <c r="L25" s="1"/>
    </row>
    <row r="26" spans="1:12" ht="45" x14ac:dyDescent="0.25">
      <c r="A26" s="4" t="s">
        <v>437</v>
      </c>
      <c r="B26" s="1" t="s">
        <v>434</v>
      </c>
      <c r="C26" s="4" t="s">
        <v>438</v>
      </c>
      <c r="D26" s="1" t="s">
        <v>49</v>
      </c>
      <c r="E26" s="4" t="s">
        <v>439</v>
      </c>
      <c r="F26" s="14"/>
      <c r="G26" s="14"/>
      <c r="H26" s="4"/>
      <c r="K26" s="1"/>
      <c r="L26" s="1"/>
    </row>
    <row r="27" spans="1:12" s="12" customFormat="1" ht="45" x14ac:dyDescent="0.25">
      <c r="A27" s="4" t="s">
        <v>433</v>
      </c>
      <c r="B27" s="1" t="s">
        <v>434</v>
      </c>
      <c r="C27" s="4" t="s">
        <v>435</v>
      </c>
      <c r="D27" s="1" t="s">
        <v>49</v>
      </c>
      <c r="E27" s="4" t="s">
        <v>441</v>
      </c>
      <c r="F27" s="14"/>
      <c r="G27" s="14"/>
      <c r="H27" s="4"/>
      <c r="I27" s="8"/>
      <c r="K27" s="1"/>
      <c r="L27" s="1"/>
    </row>
    <row r="28" spans="1:12" s="12" customFormat="1" ht="60" x14ac:dyDescent="0.25">
      <c r="A28" s="4" t="s">
        <v>6</v>
      </c>
      <c r="B28" s="1" t="s">
        <v>36</v>
      </c>
      <c r="C28" s="4" t="s">
        <v>52</v>
      </c>
      <c r="D28" s="1" t="s">
        <v>50</v>
      </c>
      <c r="E28" s="4"/>
      <c r="F28" s="4"/>
      <c r="G28" s="14">
        <v>30</v>
      </c>
      <c r="H28" s="17"/>
      <c r="I28" s="18" t="s">
        <v>149</v>
      </c>
      <c r="K28" s="1"/>
      <c r="L28" s="1"/>
    </row>
    <row r="29" spans="1:12" ht="30" x14ac:dyDescent="0.25">
      <c r="A29" s="4" t="s">
        <v>178</v>
      </c>
      <c r="B29" s="7" t="s">
        <v>38</v>
      </c>
      <c r="C29" s="4" t="s">
        <v>246</v>
      </c>
      <c r="D29" s="1" t="s">
        <v>49</v>
      </c>
      <c r="E29" s="4" t="s">
        <v>355</v>
      </c>
      <c r="F29" s="14"/>
      <c r="G29" s="14"/>
      <c r="H29" s="17"/>
      <c r="K29" s="7"/>
      <c r="L29" s="7"/>
    </row>
    <row r="30" spans="1:12" ht="30" x14ac:dyDescent="0.25">
      <c r="A30" s="4" t="s">
        <v>179</v>
      </c>
      <c r="B30" s="1" t="s">
        <v>97</v>
      </c>
      <c r="C30" s="4" t="s">
        <v>248</v>
      </c>
      <c r="D30" s="1" t="s">
        <v>49</v>
      </c>
      <c r="E30" s="4" t="s">
        <v>356</v>
      </c>
      <c r="F30" s="14"/>
      <c r="G30" s="14"/>
      <c r="H30" s="17"/>
      <c r="K30" s="1"/>
      <c r="L30" s="1"/>
    </row>
    <row r="31" spans="1:12" s="12" customFormat="1" ht="30" x14ac:dyDescent="0.25">
      <c r="A31" s="4" t="s">
        <v>245</v>
      </c>
      <c r="B31" s="1" t="s">
        <v>36</v>
      </c>
      <c r="C31" s="4" t="s">
        <v>247</v>
      </c>
      <c r="D31" s="1" t="s">
        <v>50</v>
      </c>
      <c r="E31" s="4"/>
      <c r="F31" s="14"/>
      <c r="G31" s="14">
        <v>5</v>
      </c>
      <c r="H31" s="17"/>
      <c r="I31" s="8"/>
      <c r="K31" s="1"/>
      <c r="L31" s="1"/>
    </row>
    <row r="32" spans="1:12" ht="45" x14ac:dyDescent="0.25">
      <c r="A32" s="4" t="s">
        <v>191</v>
      </c>
      <c r="B32" s="1" t="s">
        <v>41</v>
      </c>
      <c r="C32" s="4" t="s">
        <v>193</v>
      </c>
      <c r="D32" s="1" t="s">
        <v>47</v>
      </c>
      <c r="E32" s="4" t="s">
        <v>403</v>
      </c>
      <c r="F32" s="4"/>
      <c r="G32" s="4"/>
      <c r="H32" s="4"/>
      <c r="K32" s="1"/>
      <c r="L32" s="1"/>
    </row>
    <row r="33" spans="1:12" ht="75" x14ac:dyDescent="0.25">
      <c r="A33" s="4" t="s">
        <v>7</v>
      </c>
      <c r="B33" s="1" t="s">
        <v>40</v>
      </c>
      <c r="C33" s="4" t="s">
        <v>65</v>
      </c>
      <c r="D33" s="1" t="s">
        <v>47</v>
      </c>
      <c r="E33" s="4" t="s">
        <v>404</v>
      </c>
      <c r="F33" s="4"/>
      <c r="G33" s="4"/>
      <c r="H33" s="4"/>
      <c r="K33" s="1"/>
      <c r="L33" s="1"/>
    </row>
    <row r="34" spans="1:12" s="20" customFormat="1" ht="90" x14ac:dyDescent="0.25">
      <c r="A34" s="5" t="s">
        <v>180</v>
      </c>
      <c r="B34" s="3" t="s">
        <v>40</v>
      </c>
      <c r="C34" s="5" t="s">
        <v>258</v>
      </c>
      <c r="D34" s="3" t="s">
        <v>47</v>
      </c>
      <c r="E34" s="5" t="s">
        <v>405</v>
      </c>
      <c r="F34" s="19"/>
      <c r="G34" s="19"/>
      <c r="H34" s="5"/>
      <c r="J34" s="8"/>
      <c r="K34" s="3"/>
      <c r="L34" s="3"/>
    </row>
    <row r="35" spans="1:12" ht="30" x14ac:dyDescent="0.25">
      <c r="A35" s="4" t="s">
        <v>182</v>
      </c>
      <c r="B35" s="1" t="s">
        <v>399</v>
      </c>
      <c r="C35" s="4" t="s">
        <v>250</v>
      </c>
      <c r="D35" s="1" t="s">
        <v>47</v>
      </c>
      <c r="E35" s="4" t="s">
        <v>406</v>
      </c>
      <c r="F35" s="14"/>
      <c r="G35" s="14"/>
      <c r="H35" s="4"/>
      <c r="K35" s="1"/>
      <c r="L35" s="1"/>
    </row>
    <row r="36" spans="1:12" ht="75" x14ac:dyDescent="0.25">
      <c r="A36" s="4" t="s">
        <v>181</v>
      </c>
      <c r="B36" s="1" t="s">
        <v>96</v>
      </c>
      <c r="C36" s="4" t="s">
        <v>251</v>
      </c>
      <c r="D36" s="1" t="s">
        <v>49</v>
      </c>
      <c r="E36" s="4" t="s">
        <v>357</v>
      </c>
      <c r="F36" s="4"/>
      <c r="G36" s="4"/>
      <c r="H36" s="4"/>
      <c r="K36" s="1"/>
      <c r="L36" s="1"/>
    </row>
    <row r="37" spans="1:12" ht="75" x14ac:dyDescent="0.25">
      <c r="A37" s="4" t="s">
        <v>183</v>
      </c>
      <c r="B37" s="1" t="s">
        <v>96</v>
      </c>
      <c r="C37" s="4" t="s">
        <v>252</v>
      </c>
      <c r="D37" s="1" t="s">
        <v>49</v>
      </c>
      <c r="E37" s="4" t="s">
        <v>358</v>
      </c>
      <c r="F37" s="14"/>
      <c r="G37" s="14"/>
      <c r="H37" s="4"/>
      <c r="K37" s="1"/>
      <c r="L37" s="4" t="s">
        <v>460</v>
      </c>
    </row>
    <row r="38" spans="1:12" ht="45" x14ac:dyDescent="0.25">
      <c r="A38" s="4" t="s">
        <v>184</v>
      </c>
      <c r="B38" s="1" t="s">
        <v>45</v>
      </c>
      <c r="C38" s="4" t="s">
        <v>118</v>
      </c>
      <c r="D38" s="1" t="s">
        <v>49</v>
      </c>
      <c r="E38" s="4" t="s">
        <v>359</v>
      </c>
      <c r="F38" s="14"/>
      <c r="G38" s="14"/>
      <c r="H38" s="4"/>
      <c r="K38" s="1"/>
      <c r="L38" s="1"/>
    </row>
    <row r="39" spans="1:12" s="21" customFormat="1" ht="105" x14ac:dyDescent="0.25">
      <c r="A39" s="4" t="s">
        <v>128</v>
      </c>
      <c r="B39" s="1" t="s">
        <v>96</v>
      </c>
      <c r="C39" s="4" t="s">
        <v>253</v>
      </c>
      <c r="D39" s="1" t="s">
        <v>48</v>
      </c>
      <c r="E39" s="4" t="s">
        <v>378</v>
      </c>
      <c r="F39" s="14">
        <f>9539360*0.5*5</f>
        <v>23848400</v>
      </c>
      <c r="G39" s="4"/>
      <c r="H39" s="4"/>
      <c r="I39" s="18" t="s">
        <v>348</v>
      </c>
      <c r="K39" s="1"/>
      <c r="L39" s="1"/>
    </row>
    <row r="40" spans="1:12" s="13" customFormat="1" ht="45" x14ac:dyDescent="0.25">
      <c r="A40" s="4" t="s">
        <v>130</v>
      </c>
      <c r="B40" s="1" t="s">
        <v>96</v>
      </c>
      <c r="C40" s="4" t="s">
        <v>256</v>
      </c>
      <c r="D40" s="1" t="s">
        <v>48</v>
      </c>
      <c r="E40" s="4" t="s">
        <v>379</v>
      </c>
      <c r="F40" s="4">
        <f>560000*5</f>
        <v>2800000</v>
      </c>
      <c r="G40" s="4"/>
      <c r="H40" s="4"/>
      <c r="I40" s="8"/>
      <c r="K40" s="1"/>
      <c r="L40" s="1"/>
    </row>
    <row r="41" spans="1:12" s="12" customFormat="1" ht="45" x14ac:dyDescent="0.25">
      <c r="A41" s="4" t="s">
        <v>185</v>
      </c>
      <c r="B41" s="1" t="s">
        <v>96</v>
      </c>
      <c r="C41" s="4" t="s">
        <v>254</v>
      </c>
      <c r="D41" s="1" t="s">
        <v>48</v>
      </c>
      <c r="E41" s="4" t="s">
        <v>380</v>
      </c>
      <c r="F41" s="4">
        <v>0</v>
      </c>
      <c r="G41" s="4"/>
      <c r="H41" s="4"/>
      <c r="I41" s="8"/>
      <c r="K41" s="1"/>
      <c r="L41" s="1"/>
    </row>
    <row r="42" spans="1:12" s="12" customFormat="1" ht="120" x14ac:dyDescent="0.25">
      <c r="A42" s="4" t="s">
        <v>129</v>
      </c>
      <c r="B42" s="1" t="s">
        <v>96</v>
      </c>
      <c r="C42" s="4" t="s">
        <v>255</v>
      </c>
      <c r="D42" s="1" t="s">
        <v>48</v>
      </c>
      <c r="E42" s="4" t="s">
        <v>381</v>
      </c>
      <c r="F42" s="4">
        <v>0</v>
      </c>
      <c r="G42" s="4"/>
      <c r="H42" s="4"/>
      <c r="I42" s="8"/>
      <c r="K42" s="1"/>
      <c r="L42" s="1"/>
    </row>
    <row r="43" spans="1:12" s="12" customFormat="1" ht="105" x14ac:dyDescent="0.25">
      <c r="A43" s="4" t="s">
        <v>10</v>
      </c>
      <c r="B43" s="1" t="s">
        <v>96</v>
      </c>
      <c r="C43" s="4" t="s">
        <v>89</v>
      </c>
      <c r="D43" s="1" t="s">
        <v>48</v>
      </c>
      <c r="E43" s="4" t="s">
        <v>382</v>
      </c>
      <c r="F43" s="4">
        <f>4800000*9</f>
        <v>43200000</v>
      </c>
      <c r="G43" s="4"/>
      <c r="H43" s="4"/>
      <c r="I43" s="4" t="s">
        <v>146</v>
      </c>
      <c r="K43" s="1"/>
      <c r="L43" s="1"/>
    </row>
    <row r="44" spans="1:12" s="12" customFormat="1" ht="30" x14ac:dyDescent="0.25">
      <c r="A44" s="4" t="s">
        <v>8</v>
      </c>
      <c r="B44" s="1" t="s">
        <v>96</v>
      </c>
      <c r="C44" s="4" t="s">
        <v>90</v>
      </c>
      <c r="D44" s="1" t="s">
        <v>48</v>
      </c>
      <c r="E44" s="4" t="s">
        <v>383</v>
      </c>
      <c r="F44" s="4">
        <v>0</v>
      </c>
      <c r="G44" s="4"/>
      <c r="H44" s="4"/>
      <c r="I44" s="8"/>
      <c r="K44" s="1"/>
      <c r="L44" s="1"/>
    </row>
    <row r="45" spans="1:12" s="12" customFormat="1" ht="105" x14ac:dyDescent="0.25">
      <c r="A45" s="4" t="s">
        <v>9</v>
      </c>
      <c r="B45" s="1" t="s">
        <v>96</v>
      </c>
      <c r="C45" s="4" t="s">
        <v>91</v>
      </c>
      <c r="D45" s="1" t="s">
        <v>48</v>
      </c>
      <c r="E45" s="4" t="s">
        <v>384</v>
      </c>
      <c r="F45" s="4">
        <v>0</v>
      </c>
      <c r="G45" s="4"/>
      <c r="H45" s="4"/>
      <c r="I45" s="8"/>
      <c r="K45" s="1"/>
      <c r="L45" s="1"/>
    </row>
    <row r="46" spans="1:12" s="12" customFormat="1" ht="45" x14ac:dyDescent="0.25">
      <c r="A46" s="4" t="s">
        <v>11</v>
      </c>
      <c r="B46" s="1" t="s">
        <v>96</v>
      </c>
      <c r="C46" s="4" t="s">
        <v>92</v>
      </c>
      <c r="D46" s="1" t="s">
        <v>48</v>
      </c>
      <c r="E46" s="4" t="s">
        <v>385</v>
      </c>
      <c r="F46" s="4">
        <f>1300000*0.5*9</f>
        <v>5850000</v>
      </c>
      <c r="G46" s="4"/>
      <c r="H46" s="4"/>
      <c r="I46" s="8" t="s">
        <v>153</v>
      </c>
      <c r="K46" s="1"/>
      <c r="L46" s="1"/>
    </row>
    <row r="47" spans="1:12" s="12" customFormat="1" ht="60" x14ac:dyDescent="0.25">
      <c r="A47" s="4" t="s">
        <v>121</v>
      </c>
      <c r="B47" s="1" t="s">
        <v>57</v>
      </c>
      <c r="C47" s="4" t="s">
        <v>113</v>
      </c>
      <c r="D47" s="1" t="s">
        <v>50</v>
      </c>
      <c r="E47" s="4"/>
      <c r="F47" s="4"/>
      <c r="G47" s="4">
        <v>1</v>
      </c>
      <c r="H47" s="4" t="s">
        <v>160</v>
      </c>
      <c r="I47" s="8"/>
      <c r="K47" s="1"/>
      <c r="L47" s="1"/>
    </row>
    <row r="48" spans="1:12" ht="45" x14ac:dyDescent="0.25">
      <c r="A48" s="4" t="s">
        <v>192</v>
      </c>
      <c r="B48" s="1" t="s">
        <v>41</v>
      </c>
      <c r="C48" s="4" t="s">
        <v>194</v>
      </c>
      <c r="D48" s="1" t="s">
        <v>47</v>
      </c>
      <c r="E48" s="4" t="s">
        <v>407</v>
      </c>
      <c r="F48" s="4"/>
      <c r="G48" s="4"/>
      <c r="H48" s="4"/>
      <c r="K48" s="1"/>
      <c r="L48" s="1"/>
    </row>
    <row r="49" spans="1:12" ht="90" x14ac:dyDescent="0.25">
      <c r="A49" s="4" t="s">
        <v>13</v>
      </c>
      <c r="B49" s="1" t="s">
        <v>40</v>
      </c>
      <c r="C49" s="4" t="s">
        <v>259</v>
      </c>
      <c r="D49" s="1" t="s">
        <v>47</v>
      </c>
      <c r="E49" s="4" t="s">
        <v>408</v>
      </c>
      <c r="F49" s="4"/>
      <c r="G49" s="4"/>
      <c r="H49" s="4"/>
      <c r="K49" s="1"/>
      <c r="L49" s="1"/>
    </row>
    <row r="50" spans="1:12" ht="90" x14ac:dyDescent="0.25">
      <c r="A50" s="4" t="s">
        <v>257</v>
      </c>
      <c r="B50" s="1" t="s">
        <v>40</v>
      </c>
      <c r="C50" s="4" t="s">
        <v>249</v>
      </c>
      <c r="D50" s="1" t="s">
        <v>47</v>
      </c>
      <c r="E50" s="5" t="s">
        <v>409</v>
      </c>
      <c r="F50" s="14"/>
      <c r="G50" s="14"/>
      <c r="H50" s="4"/>
      <c r="K50" s="1"/>
      <c r="L50" s="1"/>
    </row>
    <row r="51" spans="1:12" s="12" customFormat="1" ht="45" x14ac:dyDescent="0.25">
      <c r="A51" s="4" t="s">
        <v>188</v>
      </c>
      <c r="B51" s="1" t="s">
        <v>57</v>
      </c>
      <c r="C51" s="4" t="s">
        <v>262</v>
      </c>
      <c r="D51" s="1" t="s">
        <v>50</v>
      </c>
      <c r="E51" s="4"/>
      <c r="F51" s="14"/>
      <c r="G51" s="14">
        <v>0.5</v>
      </c>
      <c r="H51" s="4" t="s">
        <v>160</v>
      </c>
      <c r="I51" s="8"/>
      <c r="K51" s="1"/>
      <c r="L51" s="1"/>
    </row>
    <row r="52" spans="1:12" s="12" customFormat="1" ht="45" x14ac:dyDescent="0.25">
      <c r="A52" s="4" t="s">
        <v>323</v>
      </c>
      <c r="B52" s="1" t="s">
        <v>57</v>
      </c>
      <c r="C52" s="4" t="s">
        <v>263</v>
      </c>
      <c r="D52" s="1" t="s">
        <v>50</v>
      </c>
      <c r="E52" s="4"/>
      <c r="F52" s="14"/>
      <c r="G52" s="14">
        <v>0.3</v>
      </c>
      <c r="H52" s="4" t="s">
        <v>160</v>
      </c>
      <c r="I52" s="8"/>
      <c r="J52" s="1">
        <v>0.8</v>
      </c>
      <c r="K52" s="6"/>
      <c r="L52" s="1"/>
    </row>
    <row r="53" spans="1:12" ht="45" x14ac:dyDescent="0.25">
      <c r="A53" s="4" t="s">
        <v>186</v>
      </c>
      <c r="B53" s="7" t="s">
        <v>38</v>
      </c>
      <c r="C53" s="4" t="s">
        <v>261</v>
      </c>
      <c r="D53" s="1" t="s">
        <v>49</v>
      </c>
      <c r="E53" s="4" t="s">
        <v>360</v>
      </c>
      <c r="F53" s="14"/>
      <c r="G53" s="14"/>
      <c r="H53" s="4"/>
      <c r="J53" s="7" t="s">
        <v>448</v>
      </c>
      <c r="K53" s="6"/>
      <c r="L53" s="7"/>
    </row>
    <row r="54" spans="1:12" s="12" customFormat="1" ht="75" x14ac:dyDescent="0.25">
      <c r="A54" s="4" t="s">
        <v>187</v>
      </c>
      <c r="B54" s="1" t="s">
        <v>267</v>
      </c>
      <c r="C54" s="4" t="s">
        <v>260</v>
      </c>
      <c r="D54" s="1" t="s">
        <v>50</v>
      </c>
      <c r="E54" s="4"/>
      <c r="F54" s="14"/>
      <c r="G54" s="14">
        <v>0.8</v>
      </c>
      <c r="H54" s="4" t="s">
        <v>335</v>
      </c>
      <c r="I54" s="8" t="s">
        <v>329</v>
      </c>
      <c r="K54" s="1"/>
      <c r="L54" s="1"/>
    </row>
    <row r="55" spans="1:12" ht="45" x14ac:dyDescent="0.25">
      <c r="A55" s="4" t="s">
        <v>108</v>
      </c>
      <c r="B55" s="1" t="s">
        <v>45</v>
      </c>
      <c r="C55" s="4" t="s">
        <v>114</v>
      </c>
      <c r="D55" s="1" t="s">
        <v>49</v>
      </c>
      <c r="E55" s="4" t="s">
        <v>340</v>
      </c>
      <c r="F55" s="14"/>
      <c r="G55" s="4"/>
      <c r="H55" s="4"/>
      <c r="K55" s="1"/>
      <c r="L55" s="1"/>
    </row>
    <row r="56" spans="1:12" ht="75" x14ac:dyDescent="0.25">
      <c r="A56" s="4" t="s">
        <v>189</v>
      </c>
      <c r="B56" s="1" t="s">
        <v>45</v>
      </c>
      <c r="C56" s="4" t="s">
        <v>264</v>
      </c>
      <c r="D56" s="1" t="s">
        <v>49</v>
      </c>
      <c r="E56" s="4" t="s">
        <v>445</v>
      </c>
      <c r="F56" s="14"/>
      <c r="G56" s="14"/>
      <c r="H56" s="4"/>
      <c r="K56" s="1"/>
      <c r="L56" s="1"/>
    </row>
    <row r="57" spans="1:12" s="12" customFormat="1" ht="75" x14ac:dyDescent="0.25">
      <c r="A57" s="4" t="s">
        <v>268</v>
      </c>
      <c r="B57" s="1" t="s">
        <v>267</v>
      </c>
      <c r="C57" s="4" t="s">
        <v>269</v>
      </c>
      <c r="D57" s="1" t="s">
        <v>50</v>
      </c>
      <c r="E57" s="4" t="s">
        <v>444</v>
      </c>
      <c r="F57" s="14"/>
      <c r="G57" s="14">
        <v>1.2</v>
      </c>
      <c r="H57" s="4" t="s">
        <v>336</v>
      </c>
      <c r="I57" s="8" t="s">
        <v>329</v>
      </c>
      <c r="K57" s="1"/>
      <c r="L57" s="1"/>
    </row>
    <row r="58" spans="1:12" s="12" customFormat="1" ht="30" x14ac:dyDescent="0.25">
      <c r="A58" s="4" t="s">
        <v>122</v>
      </c>
      <c r="B58" s="1" t="s">
        <v>111</v>
      </c>
      <c r="C58" s="4" t="s">
        <v>116</v>
      </c>
      <c r="D58" s="1" t="s">
        <v>48</v>
      </c>
      <c r="E58" s="4" t="s">
        <v>386</v>
      </c>
      <c r="F58" s="4" t="s">
        <v>341</v>
      </c>
      <c r="G58" s="4"/>
      <c r="H58" s="4"/>
      <c r="I58" s="8"/>
      <c r="K58" s="1"/>
      <c r="L58" s="1"/>
    </row>
    <row r="59" spans="1:12" ht="45" x14ac:dyDescent="0.25">
      <c r="A59" s="4" t="s">
        <v>109</v>
      </c>
      <c r="B59" s="1" t="s">
        <v>110</v>
      </c>
      <c r="C59" s="4" t="s">
        <v>115</v>
      </c>
      <c r="D59" s="1" t="s">
        <v>47</v>
      </c>
      <c r="E59" s="4" t="s">
        <v>410</v>
      </c>
      <c r="F59" s="4"/>
      <c r="G59" s="4"/>
      <c r="H59" s="4"/>
      <c r="K59" s="1"/>
      <c r="L59" s="1"/>
    </row>
    <row r="60" spans="1:12" s="12" customFormat="1" ht="45" x14ac:dyDescent="0.25">
      <c r="A60" s="4" t="s">
        <v>190</v>
      </c>
      <c r="B60" s="1" t="s">
        <v>45</v>
      </c>
      <c r="C60" s="4" t="s">
        <v>265</v>
      </c>
      <c r="D60" s="1" t="s">
        <v>48</v>
      </c>
      <c r="E60" s="4" t="s">
        <v>387</v>
      </c>
      <c r="F60" s="14" t="s">
        <v>342</v>
      </c>
      <c r="G60" s="14"/>
      <c r="H60" s="4"/>
      <c r="I60" s="8"/>
      <c r="K60" s="1"/>
      <c r="L60" s="1"/>
    </row>
    <row r="61" spans="1:12" ht="30" x14ac:dyDescent="0.25">
      <c r="A61" s="4" t="s">
        <v>55</v>
      </c>
      <c r="B61" s="1" t="s">
        <v>56</v>
      </c>
      <c r="C61" s="4" t="s">
        <v>66</v>
      </c>
      <c r="D61" s="1" t="s">
        <v>49</v>
      </c>
      <c r="E61" s="4" t="s">
        <v>463</v>
      </c>
      <c r="F61" s="4"/>
      <c r="G61" s="4"/>
      <c r="H61" s="4"/>
      <c r="K61" s="1"/>
      <c r="L61" s="1"/>
    </row>
    <row r="62" spans="1:12" ht="45" x14ac:dyDescent="0.25">
      <c r="A62" s="4" t="s">
        <v>429</v>
      </c>
      <c r="B62" s="1" t="s">
        <v>37</v>
      </c>
      <c r="C62" s="4" t="s">
        <v>432</v>
      </c>
      <c r="D62" s="1" t="s">
        <v>48</v>
      </c>
      <c r="E62" s="4" t="s">
        <v>392</v>
      </c>
      <c r="F62" s="22">
        <f>10600000</f>
        <v>10600000</v>
      </c>
      <c r="G62" s="14"/>
      <c r="H62" s="14"/>
      <c r="I62" s="8" t="s">
        <v>162</v>
      </c>
      <c r="K62" s="1"/>
      <c r="L62" s="1"/>
    </row>
    <row r="63" spans="1:12" s="13" customFormat="1" ht="45" x14ac:dyDescent="0.25">
      <c r="A63" s="4" t="s">
        <v>430</v>
      </c>
      <c r="B63" s="1" t="s">
        <v>37</v>
      </c>
      <c r="C63" s="4" t="s">
        <v>431</v>
      </c>
      <c r="D63" s="1" t="s">
        <v>48</v>
      </c>
      <c r="E63" s="4" t="s">
        <v>393</v>
      </c>
      <c r="F63" s="4">
        <f>71600000000*0.4</f>
        <v>28640000000</v>
      </c>
      <c r="G63" s="14"/>
      <c r="H63" s="4"/>
      <c r="I63" s="8" t="s">
        <v>349</v>
      </c>
      <c r="K63" s="1"/>
      <c r="L63" s="1"/>
    </row>
    <row r="64" spans="1:12" ht="30" x14ac:dyDescent="0.25">
      <c r="A64" s="4" t="s">
        <v>12</v>
      </c>
      <c r="B64" s="1" t="s">
        <v>45</v>
      </c>
      <c r="C64" s="4" t="s">
        <v>67</v>
      </c>
      <c r="D64" s="1" t="s">
        <v>49</v>
      </c>
      <c r="E64" s="4" t="s">
        <v>104</v>
      </c>
      <c r="F64" s="4"/>
      <c r="G64" s="4"/>
      <c r="H64" s="4"/>
      <c r="K64" s="1"/>
      <c r="L64" s="1"/>
    </row>
    <row r="65" spans="1:12" s="13" customFormat="1" ht="30" x14ac:dyDescent="0.25">
      <c r="A65" s="4" t="s">
        <v>14</v>
      </c>
      <c r="B65" s="1" t="s">
        <v>40</v>
      </c>
      <c r="C65" s="4" t="s">
        <v>68</v>
      </c>
      <c r="D65" s="1" t="s">
        <v>50</v>
      </c>
      <c r="E65" s="4"/>
      <c r="F65" s="4"/>
      <c r="G65" s="4">
        <v>10</v>
      </c>
      <c r="H65" s="4" t="s">
        <v>337</v>
      </c>
      <c r="I65" s="4" t="s">
        <v>330</v>
      </c>
      <c r="K65" s="4">
        <v>8</v>
      </c>
      <c r="L65" s="1"/>
    </row>
    <row r="66" spans="1:12" ht="30" x14ac:dyDescent="0.25">
      <c r="A66" s="4" t="s">
        <v>195</v>
      </c>
      <c r="B66" s="1" t="s">
        <v>266</v>
      </c>
      <c r="C66" s="4" t="s">
        <v>270</v>
      </c>
      <c r="D66" s="1" t="s">
        <v>49</v>
      </c>
      <c r="E66" s="4" t="s">
        <v>361</v>
      </c>
      <c r="F66" s="14"/>
      <c r="G66" s="14"/>
      <c r="H66" s="4"/>
      <c r="K66" s="1"/>
      <c r="L66" s="1"/>
    </row>
    <row r="67" spans="1:12" ht="45" x14ac:dyDescent="0.25">
      <c r="A67" s="4" t="s">
        <v>43</v>
      </c>
      <c r="B67" s="1" t="s">
        <v>60</v>
      </c>
      <c r="C67" s="4" t="s">
        <v>70</v>
      </c>
      <c r="D67" s="1" t="s">
        <v>50</v>
      </c>
      <c r="F67" s="4"/>
      <c r="G67" s="4">
        <v>40</v>
      </c>
      <c r="H67" s="4" t="s">
        <v>338</v>
      </c>
      <c r="K67" s="1"/>
      <c r="L67" s="1"/>
    </row>
    <row r="68" spans="1:12" ht="30" x14ac:dyDescent="0.25">
      <c r="A68" s="4" t="s">
        <v>197</v>
      </c>
      <c r="B68" s="1" t="s">
        <v>272</v>
      </c>
      <c r="C68" s="4" t="s">
        <v>271</v>
      </c>
      <c r="D68" s="1" t="s">
        <v>49</v>
      </c>
      <c r="E68" s="4" t="s">
        <v>362</v>
      </c>
      <c r="F68" s="14"/>
      <c r="G68" s="14"/>
      <c r="H68" s="4"/>
      <c r="K68" s="1"/>
      <c r="L68" s="1"/>
    </row>
    <row r="69" spans="1:12" ht="30" x14ac:dyDescent="0.25">
      <c r="A69" s="4" t="s">
        <v>112</v>
      </c>
      <c r="B69" s="1" t="s">
        <v>110</v>
      </c>
      <c r="C69" s="4" t="s">
        <v>117</v>
      </c>
      <c r="D69" s="1" t="s">
        <v>47</v>
      </c>
      <c r="E69" s="4" t="s">
        <v>411</v>
      </c>
      <c r="F69" s="4"/>
      <c r="G69" s="4"/>
      <c r="H69" s="4"/>
      <c r="K69" s="1"/>
      <c r="L69" s="1"/>
    </row>
    <row r="70" spans="1:12" s="12" customFormat="1" ht="30" x14ac:dyDescent="0.25">
      <c r="A70" s="4" t="s">
        <v>198</v>
      </c>
      <c r="B70" s="1" t="s">
        <v>41</v>
      </c>
      <c r="C70" s="4" t="s">
        <v>274</v>
      </c>
      <c r="D70" s="1" t="s">
        <v>47</v>
      </c>
      <c r="E70" s="4" t="s">
        <v>412</v>
      </c>
      <c r="F70" s="4"/>
      <c r="G70" s="4"/>
      <c r="H70" s="4"/>
      <c r="I70" s="8"/>
      <c r="K70" s="1"/>
      <c r="L70" s="1"/>
    </row>
    <row r="71" spans="1:12" s="12" customFormat="1" ht="60" x14ac:dyDescent="0.25">
      <c r="A71" s="4" t="s">
        <v>199</v>
      </c>
      <c r="B71" s="1" t="s">
        <v>41</v>
      </c>
      <c r="C71" s="4" t="s">
        <v>273</v>
      </c>
      <c r="D71" s="1" t="s">
        <v>47</v>
      </c>
      <c r="E71" s="4" t="s">
        <v>413</v>
      </c>
      <c r="F71" s="14"/>
      <c r="G71" s="14"/>
      <c r="H71" s="4"/>
      <c r="I71" s="8"/>
      <c r="K71" s="1"/>
      <c r="L71" s="1"/>
    </row>
    <row r="72" spans="1:12" s="13" customFormat="1" ht="30" x14ac:dyDescent="0.25">
      <c r="A72" s="4" t="s">
        <v>388</v>
      </c>
      <c r="B72" s="1" t="s">
        <v>42</v>
      </c>
      <c r="C72" s="4" t="s">
        <v>276</v>
      </c>
      <c r="D72" s="1" t="s">
        <v>48</v>
      </c>
      <c r="E72" s="4" t="s">
        <v>390</v>
      </c>
      <c r="F72" s="4" t="s">
        <v>144</v>
      </c>
      <c r="G72" s="4"/>
      <c r="H72" s="4"/>
      <c r="I72" s="8"/>
      <c r="K72" s="1"/>
      <c r="L72" s="1"/>
    </row>
    <row r="73" spans="1:12" s="21" customFormat="1" ht="45" x14ac:dyDescent="0.25">
      <c r="A73" s="4" t="s">
        <v>123</v>
      </c>
      <c r="B73" s="1" t="s">
        <v>42</v>
      </c>
      <c r="C73" s="4" t="s">
        <v>69</v>
      </c>
      <c r="D73" s="1" t="s">
        <v>48</v>
      </c>
      <c r="E73" s="4" t="s">
        <v>389</v>
      </c>
      <c r="F73" s="4" t="s">
        <v>343</v>
      </c>
      <c r="G73" s="4"/>
      <c r="H73" s="4"/>
      <c r="I73" s="8"/>
      <c r="K73" s="1"/>
      <c r="L73" s="1"/>
    </row>
    <row r="74" spans="1:12" s="12" customFormat="1" ht="75" x14ac:dyDescent="0.25">
      <c r="A74" s="4" t="s">
        <v>196</v>
      </c>
      <c r="B74" s="1" t="s">
        <v>275</v>
      </c>
      <c r="C74" s="4" t="s">
        <v>277</v>
      </c>
      <c r="D74" s="1" t="s">
        <v>50</v>
      </c>
      <c r="E74" s="4"/>
      <c r="F74" s="14"/>
      <c r="G74" s="14">
        <v>3</v>
      </c>
      <c r="H74" s="4"/>
      <c r="I74" s="8" t="s">
        <v>329</v>
      </c>
      <c r="K74" s="1"/>
      <c r="L74" s="1"/>
    </row>
    <row r="75" spans="1:12" s="13" customFormat="1" ht="45" x14ac:dyDescent="0.25">
      <c r="A75" s="4" t="s">
        <v>141</v>
      </c>
      <c r="B75" s="1" t="s">
        <v>44</v>
      </c>
      <c r="C75" s="4" t="s">
        <v>278</v>
      </c>
      <c r="D75" s="1" t="s">
        <v>50</v>
      </c>
      <c r="E75" s="4"/>
      <c r="F75" s="14"/>
      <c r="G75" s="4">
        <v>0.05</v>
      </c>
      <c r="H75" s="4" t="s">
        <v>160</v>
      </c>
      <c r="I75" s="8"/>
      <c r="K75" s="1"/>
      <c r="L75" s="1"/>
    </row>
    <row r="76" spans="1:12" s="12" customFormat="1" ht="45" x14ac:dyDescent="0.25">
      <c r="A76" s="4" t="s">
        <v>142</v>
      </c>
      <c r="B76" s="1" t="s">
        <v>44</v>
      </c>
      <c r="C76" s="4" t="s">
        <v>279</v>
      </c>
      <c r="D76" s="1" t="s">
        <v>50</v>
      </c>
      <c r="E76" s="4"/>
      <c r="F76" s="4"/>
      <c r="G76" s="4">
        <f>0.005</f>
        <v>5.0000000000000001E-3</v>
      </c>
      <c r="H76" s="4" t="s">
        <v>160</v>
      </c>
      <c r="I76" s="8"/>
      <c r="K76" s="1"/>
      <c r="L76" s="1"/>
    </row>
    <row r="77" spans="1:12" s="13" customFormat="1" ht="30" x14ac:dyDescent="0.25">
      <c r="A77" s="4" t="s">
        <v>15</v>
      </c>
      <c r="B77" s="1" t="s">
        <v>44</v>
      </c>
      <c r="C77" s="4" t="s">
        <v>93</v>
      </c>
      <c r="D77" s="1" t="s">
        <v>50</v>
      </c>
      <c r="E77" s="4"/>
      <c r="F77" s="4"/>
      <c r="G77" s="4">
        <v>1.2500000000000001E-2</v>
      </c>
      <c r="H77" s="4" t="s">
        <v>160</v>
      </c>
      <c r="I77" s="8"/>
      <c r="K77" s="1"/>
      <c r="L77" s="1"/>
    </row>
    <row r="78" spans="1:12" s="13" customFormat="1" ht="30" x14ac:dyDescent="0.25">
      <c r="A78" s="4" t="s">
        <v>17</v>
      </c>
      <c r="B78" s="1" t="s">
        <v>44</v>
      </c>
      <c r="C78" s="4" t="s">
        <v>94</v>
      </c>
      <c r="D78" s="1" t="s">
        <v>50</v>
      </c>
      <c r="E78" s="4"/>
      <c r="F78" s="4"/>
      <c r="G78" s="4">
        <v>8.3000000000000001E-3</v>
      </c>
      <c r="H78" s="4" t="s">
        <v>160</v>
      </c>
      <c r="I78" s="8"/>
      <c r="K78" s="1"/>
      <c r="L78" s="1"/>
    </row>
    <row r="79" spans="1:12" ht="30" x14ac:dyDescent="0.25">
      <c r="A79" s="4" t="s">
        <v>16</v>
      </c>
      <c r="B79" s="1" t="s">
        <v>57</v>
      </c>
      <c r="C79" s="4" t="s">
        <v>95</v>
      </c>
      <c r="D79" s="1" t="s">
        <v>50</v>
      </c>
      <c r="F79" s="4"/>
      <c r="G79" s="4" t="s">
        <v>324</v>
      </c>
      <c r="H79" s="4"/>
      <c r="K79" s="1"/>
      <c r="L79" s="1"/>
    </row>
    <row r="80" spans="1:12" ht="30" x14ac:dyDescent="0.25">
      <c r="A80" s="4" t="s">
        <v>200</v>
      </c>
      <c r="B80" s="1" t="s">
        <v>57</v>
      </c>
      <c r="C80" s="4" t="s">
        <v>280</v>
      </c>
      <c r="D80" s="1" t="s">
        <v>50</v>
      </c>
      <c r="F80" s="14"/>
      <c r="G80" s="14">
        <v>0.11</v>
      </c>
      <c r="H80" s="4" t="s">
        <v>160</v>
      </c>
      <c r="I80" s="12" t="s">
        <v>328</v>
      </c>
      <c r="J80" s="1" t="s">
        <v>446</v>
      </c>
      <c r="K80" s="6"/>
      <c r="L80" s="1"/>
    </row>
    <row r="81" spans="1:12" s="23" customFormat="1" ht="45" x14ac:dyDescent="0.25">
      <c r="A81" s="4" t="s">
        <v>201</v>
      </c>
      <c r="B81" s="1" t="s">
        <v>41</v>
      </c>
      <c r="C81" s="4" t="s">
        <v>282</v>
      </c>
      <c r="D81" s="1" t="s">
        <v>47</v>
      </c>
      <c r="E81" s="4" t="s">
        <v>414</v>
      </c>
      <c r="F81" s="4"/>
      <c r="G81" s="4"/>
      <c r="H81" s="4"/>
      <c r="I81" s="8"/>
      <c r="K81" s="1"/>
      <c r="L81" s="1"/>
    </row>
    <row r="82" spans="1:12" s="12" customFormat="1" ht="75" x14ac:dyDescent="0.25">
      <c r="A82" s="4" t="s">
        <v>202</v>
      </c>
      <c r="B82" s="1" t="s">
        <v>41</v>
      </c>
      <c r="C82" s="4" t="s">
        <v>281</v>
      </c>
      <c r="D82" s="1" t="s">
        <v>47</v>
      </c>
      <c r="E82" s="4" t="s">
        <v>415</v>
      </c>
      <c r="F82" s="14"/>
      <c r="G82" s="14"/>
      <c r="H82" s="4"/>
      <c r="I82" s="8"/>
      <c r="K82" s="1"/>
      <c r="L82" s="1"/>
    </row>
    <row r="83" spans="1:12" ht="30" x14ac:dyDescent="0.25">
      <c r="A83" s="4" t="s">
        <v>58</v>
      </c>
      <c r="B83" s="1" t="s">
        <v>56</v>
      </c>
      <c r="C83" s="4" t="s">
        <v>71</v>
      </c>
      <c r="D83" s="1" t="s">
        <v>50</v>
      </c>
      <c r="F83" s="4"/>
      <c r="G83" s="4">
        <v>3</v>
      </c>
      <c r="H83" s="4" t="s">
        <v>327</v>
      </c>
      <c r="I83" s="8" t="s">
        <v>326</v>
      </c>
      <c r="K83" s="1"/>
      <c r="L83" s="1"/>
    </row>
    <row r="84" spans="1:12" s="12" customFormat="1" ht="30" x14ac:dyDescent="0.25">
      <c r="A84" s="4" t="s">
        <v>18</v>
      </c>
      <c r="B84" s="1" t="s">
        <v>45</v>
      </c>
      <c r="C84" s="4" t="s">
        <v>72</v>
      </c>
      <c r="D84" s="1" t="s">
        <v>48</v>
      </c>
      <c r="E84" s="4" t="s">
        <v>391</v>
      </c>
      <c r="F84" s="22">
        <f>3265000</f>
        <v>3265000</v>
      </c>
      <c r="G84" s="14"/>
      <c r="H84" s="14"/>
      <c r="I84" s="4" t="s">
        <v>326</v>
      </c>
      <c r="K84" s="1"/>
      <c r="L84" s="1"/>
    </row>
    <row r="85" spans="1:12" ht="60" x14ac:dyDescent="0.25">
      <c r="A85" s="4" t="s">
        <v>203</v>
      </c>
      <c r="B85" s="1" t="s">
        <v>97</v>
      </c>
      <c r="C85" s="4" t="s">
        <v>284</v>
      </c>
      <c r="D85" s="1" t="s">
        <v>49</v>
      </c>
      <c r="E85" s="4" t="s">
        <v>363</v>
      </c>
      <c r="F85" s="14"/>
      <c r="G85" s="14"/>
      <c r="H85" s="4"/>
      <c r="K85" s="1"/>
      <c r="L85" s="1"/>
    </row>
    <row r="86" spans="1:12" s="13" customFormat="1" ht="45" x14ac:dyDescent="0.25">
      <c r="A86" s="4" t="s">
        <v>134</v>
      </c>
      <c r="B86" s="1" t="s">
        <v>97</v>
      </c>
      <c r="C86" s="4" t="s">
        <v>285</v>
      </c>
      <c r="D86" s="1" t="s">
        <v>50</v>
      </c>
      <c r="E86" s="4"/>
      <c r="F86" s="4"/>
      <c r="G86" s="4">
        <v>650</v>
      </c>
      <c r="H86" s="4" t="s">
        <v>161</v>
      </c>
      <c r="I86" s="8" t="s">
        <v>153</v>
      </c>
      <c r="K86" s="4" t="s">
        <v>450</v>
      </c>
      <c r="L86" s="4" t="s">
        <v>458</v>
      </c>
    </row>
    <row r="87" spans="1:12" ht="60" x14ac:dyDescent="0.25">
      <c r="A87" s="4" t="s">
        <v>19</v>
      </c>
      <c r="B87" s="1" t="s">
        <v>97</v>
      </c>
      <c r="C87" s="4" t="s">
        <v>283</v>
      </c>
      <c r="D87" s="1" t="s">
        <v>49</v>
      </c>
      <c r="E87" s="4" t="s">
        <v>364</v>
      </c>
      <c r="F87" s="4"/>
      <c r="G87" s="4"/>
      <c r="H87" s="4"/>
      <c r="K87" s="1"/>
      <c r="L87" s="1"/>
    </row>
    <row r="88" spans="1:12" s="13" customFormat="1" ht="45" x14ac:dyDescent="0.25">
      <c r="A88" s="4" t="s">
        <v>204</v>
      </c>
      <c r="B88" s="1" t="s">
        <v>97</v>
      </c>
      <c r="C88" s="4" t="s">
        <v>286</v>
      </c>
      <c r="D88" s="1" t="s">
        <v>50</v>
      </c>
      <c r="E88" s="4"/>
      <c r="F88" s="4"/>
      <c r="G88" s="4">
        <v>1257</v>
      </c>
      <c r="H88" s="4" t="s">
        <v>158</v>
      </c>
      <c r="I88" s="12" t="s">
        <v>332</v>
      </c>
      <c r="K88" s="4" t="s">
        <v>454</v>
      </c>
      <c r="L88" s="4" t="s">
        <v>453</v>
      </c>
    </row>
    <row r="89" spans="1:12" ht="45" x14ac:dyDescent="0.25">
      <c r="A89" s="4" t="s">
        <v>205</v>
      </c>
      <c r="B89" s="1" t="s">
        <v>97</v>
      </c>
      <c r="C89" s="4" t="s">
        <v>289</v>
      </c>
      <c r="D89" s="1" t="s">
        <v>49</v>
      </c>
      <c r="E89" s="4" t="s">
        <v>365</v>
      </c>
      <c r="F89" s="14"/>
      <c r="G89" s="14"/>
      <c r="H89" s="4"/>
      <c r="K89" s="1"/>
      <c r="L89" s="1"/>
    </row>
    <row r="90" spans="1:12" s="12" customFormat="1" ht="45" x14ac:dyDescent="0.25">
      <c r="A90" s="4" t="s">
        <v>135</v>
      </c>
      <c r="B90" s="1" t="s">
        <v>97</v>
      </c>
      <c r="C90" s="4" t="s">
        <v>287</v>
      </c>
      <c r="D90" s="1" t="s">
        <v>50</v>
      </c>
      <c r="E90" s="4"/>
      <c r="F90" s="4"/>
      <c r="G90" s="4">
        <v>790</v>
      </c>
      <c r="H90" s="4" t="s">
        <v>159</v>
      </c>
      <c r="I90" s="8" t="s">
        <v>150</v>
      </c>
      <c r="K90" s="4" t="s">
        <v>451</v>
      </c>
      <c r="L90" s="4" t="s">
        <v>459</v>
      </c>
    </row>
    <row r="91" spans="1:12" ht="45" x14ac:dyDescent="0.25">
      <c r="A91" s="4" t="s">
        <v>20</v>
      </c>
      <c r="B91" s="1" t="s">
        <v>97</v>
      </c>
      <c r="C91" s="4" t="s">
        <v>290</v>
      </c>
      <c r="D91" s="1" t="s">
        <v>49</v>
      </c>
      <c r="E91" s="4" t="s">
        <v>366</v>
      </c>
      <c r="F91" s="4"/>
      <c r="G91" s="4"/>
      <c r="H91" s="4"/>
      <c r="K91" s="1"/>
      <c r="L91" s="1"/>
    </row>
    <row r="92" spans="1:12" s="12" customFormat="1" ht="45" x14ac:dyDescent="0.25">
      <c r="A92" s="4" t="s">
        <v>231</v>
      </c>
      <c r="B92" s="1" t="s">
        <v>97</v>
      </c>
      <c r="C92" s="4" t="s">
        <v>288</v>
      </c>
      <c r="D92" s="1" t="s">
        <v>50</v>
      </c>
      <c r="E92" s="4"/>
      <c r="F92" s="4"/>
      <c r="G92" s="4">
        <v>790</v>
      </c>
      <c r="H92" s="4" t="s">
        <v>159</v>
      </c>
      <c r="I92" s="8" t="s">
        <v>150</v>
      </c>
      <c r="K92" s="4" t="s">
        <v>451</v>
      </c>
      <c r="L92" s="4" t="s">
        <v>459</v>
      </c>
    </row>
    <row r="93" spans="1:12" s="12" customFormat="1" ht="105" x14ac:dyDescent="0.25">
      <c r="A93" s="4" t="s">
        <v>21</v>
      </c>
      <c r="B93" s="1" t="s">
        <v>36</v>
      </c>
      <c r="C93" s="4" t="s">
        <v>291</v>
      </c>
      <c r="D93" s="1" t="s">
        <v>50</v>
      </c>
      <c r="E93" s="4"/>
      <c r="F93" s="4"/>
      <c r="G93" s="4">
        <v>60</v>
      </c>
      <c r="H93" s="4"/>
      <c r="I93" s="18" t="s">
        <v>325</v>
      </c>
      <c r="K93" s="4">
        <v>70</v>
      </c>
      <c r="L93" s="1"/>
    </row>
    <row r="94" spans="1:12" s="12" customFormat="1" ht="30" x14ac:dyDescent="0.25">
      <c r="A94" s="4" t="s">
        <v>206</v>
      </c>
      <c r="B94" s="1" t="s">
        <v>97</v>
      </c>
      <c r="C94" s="4" t="s">
        <v>292</v>
      </c>
      <c r="D94" s="1" t="s">
        <v>50</v>
      </c>
      <c r="E94" s="4"/>
      <c r="F94" s="14"/>
      <c r="G94" s="14">
        <v>1000</v>
      </c>
      <c r="H94" s="4"/>
      <c r="I94" s="8"/>
      <c r="K94" s="4" t="s">
        <v>452</v>
      </c>
      <c r="L94" s="1"/>
    </row>
    <row r="95" spans="1:12" s="12" customFormat="1" ht="30" x14ac:dyDescent="0.25">
      <c r="A95" s="4" t="s">
        <v>207</v>
      </c>
      <c r="B95" s="1" t="s">
        <v>37</v>
      </c>
      <c r="C95" s="4" t="s">
        <v>294</v>
      </c>
      <c r="D95" s="1" t="s">
        <v>48</v>
      </c>
      <c r="E95" s="4" t="s">
        <v>398</v>
      </c>
      <c r="F95" s="22">
        <v>1000000000000</v>
      </c>
      <c r="G95" s="14"/>
      <c r="H95" s="4"/>
      <c r="I95" s="8"/>
      <c r="K95" s="1"/>
      <c r="L95" s="1"/>
    </row>
    <row r="96" spans="1:12" s="12" customFormat="1" ht="45" x14ac:dyDescent="0.25">
      <c r="A96" s="4" t="s">
        <v>208</v>
      </c>
      <c r="B96" s="1" t="s">
        <v>37</v>
      </c>
      <c r="C96" s="4" t="s">
        <v>293</v>
      </c>
      <c r="D96" s="1" t="s">
        <v>48</v>
      </c>
      <c r="E96" s="4" t="s">
        <v>397</v>
      </c>
      <c r="F96" s="22">
        <v>10000000000000</v>
      </c>
      <c r="G96" s="14"/>
      <c r="H96" s="4"/>
      <c r="I96" s="8"/>
      <c r="K96" s="1"/>
      <c r="L96" s="1"/>
    </row>
    <row r="97" spans="1:12" ht="45" x14ac:dyDescent="0.25">
      <c r="A97" s="4" t="s">
        <v>209</v>
      </c>
      <c r="B97" s="1" t="s">
        <v>38</v>
      </c>
      <c r="C97" s="4" t="s">
        <v>296</v>
      </c>
      <c r="D97" s="1" t="s">
        <v>47</v>
      </c>
      <c r="E97" s="4" t="s">
        <v>416</v>
      </c>
      <c r="F97" s="4"/>
      <c r="G97" s="4"/>
      <c r="H97" s="4"/>
      <c r="K97" s="1"/>
      <c r="L97" s="1"/>
    </row>
    <row r="98" spans="1:12" ht="60" x14ac:dyDescent="0.25">
      <c r="A98" s="4" t="s">
        <v>210</v>
      </c>
      <c r="B98" s="1" t="s">
        <v>38</v>
      </c>
      <c r="C98" s="4" t="s">
        <v>295</v>
      </c>
      <c r="D98" s="1" t="s">
        <v>47</v>
      </c>
      <c r="E98" s="4" t="s">
        <v>417</v>
      </c>
      <c r="F98" s="14"/>
      <c r="G98" s="14"/>
      <c r="H98" s="4"/>
      <c r="K98" s="1"/>
      <c r="L98" s="1"/>
    </row>
    <row r="99" spans="1:12" ht="45" x14ac:dyDescent="0.25">
      <c r="A99" s="4" t="s">
        <v>211</v>
      </c>
      <c r="B99" s="1" t="s">
        <v>38</v>
      </c>
      <c r="C99" s="4" t="s">
        <v>297</v>
      </c>
      <c r="D99" s="1" t="s">
        <v>47</v>
      </c>
      <c r="E99" s="4" t="s">
        <v>418</v>
      </c>
      <c r="F99" s="14"/>
      <c r="G99" s="14"/>
      <c r="H99" s="4"/>
      <c r="K99" s="1"/>
      <c r="L99" s="1"/>
    </row>
    <row r="100" spans="1:12" ht="45" x14ac:dyDescent="0.25">
      <c r="A100" s="4" t="s">
        <v>212</v>
      </c>
      <c r="B100" s="1" t="s">
        <v>38</v>
      </c>
      <c r="C100" s="4" t="s">
        <v>298</v>
      </c>
      <c r="D100" s="1" t="s">
        <v>47</v>
      </c>
      <c r="E100" s="4" t="s">
        <v>400</v>
      </c>
      <c r="F100" s="14"/>
      <c r="G100" s="14"/>
      <c r="H100" s="4"/>
      <c r="K100" s="1"/>
      <c r="L100" s="1"/>
    </row>
    <row r="101" spans="1:12" ht="330" x14ac:dyDescent="0.25">
      <c r="A101" s="4" t="s">
        <v>466</v>
      </c>
      <c r="B101" s="1" t="s">
        <v>96</v>
      </c>
      <c r="C101" s="4" t="s">
        <v>491</v>
      </c>
      <c r="D101" s="1" t="s">
        <v>49</v>
      </c>
      <c r="E101" s="4" t="s">
        <v>473</v>
      </c>
      <c r="F101" s="4"/>
      <c r="G101" s="4"/>
      <c r="H101" s="4"/>
      <c r="K101" s="1"/>
      <c r="L101" s="1"/>
    </row>
    <row r="102" spans="1:12" ht="165" x14ac:dyDescent="0.25">
      <c r="A102" s="4" t="s">
        <v>468</v>
      </c>
      <c r="B102" s="1" t="s">
        <v>96</v>
      </c>
      <c r="C102" s="4" t="s">
        <v>492</v>
      </c>
      <c r="D102" s="1" t="s">
        <v>49</v>
      </c>
      <c r="E102" s="4" t="s">
        <v>474</v>
      </c>
      <c r="F102" s="4"/>
      <c r="G102" s="4"/>
      <c r="H102" s="4"/>
      <c r="K102" s="1"/>
      <c r="L102" s="1"/>
    </row>
    <row r="103" spans="1:12" ht="330" x14ac:dyDescent="0.25">
      <c r="A103" s="4" t="s">
        <v>469</v>
      </c>
      <c r="B103" s="1" t="s">
        <v>96</v>
      </c>
      <c r="D103" s="1" t="s">
        <v>49</v>
      </c>
      <c r="E103" s="4" t="s">
        <v>475</v>
      </c>
      <c r="F103" s="4"/>
      <c r="G103" s="4"/>
      <c r="H103" s="4"/>
      <c r="K103" s="1"/>
      <c r="L103" s="1"/>
    </row>
    <row r="104" spans="1:12" ht="315" x14ac:dyDescent="0.25">
      <c r="A104" s="4" t="s">
        <v>470</v>
      </c>
      <c r="B104" s="1" t="s">
        <v>96</v>
      </c>
      <c r="D104" s="1" t="s">
        <v>49</v>
      </c>
      <c r="E104" s="4" t="s">
        <v>476</v>
      </c>
      <c r="F104" s="4"/>
      <c r="G104" s="4"/>
      <c r="H104" s="4"/>
      <c r="K104" s="1"/>
      <c r="L104" s="1"/>
    </row>
    <row r="105" spans="1:12" ht="165" x14ac:dyDescent="0.25">
      <c r="A105" s="4" t="s">
        <v>471</v>
      </c>
      <c r="B105" s="1" t="s">
        <v>96</v>
      </c>
      <c r="D105" s="1" t="s">
        <v>49</v>
      </c>
      <c r="E105" s="4" t="s">
        <v>477</v>
      </c>
      <c r="F105" s="4"/>
      <c r="G105" s="4"/>
      <c r="H105" s="4"/>
      <c r="K105" s="1"/>
      <c r="L105" s="1"/>
    </row>
    <row r="106" spans="1:12" ht="345" x14ac:dyDescent="0.25">
      <c r="A106" s="4" t="s">
        <v>472</v>
      </c>
      <c r="B106" s="1" t="s">
        <v>96</v>
      </c>
      <c r="D106" s="1" t="s">
        <v>49</v>
      </c>
      <c r="E106" s="4" t="s">
        <v>478</v>
      </c>
      <c r="F106" s="4"/>
      <c r="G106" s="4"/>
      <c r="H106" s="4"/>
      <c r="K106" s="1"/>
      <c r="L106" s="1"/>
    </row>
    <row r="107" spans="1:12" ht="409.5" x14ac:dyDescent="0.25">
      <c r="A107" s="4" t="s">
        <v>467</v>
      </c>
      <c r="B107" s="1" t="s">
        <v>96</v>
      </c>
      <c r="C107" s="4" t="s">
        <v>490</v>
      </c>
      <c r="D107" s="1" t="s">
        <v>49</v>
      </c>
      <c r="E107" s="4" t="s">
        <v>479</v>
      </c>
      <c r="F107" s="4"/>
      <c r="G107" s="4"/>
      <c r="H107" s="4"/>
      <c r="K107" s="1"/>
      <c r="L107" s="1"/>
    </row>
    <row r="108" spans="1:12" ht="150" x14ac:dyDescent="0.25">
      <c r="A108" s="4" t="s">
        <v>480</v>
      </c>
      <c r="B108" s="1"/>
      <c r="D108" s="1" t="s">
        <v>49</v>
      </c>
      <c r="E108" s="4" t="s">
        <v>481</v>
      </c>
      <c r="F108" s="14"/>
      <c r="G108" s="14"/>
      <c r="H108" s="4"/>
      <c r="K108" s="1"/>
      <c r="L108" s="1"/>
    </row>
    <row r="109" spans="1:12" s="23" customFormat="1" ht="345" x14ac:dyDescent="0.25">
      <c r="A109" s="4" t="s">
        <v>486</v>
      </c>
      <c r="B109" s="10"/>
      <c r="C109" s="24"/>
      <c r="D109" s="1" t="s">
        <v>49</v>
      </c>
      <c r="E109" s="4" t="s">
        <v>482</v>
      </c>
      <c r="F109" s="25"/>
      <c r="G109" s="25"/>
      <c r="H109" s="9"/>
      <c r="I109" s="26"/>
      <c r="J109" s="26"/>
      <c r="K109" s="6"/>
      <c r="L109" s="6"/>
    </row>
    <row r="110" spans="1:12" s="23" customFormat="1" ht="360" x14ac:dyDescent="0.25">
      <c r="A110" s="4" t="s">
        <v>487</v>
      </c>
      <c r="B110" s="10"/>
      <c r="C110" s="4" t="s">
        <v>492</v>
      </c>
      <c r="D110" s="1" t="s">
        <v>49</v>
      </c>
      <c r="E110" s="4" t="s">
        <v>483</v>
      </c>
      <c r="F110" s="25"/>
      <c r="G110" s="25"/>
      <c r="H110" s="9"/>
      <c r="I110" s="26"/>
      <c r="J110" s="26"/>
      <c r="K110" s="6"/>
      <c r="L110" s="6"/>
    </row>
    <row r="111" spans="1:12" s="23" customFormat="1" ht="165" x14ac:dyDescent="0.25">
      <c r="A111" s="4" t="s">
        <v>488</v>
      </c>
      <c r="B111" s="10"/>
      <c r="C111" s="24"/>
      <c r="D111" s="1" t="s">
        <v>49</v>
      </c>
      <c r="E111" s="4" t="s">
        <v>484</v>
      </c>
      <c r="F111" s="25"/>
      <c r="G111" s="25"/>
      <c r="H111" s="9"/>
      <c r="I111" s="26"/>
      <c r="J111" s="26"/>
      <c r="K111" s="6"/>
      <c r="L111" s="6"/>
    </row>
    <row r="112" spans="1:12" s="23" customFormat="1" ht="375" x14ac:dyDescent="0.25">
      <c r="A112" s="4" t="s">
        <v>489</v>
      </c>
      <c r="B112" s="10"/>
      <c r="C112" s="24"/>
      <c r="D112" s="1" t="s">
        <v>49</v>
      </c>
      <c r="E112" s="4" t="s">
        <v>485</v>
      </c>
      <c r="F112" s="25"/>
      <c r="G112" s="25"/>
      <c r="H112" s="9"/>
      <c r="I112" s="26"/>
      <c r="J112" s="26"/>
      <c r="K112" s="6"/>
      <c r="L112" s="6"/>
    </row>
    <row r="113" spans="1:12" s="12" customFormat="1" ht="30" x14ac:dyDescent="0.25">
      <c r="A113" s="4" t="s">
        <v>136</v>
      </c>
      <c r="B113" s="1" t="s">
        <v>46</v>
      </c>
      <c r="C113" s="4" t="s">
        <v>299</v>
      </c>
      <c r="D113" s="1" t="s">
        <v>50</v>
      </c>
      <c r="E113" s="4"/>
      <c r="F113" s="4"/>
      <c r="G113" s="4">
        <v>4</v>
      </c>
      <c r="H113" s="27" t="s">
        <v>464</v>
      </c>
      <c r="I113" s="8" t="s">
        <v>153</v>
      </c>
      <c r="K113" s="1"/>
      <c r="L113" s="4">
        <v>6</v>
      </c>
    </row>
    <row r="114" spans="1:12" s="13" customFormat="1" ht="60" x14ac:dyDescent="0.25">
      <c r="A114" s="4" t="s">
        <v>22</v>
      </c>
      <c r="B114" s="1" t="s">
        <v>46</v>
      </c>
      <c r="C114" s="4" t="s">
        <v>73</v>
      </c>
      <c r="D114" s="1" t="s">
        <v>50</v>
      </c>
      <c r="E114" s="4"/>
      <c r="F114" s="4"/>
      <c r="G114" s="4">
        <v>4</v>
      </c>
      <c r="H114" s="4" t="s">
        <v>465</v>
      </c>
      <c r="I114" s="4" t="s">
        <v>146</v>
      </c>
      <c r="K114" s="1"/>
      <c r="L114" s="4">
        <v>8</v>
      </c>
    </row>
    <row r="115" spans="1:12" s="13" customFormat="1" ht="45" x14ac:dyDescent="0.25">
      <c r="A115" s="4" t="s">
        <v>213</v>
      </c>
      <c r="B115" s="1" t="s">
        <v>45</v>
      </c>
      <c r="C115" s="4" t="s">
        <v>303</v>
      </c>
      <c r="D115" s="1" t="s">
        <v>48</v>
      </c>
      <c r="E115" s="4" t="s">
        <v>396</v>
      </c>
      <c r="F115" s="14" t="s">
        <v>344</v>
      </c>
      <c r="G115" s="14"/>
      <c r="H115" s="4"/>
      <c r="I115" s="4"/>
      <c r="K115" s="1"/>
      <c r="L115" s="1"/>
    </row>
    <row r="116" spans="1:12" s="13" customFormat="1" ht="45" x14ac:dyDescent="0.25">
      <c r="A116" s="4" t="s">
        <v>214</v>
      </c>
      <c r="B116" s="1" t="s">
        <v>107</v>
      </c>
      <c r="C116" s="4" t="s">
        <v>302</v>
      </c>
      <c r="D116" s="1" t="s">
        <v>50</v>
      </c>
      <c r="E116" s="4"/>
      <c r="F116" s="14" t="s">
        <v>345</v>
      </c>
      <c r="G116" s="14">
        <v>2</v>
      </c>
      <c r="H116" s="4"/>
      <c r="I116" s="4"/>
      <c r="K116" s="1"/>
      <c r="L116" s="1"/>
    </row>
    <row r="117" spans="1:12" ht="30" x14ac:dyDescent="0.25">
      <c r="A117" s="4" t="s">
        <v>215</v>
      </c>
      <c r="B117" s="1" t="s">
        <v>300</v>
      </c>
      <c r="C117" s="4" t="s">
        <v>301</v>
      </c>
      <c r="D117" s="1" t="s">
        <v>49</v>
      </c>
      <c r="E117" s="4" t="s">
        <v>367</v>
      </c>
      <c r="F117" s="14"/>
      <c r="G117" s="14"/>
      <c r="H117" s="4"/>
      <c r="I117" s="4"/>
      <c r="K117" s="1"/>
      <c r="L117" s="1"/>
    </row>
    <row r="118" spans="1:12" s="13" customFormat="1" ht="30" x14ac:dyDescent="0.25">
      <c r="A118" s="4" t="s">
        <v>216</v>
      </c>
      <c r="B118" s="1" t="s">
        <v>145</v>
      </c>
      <c r="C118" s="4" t="s">
        <v>119</v>
      </c>
      <c r="D118" s="1" t="s">
        <v>50</v>
      </c>
      <c r="E118" s="4"/>
      <c r="F118" s="4"/>
      <c r="G118" s="4">
        <f>1550*3</f>
        <v>4650</v>
      </c>
      <c r="H118" s="4"/>
      <c r="I118" s="8" t="s">
        <v>140</v>
      </c>
      <c r="K118" s="1"/>
      <c r="L118" s="1"/>
    </row>
    <row r="119" spans="1:12" s="12" customFormat="1" ht="195" x14ac:dyDescent="0.25">
      <c r="A119" s="4" t="s">
        <v>218</v>
      </c>
      <c r="B119" s="1" t="s">
        <v>98</v>
      </c>
      <c r="C119" s="4" t="s">
        <v>74</v>
      </c>
      <c r="D119" s="1" t="s">
        <v>50</v>
      </c>
      <c r="E119" s="4"/>
      <c r="F119" s="4"/>
      <c r="G119" s="4">
        <f>1575000000*(1-0.32)</f>
        <v>1070999999.9999999</v>
      </c>
      <c r="H119" s="4" t="s">
        <v>339</v>
      </c>
      <c r="I119" s="28" t="s">
        <v>151</v>
      </c>
      <c r="K119" s="1"/>
      <c r="L119" s="1"/>
    </row>
    <row r="120" spans="1:12" s="12" customFormat="1" ht="45" x14ac:dyDescent="0.25">
      <c r="A120" s="4" t="s">
        <v>217</v>
      </c>
      <c r="B120" s="1" t="s">
        <v>98</v>
      </c>
      <c r="C120" s="4" t="s">
        <v>304</v>
      </c>
      <c r="D120" s="1" t="s">
        <v>48</v>
      </c>
      <c r="E120" s="4" t="s">
        <v>395</v>
      </c>
      <c r="F120" s="14" t="s">
        <v>346</v>
      </c>
      <c r="G120" s="14"/>
      <c r="H120" s="4"/>
      <c r="I120" s="8"/>
      <c r="K120" s="1"/>
      <c r="L120" s="1"/>
    </row>
    <row r="121" spans="1:12" s="12" customFormat="1" ht="45" x14ac:dyDescent="0.25">
      <c r="A121" s="4" t="s">
        <v>219</v>
      </c>
      <c r="B121" s="1" t="s">
        <v>98</v>
      </c>
      <c r="C121" s="4" t="s">
        <v>305</v>
      </c>
      <c r="D121" s="1" t="s">
        <v>48</v>
      </c>
      <c r="E121" s="4" t="s">
        <v>394</v>
      </c>
      <c r="F121" s="14" t="s">
        <v>347</v>
      </c>
      <c r="G121" s="14"/>
      <c r="H121" s="4"/>
      <c r="I121" s="29"/>
      <c r="K121" s="1"/>
      <c r="L121" s="1"/>
    </row>
    <row r="122" spans="1:12" s="12" customFormat="1" ht="60" x14ac:dyDescent="0.25">
      <c r="A122" s="4" t="s">
        <v>132</v>
      </c>
      <c r="B122" s="1" t="s">
        <v>98</v>
      </c>
      <c r="C122" s="4" t="s">
        <v>133</v>
      </c>
      <c r="D122" s="1" t="s">
        <v>50</v>
      </c>
      <c r="E122" s="4"/>
      <c r="F122" s="14"/>
      <c r="G122" s="4">
        <v>5140</v>
      </c>
      <c r="H122" s="4"/>
      <c r="I122" s="4" t="s">
        <v>146</v>
      </c>
      <c r="K122" s="1"/>
      <c r="L122" s="1"/>
    </row>
    <row r="123" spans="1:12" ht="45" x14ac:dyDescent="0.25">
      <c r="A123" s="4" t="s">
        <v>220</v>
      </c>
      <c r="B123" s="1" t="s">
        <v>99</v>
      </c>
      <c r="C123" s="4" t="s">
        <v>306</v>
      </c>
      <c r="D123" s="1" t="s">
        <v>47</v>
      </c>
      <c r="E123" s="4" t="s">
        <v>419</v>
      </c>
      <c r="F123" s="14"/>
      <c r="G123" s="14"/>
      <c r="H123" s="4"/>
      <c r="I123" s="4"/>
      <c r="K123" s="1"/>
      <c r="L123" s="1"/>
    </row>
    <row r="124" spans="1:12" ht="45" x14ac:dyDescent="0.25">
      <c r="A124" s="4" t="s">
        <v>26</v>
      </c>
      <c r="B124" s="1" t="s">
        <v>99</v>
      </c>
      <c r="C124" s="4" t="s">
        <v>88</v>
      </c>
      <c r="D124" s="1" t="s">
        <v>47</v>
      </c>
      <c r="E124" s="4" t="s">
        <v>420</v>
      </c>
      <c r="F124" s="4"/>
      <c r="G124" s="4"/>
      <c r="H124" s="4"/>
      <c r="K124" s="1"/>
      <c r="L124" s="1"/>
    </row>
    <row r="125" spans="1:12" ht="60" x14ac:dyDescent="0.25">
      <c r="A125" s="4" t="s">
        <v>59</v>
      </c>
      <c r="B125" s="1" t="s">
        <v>44</v>
      </c>
      <c r="C125" s="4" t="s">
        <v>75</v>
      </c>
      <c r="D125" s="1" t="s">
        <v>49</v>
      </c>
      <c r="E125" s="4" t="s">
        <v>455</v>
      </c>
      <c r="F125" s="4"/>
      <c r="G125" s="4"/>
      <c r="H125" s="4"/>
      <c r="I125" s="8" t="s">
        <v>143</v>
      </c>
      <c r="K125" s="4" t="s">
        <v>456</v>
      </c>
      <c r="L125" s="1"/>
    </row>
    <row r="126" spans="1:12" ht="165" x14ac:dyDescent="0.25">
      <c r="A126" s="4" t="s">
        <v>221</v>
      </c>
      <c r="B126" s="1" t="s">
        <v>99</v>
      </c>
      <c r="C126" s="4" t="s">
        <v>307</v>
      </c>
      <c r="D126" s="1" t="s">
        <v>47</v>
      </c>
      <c r="E126" s="4" t="s">
        <v>421</v>
      </c>
      <c r="F126" s="14"/>
      <c r="G126" s="14"/>
      <c r="H126" s="4"/>
      <c r="K126" s="1"/>
      <c r="L126" s="1"/>
    </row>
    <row r="127" spans="1:12" ht="180" x14ac:dyDescent="0.25">
      <c r="A127" s="4" t="s">
        <v>23</v>
      </c>
      <c r="B127" s="1" t="s">
        <v>99</v>
      </c>
      <c r="C127" s="4" t="s">
        <v>81</v>
      </c>
      <c r="D127" s="1" t="s">
        <v>47</v>
      </c>
      <c r="E127" s="4" t="s">
        <v>422</v>
      </c>
      <c r="F127" s="4"/>
      <c r="G127" s="4"/>
      <c r="H127" s="4"/>
      <c r="K127" s="1"/>
      <c r="L127" s="1"/>
    </row>
    <row r="128" spans="1:12" ht="45" x14ac:dyDescent="0.25">
      <c r="A128" s="4" t="s">
        <v>222</v>
      </c>
      <c r="B128" s="1" t="s">
        <v>99</v>
      </c>
      <c r="C128" s="4" t="s">
        <v>308</v>
      </c>
      <c r="D128" s="1" t="s">
        <v>47</v>
      </c>
      <c r="E128" s="4" t="s">
        <v>423</v>
      </c>
      <c r="F128" s="14"/>
      <c r="G128" s="14"/>
      <c r="H128" s="4"/>
      <c r="K128" s="1"/>
      <c r="L128" s="1"/>
    </row>
    <row r="129" spans="1:12" ht="30" x14ac:dyDescent="0.25">
      <c r="A129" s="4" t="s">
        <v>24</v>
      </c>
      <c r="B129" s="1" t="s">
        <v>99</v>
      </c>
      <c r="C129" s="4" t="s">
        <v>82</v>
      </c>
      <c r="D129" s="1" t="s">
        <v>47</v>
      </c>
      <c r="E129" s="4" t="s">
        <v>424</v>
      </c>
      <c r="F129" s="4"/>
      <c r="G129" s="4"/>
      <c r="H129" s="4"/>
      <c r="K129" s="1"/>
      <c r="L129" s="1"/>
    </row>
    <row r="130" spans="1:12" ht="90" x14ac:dyDescent="0.25">
      <c r="A130" s="4" t="s">
        <v>223</v>
      </c>
      <c r="B130" s="1" t="s">
        <v>99</v>
      </c>
      <c r="C130" s="4" t="s">
        <v>309</v>
      </c>
      <c r="D130" s="1" t="s">
        <v>47</v>
      </c>
      <c r="E130" s="4" t="s">
        <v>425</v>
      </c>
      <c r="F130" s="14"/>
      <c r="G130" s="14"/>
      <c r="H130" s="4"/>
      <c r="K130" s="1"/>
      <c r="L130" s="1"/>
    </row>
    <row r="131" spans="1:12" ht="120" x14ac:dyDescent="0.25">
      <c r="A131" s="4" t="s">
        <v>25</v>
      </c>
      <c r="B131" s="1" t="s">
        <v>99</v>
      </c>
      <c r="C131" s="4" t="s">
        <v>83</v>
      </c>
      <c r="D131" s="1" t="s">
        <v>47</v>
      </c>
      <c r="E131" s="4" t="s">
        <v>426</v>
      </c>
      <c r="F131" s="4"/>
      <c r="G131" s="4"/>
      <c r="H131" s="4"/>
      <c r="K131" s="1"/>
      <c r="L131" s="1"/>
    </row>
    <row r="132" spans="1:12" s="21" customFormat="1" ht="45" x14ac:dyDescent="0.25">
      <c r="A132" s="4" t="s">
        <v>27</v>
      </c>
      <c r="B132" s="1" t="s">
        <v>44</v>
      </c>
      <c r="C132" s="4" t="s">
        <v>76</v>
      </c>
      <c r="D132" s="1" t="s">
        <v>50</v>
      </c>
      <c r="E132" s="4"/>
      <c r="F132" s="4"/>
      <c r="G132" s="4">
        <f>0.01/4</f>
        <v>2.5000000000000001E-3</v>
      </c>
      <c r="H132" s="4" t="s">
        <v>160</v>
      </c>
      <c r="I132" s="30" t="s">
        <v>152</v>
      </c>
      <c r="K132" s="1"/>
      <c r="L132" s="1"/>
    </row>
    <row r="133" spans="1:12" s="21" customFormat="1" ht="45" x14ac:dyDescent="0.25">
      <c r="A133" s="4" t="s">
        <v>28</v>
      </c>
      <c r="B133" s="1" t="s">
        <v>44</v>
      </c>
      <c r="C133" s="4" t="s">
        <v>77</v>
      </c>
      <c r="D133" s="1" t="s">
        <v>50</v>
      </c>
      <c r="E133" s="4"/>
      <c r="F133" s="4"/>
      <c r="G133" s="4">
        <f>0.007/4</f>
        <v>1.75E-3</v>
      </c>
      <c r="H133" s="4" t="s">
        <v>160</v>
      </c>
      <c r="I133" s="16" t="s">
        <v>152</v>
      </c>
      <c r="K133" s="1"/>
      <c r="L133" s="1"/>
    </row>
    <row r="134" spans="1:12" ht="45" x14ac:dyDescent="0.25">
      <c r="A134" s="4" t="s">
        <v>224</v>
      </c>
      <c r="B134" s="1" t="s">
        <v>99</v>
      </c>
      <c r="C134" s="4" t="s">
        <v>310</v>
      </c>
      <c r="D134" s="1" t="s">
        <v>47</v>
      </c>
      <c r="E134" s="4" t="s">
        <v>427</v>
      </c>
      <c r="F134" s="14"/>
      <c r="G134" s="14"/>
      <c r="H134" s="4"/>
      <c r="I134" s="29"/>
      <c r="K134" s="1"/>
      <c r="L134" s="1"/>
    </row>
    <row r="135" spans="1:12" ht="45" x14ac:dyDescent="0.25">
      <c r="A135" s="4" t="s">
        <v>29</v>
      </c>
      <c r="B135" s="1" t="s">
        <v>99</v>
      </c>
      <c r="C135" s="4" t="s">
        <v>84</v>
      </c>
      <c r="D135" s="1" t="s">
        <v>47</v>
      </c>
      <c r="E135" s="4" t="s">
        <v>428</v>
      </c>
      <c r="F135" s="4"/>
      <c r="G135" s="4"/>
      <c r="H135" s="4"/>
      <c r="K135" s="1"/>
      <c r="L135" s="1"/>
    </row>
    <row r="136" spans="1:12" ht="45" x14ac:dyDescent="0.25">
      <c r="A136" s="4" t="s">
        <v>225</v>
      </c>
      <c r="B136" s="1" t="s">
        <v>44</v>
      </c>
      <c r="C136" s="4" t="s">
        <v>120</v>
      </c>
      <c r="D136" s="1" t="s">
        <v>49</v>
      </c>
      <c r="E136" s="4" t="s">
        <v>368</v>
      </c>
      <c r="F136" s="4"/>
      <c r="G136" s="4"/>
      <c r="H136" s="4"/>
      <c r="K136" s="1"/>
      <c r="L136" s="1"/>
    </row>
    <row r="137" spans="1:12" s="13" customFormat="1" ht="45" x14ac:dyDescent="0.25">
      <c r="A137" s="4" t="s">
        <v>137</v>
      </c>
      <c r="B137" s="1" t="s">
        <v>46</v>
      </c>
      <c r="C137" s="4" t="s">
        <v>311</v>
      </c>
      <c r="D137" s="1" t="s">
        <v>50</v>
      </c>
      <c r="E137" s="4"/>
      <c r="F137" s="4"/>
      <c r="G137" s="4">
        <v>6</v>
      </c>
      <c r="H137" s="4"/>
      <c r="I137" s="8" t="s">
        <v>154</v>
      </c>
      <c r="K137" s="1"/>
      <c r="L137" s="4">
        <v>12</v>
      </c>
    </row>
    <row r="138" spans="1:12" s="21" customFormat="1" ht="30" x14ac:dyDescent="0.25">
      <c r="A138" s="4" t="s">
        <v>34</v>
      </c>
      <c r="B138" s="1" t="s">
        <v>46</v>
      </c>
      <c r="C138" s="4" t="s">
        <v>78</v>
      </c>
      <c r="D138" s="1" t="s">
        <v>50</v>
      </c>
      <c r="E138" s="4"/>
      <c r="F138" s="4"/>
      <c r="G138" s="4">
        <v>8</v>
      </c>
      <c r="H138" s="4"/>
      <c r="I138" s="8" t="s">
        <v>153</v>
      </c>
      <c r="K138" s="1"/>
      <c r="L138" s="4">
        <v>14</v>
      </c>
    </row>
    <row r="139" spans="1:12" s="13" customFormat="1" ht="45" x14ac:dyDescent="0.25">
      <c r="A139" s="4" t="s">
        <v>138</v>
      </c>
      <c r="B139" s="1" t="s">
        <v>46</v>
      </c>
      <c r="C139" s="4" t="s">
        <v>312</v>
      </c>
      <c r="D139" s="1" t="s">
        <v>50</v>
      </c>
      <c r="E139" s="4"/>
      <c r="F139" s="14"/>
      <c r="G139" s="14">
        <v>4</v>
      </c>
      <c r="H139" s="14"/>
      <c r="I139" s="8"/>
      <c r="K139" s="1"/>
      <c r="L139" s="4">
        <v>6</v>
      </c>
    </row>
    <row r="140" spans="1:12" s="13" customFormat="1" ht="30" x14ac:dyDescent="0.25">
      <c r="A140" s="4" t="s">
        <v>35</v>
      </c>
      <c r="B140" s="1" t="s">
        <v>46</v>
      </c>
      <c r="C140" s="4" t="s">
        <v>79</v>
      </c>
      <c r="D140" s="1" t="s">
        <v>50</v>
      </c>
      <c r="E140" s="4"/>
      <c r="F140" s="4"/>
      <c r="G140" s="4">
        <v>4</v>
      </c>
      <c r="H140" s="4"/>
      <c r="I140" s="8"/>
      <c r="K140" s="1"/>
      <c r="L140" s="4">
        <v>8</v>
      </c>
    </row>
    <row r="141" spans="1:12" s="13" customFormat="1" ht="30" x14ac:dyDescent="0.25">
      <c r="A141" s="4" t="s">
        <v>375</v>
      </c>
      <c r="B141" s="1" t="s">
        <v>96</v>
      </c>
      <c r="C141" s="4" t="s">
        <v>376</v>
      </c>
      <c r="D141" s="1" t="s">
        <v>49</v>
      </c>
      <c r="E141" s="4" t="s">
        <v>377</v>
      </c>
      <c r="F141" s="14"/>
      <c r="G141" s="14"/>
      <c r="H141" s="4"/>
      <c r="I141" s="8"/>
      <c r="K141" s="1"/>
      <c r="L141" s="1"/>
    </row>
    <row r="142" spans="1:12" ht="30" x14ac:dyDescent="0.25">
      <c r="A142" s="4" t="s">
        <v>30</v>
      </c>
      <c r="B142" s="1" t="s">
        <v>96</v>
      </c>
      <c r="C142" s="4" t="s">
        <v>85</v>
      </c>
      <c r="D142" s="1" t="s">
        <v>49</v>
      </c>
      <c r="E142" s="4" t="s">
        <v>124</v>
      </c>
      <c r="F142" s="4"/>
      <c r="G142" s="4"/>
      <c r="H142" s="4"/>
      <c r="K142" s="1"/>
      <c r="L142" s="1"/>
    </row>
    <row r="143" spans="1:12" ht="45" x14ac:dyDescent="0.25">
      <c r="A143" s="4" t="s">
        <v>31</v>
      </c>
      <c r="B143" s="1" t="s">
        <v>96</v>
      </c>
      <c r="C143" s="4" t="s">
        <v>80</v>
      </c>
      <c r="D143" s="1" t="s">
        <v>49</v>
      </c>
      <c r="E143" s="4" t="s">
        <v>369</v>
      </c>
      <c r="F143" s="4"/>
      <c r="G143" s="4"/>
      <c r="H143" s="4"/>
      <c r="K143" s="1"/>
      <c r="L143" s="1"/>
    </row>
    <row r="144" spans="1:12" ht="330" x14ac:dyDescent="0.25">
      <c r="A144" s="4" t="s">
        <v>32</v>
      </c>
      <c r="B144" s="1" t="s">
        <v>96</v>
      </c>
      <c r="C144" s="4" t="s">
        <v>86</v>
      </c>
      <c r="D144" s="1" t="s">
        <v>49</v>
      </c>
      <c r="E144" s="8" t="s">
        <v>370</v>
      </c>
      <c r="F144" s="4"/>
      <c r="G144" s="4"/>
      <c r="H144" s="4"/>
      <c r="K144" s="1"/>
      <c r="L144" s="1"/>
    </row>
    <row r="145" spans="1:12" ht="30" x14ac:dyDescent="0.25">
      <c r="A145" s="4" t="s">
        <v>226</v>
      </c>
      <c r="B145" s="1" t="s">
        <v>314</v>
      </c>
      <c r="C145" s="4" t="s">
        <v>315</v>
      </c>
      <c r="D145" s="1" t="s">
        <v>49</v>
      </c>
      <c r="E145" s="4" t="s">
        <v>371</v>
      </c>
      <c r="F145" s="14"/>
      <c r="G145" s="14"/>
      <c r="H145" s="4"/>
      <c r="K145" s="1"/>
      <c r="L145" s="1"/>
    </row>
    <row r="146" spans="1:12" ht="60" x14ac:dyDescent="0.25">
      <c r="A146" s="4" t="s">
        <v>227</v>
      </c>
      <c r="B146" s="1" t="s">
        <v>96</v>
      </c>
      <c r="C146" s="4" t="s">
        <v>316</v>
      </c>
      <c r="D146" s="1" t="s">
        <v>49</v>
      </c>
      <c r="E146" s="4" t="s">
        <v>372</v>
      </c>
      <c r="F146" s="14"/>
      <c r="G146" s="14"/>
      <c r="H146" s="4"/>
      <c r="K146" s="1"/>
      <c r="L146" s="1"/>
    </row>
    <row r="147" spans="1:12" ht="45" x14ac:dyDescent="0.25">
      <c r="A147" s="4" t="s">
        <v>229</v>
      </c>
      <c r="B147" s="1" t="s">
        <v>96</v>
      </c>
      <c r="C147" s="4" t="s">
        <v>317</v>
      </c>
      <c r="D147" s="1" t="s">
        <v>49</v>
      </c>
      <c r="E147" s="4" t="s">
        <v>373</v>
      </c>
      <c r="F147" s="14"/>
      <c r="G147" s="14"/>
      <c r="H147" s="4"/>
      <c r="K147" s="1"/>
      <c r="L147" s="1"/>
    </row>
    <row r="148" spans="1:12" s="13" customFormat="1" ht="30" x14ac:dyDescent="0.25">
      <c r="A148" s="4" t="s">
        <v>33</v>
      </c>
      <c r="B148" s="1" t="s">
        <v>100</v>
      </c>
      <c r="C148" s="4" t="s">
        <v>87</v>
      </c>
      <c r="D148" s="1" t="s">
        <v>50</v>
      </c>
      <c r="E148" s="4"/>
      <c r="F148" s="4"/>
      <c r="G148" s="4">
        <v>0.3</v>
      </c>
      <c r="H148" s="4"/>
      <c r="I148" s="4"/>
      <c r="K148" s="1"/>
      <c r="L148" s="1"/>
    </row>
    <row r="149" spans="1:12" ht="45" x14ac:dyDescent="0.25">
      <c r="A149" s="4" t="s">
        <v>228</v>
      </c>
      <c r="B149" s="1" t="s">
        <v>313</v>
      </c>
      <c r="C149" s="4" t="s">
        <v>318</v>
      </c>
      <c r="D149" s="1" t="s">
        <v>49</v>
      </c>
      <c r="E149" s="4" t="s">
        <v>374</v>
      </c>
      <c r="F149" s="14"/>
      <c r="G149" s="14"/>
      <c r="H149" s="4"/>
      <c r="K149" s="1"/>
      <c r="L149" s="1"/>
    </row>
    <row r="150" spans="1:12" x14ac:dyDescent="0.25">
      <c r="B150" s="1"/>
      <c r="F150" s="4"/>
      <c r="G150" s="4"/>
      <c r="H150" s="4"/>
      <c r="K150" s="1"/>
      <c r="L150" s="1"/>
    </row>
  </sheetData>
  <hyperlinks>
    <hyperlink ref="I17" r:id="rId1"/>
    <hyperlink ref="I119" display="https://www.isprambiente.gov.it/it/istituto-informa/comunicati-stampa/anno-2021/neanche-la-pandemia-ferma-il-consumo-di-suolo-speciale-roma-e-milano#:~:text=Speciale%20Roma%20e%20Milano,-Comune%20di%20Roma&amp;text=consumo%20di%20suolo-,Tra%20il%202006%20e%20"/>
    <hyperlink ref="I132" r:id="rId2"/>
    <hyperlink ref="I133" r:id="rId3"/>
    <hyperlink ref="I93" r:id="rId4"/>
    <hyperlink ref="I28" r:id="rId5"/>
    <hyperlink ref="I39" r:id="rId6" location=":~:text=Speciale%20Roma%20e%20Milano,-"/>
  </hyperlinks>
  <pageMargins left="0.7" right="0.7" top="0.75" bottom="0.75" header="0.3" footer="0.3"/>
  <pageSetup orientation="portrait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Verra</dc:creator>
  <cp:lastModifiedBy>Giulia Verra</cp:lastModifiedBy>
  <dcterms:created xsi:type="dcterms:W3CDTF">2022-02-10T09:45:33Z</dcterms:created>
  <dcterms:modified xsi:type="dcterms:W3CDTF">2022-03-22T21:51:39Z</dcterms:modified>
</cp:coreProperties>
</file>