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comments8.xml" ContentType="application/vnd.openxmlformats-officedocument.spreadsheetml.comments+xml"/>
  <Override PartName="/xl/threadedComments/threadedComment8.xml" ContentType="application/vnd.ms-excel.threadedcomments+xml"/>
  <Override PartName="/xl/comments9.xml" ContentType="application/vnd.openxmlformats-officedocument.spreadsheetml.comments+xml"/>
  <Override PartName="/xl/threadedComments/threadedComment9.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ttps://biosmanagementit-my.sharepoint.com/personal/e_rossetto_biosmanagement_com/Documents/Desktop/Tesi Finale/"/>
    </mc:Choice>
  </mc:AlternateContent>
  <xr:revisionPtr revIDLastSave="594" documentId="8_{14A7B082-1AB2-45CA-ABB6-96D9B77E2653}" xr6:coauthVersionLast="47" xr6:coauthVersionMax="47" xr10:uidLastSave="{A14E4291-304B-4826-9CB8-3B97ACF48E71}"/>
  <bookViews>
    <workbookView xWindow="-120" yWindow="-120" windowWidth="29040" windowHeight="15840" firstSheet="1" activeTab="2" xr2:uid="{D1E48CEB-EDC0-4AE1-B635-B53760281B74}"/>
  </bookViews>
  <sheets>
    <sheet name="INDICI" sheetId="1" r:id="rId1"/>
    <sheet name="REMUNERAZIONI" sheetId="2" r:id="rId2"/>
    <sheet name="ROA" sheetId="6" r:id="rId3"/>
    <sheet name="ROE" sheetId="9" r:id="rId4"/>
    <sheet name="Indice di Indebitamento a lungo" sheetId="8" r:id="rId5"/>
    <sheet name="Indice di Indebitamento a breve" sheetId="11" r:id="rId6"/>
    <sheet name="Ricavi" sheetId="3" r:id="rId7"/>
    <sheet name="EBITDA" sheetId="4" r:id="rId8"/>
    <sheet name="ROS" sheetId="7" r:id="rId9"/>
    <sheet name="EBITDA-vendite" sheetId="5"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1" l="1"/>
  <c r="F21" i="11"/>
  <c r="E21" i="11"/>
  <c r="D21" i="11"/>
  <c r="D20" i="11"/>
  <c r="D19" i="11"/>
  <c r="D17" i="11"/>
  <c r="D15" i="11"/>
  <c r="D14" i="11"/>
  <c r="D12" i="11"/>
  <c r="G11" i="11"/>
  <c r="F11" i="11"/>
  <c r="E11" i="11"/>
  <c r="D11" i="11"/>
  <c r="G10" i="11"/>
  <c r="E10" i="11"/>
  <c r="D10" i="11"/>
  <c r="G9" i="11"/>
  <c r="F9" i="11"/>
  <c r="E9" i="11"/>
  <c r="D9" i="11"/>
  <c r="D8" i="11"/>
  <c r="G7" i="11"/>
  <c r="F7" i="11"/>
  <c r="E7" i="11"/>
  <c r="G6" i="11"/>
  <c r="F6" i="11"/>
  <c r="E6" i="11"/>
  <c r="D5" i="11"/>
  <c r="D4" i="11"/>
  <c r="G3" i="11"/>
  <c r="F3" i="11"/>
  <c r="F2" i="11"/>
  <c r="E2" i="11"/>
  <c r="D4" i="8" l="1"/>
  <c r="G21" i="9" l="1"/>
  <c r="F21" i="9"/>
  <c r="E21" i="9"/>
  <c r="D21" i="9"/>
  <c r="D20" i="9"/>
  <c r="D19" i="9"/>
  <c r="D17" i="9"/>
  <c r="D15" i="9"/>
  <c r="D14" i="9"/>
  <c r="D12" i="9"/>
  <c r="G11" i="9"/>
  <c r="F11" i="9"/>
  <c r="E11" i="9"/>
  <c r="D11" i="9"/>
  <c r="G10" i="9"/>
  <c r="E10" i="9"/>
  <c r="D10" i="9"/>
  <c r="G9" i="9"/>
  <c r="F9" i="9"/>
  <c r="E9" i="9"/>
  <c r="D9" i="9"/>
  <c r="D8" i="9"/>
  <c r="G7" i="9"/>
  <c r="F7" i="9"/>
  <c r="E7" i="9"/>
  <c r="G6" i="9"/>
  <c r="F6" i="9"/>
  <c r="E6" i="9"/>
  <c r="D5" i="9"/>
  <c r="D4" i="9"/>
  <c r="G3" i="9"/>
  <c r="F3" i="9"/>
  <c r="F2" i="9"/>
  <c r="E2" i="9"/>
  <c r="G21" i="8"/>
  <c r="F21" i="8"/>
  <c r="E21" i="8"/>
  <c r="D21" i="8"/>
  <c r="D20" i="8"/>
  <c r="D19" i="8"/>
  <c r="D17" i="8"/>
  <c r="D15" i="8"/>
  <c r="D14" i="8"/>
  <c r="D12" i="8"/>
  <c r="G11" i="8"/>
  <c r="F11" i="8"/>
  <c r="E11" i="8"/>
  <c r="D11" i="8"/>
  <c r="G10" i="8"/>
  <c r="E10" i="8"/>
  <c r="D10" i="8"/>
  <c r="G9" i="8"/>
  <c r="F9" i="8"/>
  <c r="E9" i="8"/>
  <c r="D9" i="8"/>
  <c r="D8" i="8"/>
  <c r="G7" i="8"/>
  <c r="F7" i="8"/>
  <c r="E7" i="8"/>
  <c r="G6" i="8"/>
  <c r="F6" i="8"/>
  <c r="E6" i="8"/>
  <c r="D5" i="8"/>
  <c r="G3" i="8"/>
  <c r="F3" i="8"/>
  <c r="F2" i="8"/>
  <c r="E2" i="8"/>
  <c r="D19" i="7"/>
  <c r="D18" i="7"/>
  <c r="D16" i="7"/>
  <c r="D14" i="7"/>
  <c r="D13" i="7"/>
  <c r="D11" i="7"/>
  <c r="G10" i="7"/>
  <c r="F10" i="7"/>
  <c r="E10" i="7"/>
  <c r="D10" i="7"/>
  <c r="G9" i="7"/>
  <c r="E9" i="7"/>
  <c r="D9" i="7"/>
  <c r="G8" i="7"/>
  <c r="F8" i="7"/>
  <c r="E8" i="7"/>
  <c r="D8" i="7"/>
  <c r="D7" i="7"/>
  <c r="G6" i="7"/>
  <c r="F6" i="7"/>
  <c r="E6" i="7"/>
  <c r="G5" i="7"/>
  <c r="F5" i="7"/>
  <c r="E5" i="7"/>
  <c r="D4" i="7"/>
  <c r="D3" i="7"/>
  <c r="G2" i="7"/>
  <c r="F2" i="7"/>
  <c r="F1" i="7"/>
  <c r="E1" i="7"/>
  <c r="G22" i="6"/>
  <c r="F22" i="6"/>
  <c r="E22" i="6"/>
  <c r="D22" i="6"/>
  <c r="D21" i="6"/>
  <c r="D20" i="6"/>
  <c r="D18" i="6"/>
  <c r="D16" i="6"/>
  <c r="D15" i="6"/>
  <c r="D13" i="6"/>
  <c r="G12" i="6"/>
  <c r="F12" i="6"/>
  <c r="E12" i="6"/>
  <c r="D12" i="6"/>
  <c r="G11" i="6"/>
  <c r="E11" i="6"/>
  <c r="D11" i="6"/>
  <c r="G10" i="6"/>
  <c r="F10" i="6"/>
  <c r="E10" i="6"/>
  <c r="D10" i="6"/>
  <c r="D9" i="6"/>
  <c r="G8" i="6"/>
  <c r="F8" i="6"/>
  <c r="E8" i="6"/>
  <c r="G7" i="6"/>
  <c r="F7" i="6"/>
  <c r="E7" i="6"/>
  <c r="D6" i="6"/>
  <c r="D5" i="6"/>
  <c r="D4" i="6"/>
  <c r="G3" i="6"/>
  <c r="F3" i="6"/>
  <c r="F2" i="6"/>
  <c r="E2" i="6"/>
  <c r="G20" i="5"/>
  <c r="F20" i="5"/>
  <c r="E20" i="5"/>
  <c r="D20" i="5"/>
  <c r="D19" i="5"/>
  <c r="D18" i="5"/>
  <c r="D16" i="5"/>
  <c r="D14" i="5"/>
  <c r="D13" i="5"/>
  <c r="D11" i="5"/>
  <c r="G10" i="5"/>
  <c r="F10" i="5"/>
  <c r="E10" i="5"/>
  <c r="D10" i="5"/>
  <c r="G9" i="5"/>
  <c r="E9" i="5"/>
  <c r="D9" i="5"/>
  <c r="G8" i="5"/>
  <c r="F8" i="5"/>
  <c r="E8" i="5"/>
  <c r="D8" i="5"/>
  <c r="D7" i="5"/>
  <c r="G6" i="5"/>
  <c r="F6" i="5"/>
  <c r="E6" i="5"/>
  <c r="G5" i="5"/>
  <c r="F5" i="5"/>
  <c r="E5" i="5"/>
  <c r="D4" i="5"/>
  <c r="D3" i="5"/>
  <c r="G2" i="5"/>
  <c r="F2" i="5"/>
  <c r="F1" i="5"/>
  <c r="E1" i="5"/>
  <c r="G20" i="4"/>
  <c r="F20" i="4"/>
  <c r="E20" i="4"/>
  <c r="D20" i="4"/>
  <c r="D19" i="4"/>
  <c r="D18" i="4"/>
  <c r="D16" i="4"/>
  <c r="D14" i="4"/>
  <c r="D13" i="4"/>
  <c r="D11" i="4"/>
  <c r="G10" i="4"/>
  <c r="F10" i="4"/>
  <c r="E10" i="4"/>
  <c r="D10" i="4"/>
  <c r="G9" i="4"/>
  <c r="E9" i="4"/>
  <c r="D9" i="4"/>
  <c r="G8" i="4"/>
  <c r="F8" i="4"/>
  <c r="E8" i="4"/>
  <c r="D8" i="4"/>
  <c r="D7" i="4"/>
  <c r="G6" i="4"/>
  <c r="F6" i="4"/>
  <c r="E6" i="4"/>
  <c r="G5" i="4"/>
  <c r="F5" i="4"/>
  <c r="E5" i="4"/>
  <c r="D4" i="4"/>
  <c r="D3" i="4"/>
  <c r="G2" i="4"/>
  <c r="F2" i="4"/>
  <c r="F1" i="4"/>
  <c r="E1" i="4"/>
  <c r="G21" i="3" l="1"/>
  <c r="F21" i="3"/>
  <c r="E21" i="3"/>
  <c r="D21" i="3"/>
  <c r="D20" i="3"/>
  <c r="D19" i="3"/>
  <c r="D18" i="3"/>
  <c r="D16" i="3"/>
  <c r="D15" i="3"/>
  <c r="D13" i="3"/>
  <c r="G12" i="3"/>
  <c r="F12" i="3"/>
  <c r="E12" i="3"/>
  <c r="D12" i="3"/>
  <c r="G11" i="3"/>
  <c r="E11" i="3"/>
  <c r="D11" i="3"/>
  <c r="G10" i="3"/>
  <c r="F10" i="3"/>
  <c r="E10" i="3"/>
  <c r="D10" i="3"/>
  <c r="D9" i="3"/>
  <c r="G8" i="3"/>
  <c r="F8" i="3"/>
  <c r="E8" i="3"/>
  <c r="G7" i="3"/>
  <c r="F7" i="3"/>
  <c r="E7" i="3"/>
  <c r="D6" i="3"/>
  <c r="D5" i="3"/>
  <c r="D4" i="3"/>
  <c r="G3" i="3"/>
  <c r="F3" i="3"/>
  <c r="F2" i="3"/>
  <c r="E2" i="3"/>
  <c r="G22" i="2"/>
  <c r="F22" i="2"/>
  <c r="E22" i="2"/>
  <c r="D22" i="2"/>
  <c r="D21" i="2"/>
  <c r="D20" i="2"/>
  <c r="D18" i="2"/>
  <c r="D16" i="2"/>
  <c r="D15" i="2"/>
  <c r="D13" i="2"/>
  <c r="G12" i="2"/>
  <c r="F12" i="2"/>
  <c r="E12" i="2"/>
  <c r="D12" i="2"/>
  <c r="G11" i="2"/>
  <c r="E11" i="2"/>
  <c r="D11" i="2"/>
  <c r="D5" i="2"/>
  <c r="G10" i="2"/>
  <c r="F10" i="2"/>
  <c r="E10" i="2"/>
  <c r="D10" i="2"/>
  <c r="D9" i="2"/>
  <c r="G8" i="2"/>
  <c r="F8" i="2"/>
  <c r="E8" i="2"/>
  <c r="G7" i="2"/>
  <c r="F7" i="2"/>
  <c r="E7" i="2"/>
  <c r="D6" i="2"/>
  <c r="D4" i="2"/>
  <c r="G3" i="2"/>
  <c r="F3" i="2"/>
  <c r="F2" i="2"/>
  <c r="E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tc={B90001BD-EC7D-461B-84DA-B1B64392784E}</author>
    <author>tc={E768B7A8-6D31-4116-9C09-52A27A3B491E}</author>
    <author>tc={F8AA8B24-5639-4A2D-BE8F-D9BA38CCBFE0}</author>
  </authors>
  <commentList>
    <comment ref="G8" authorId="0" shapeId="0" xr:uid="{B90001BD-EC7D-461B-84DA-B1B64392784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
      </text>
    </comment>
    <comment ref="B17" authorId="1" shapeId="0" xr:uid="{E768B7A8-6D31-4116-9C09-52A27A3B491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 ref="D17" authorId="2" shapeId="0" xr:uid="{F8AA8B24-5639-4A2D-BE8F-D9BA38CCBFE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tc={1A467483-0C1A-4B2B-A577-36BB89E6F05B}</author>
    <author>tc={8A99E387-645B-47D7-8090-2B955771DA67}</author>
    <author>tc={342445EB-E8BA-4CB2-92AD-5A8C90759458}</author>
  </authors>
  <commentList>
    <comment ref="G8" authorId="0" shapeId="0" xr:uid="{1A467483-0C1A-4B2B-A577-36BB89E6F05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
      </text>
    </comment>
    <comment ref="B17" authorId="1" shapeId="0" xr:uid="{8A99E387-645B-47D7-8090-2B955771DA6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 ref="D17" authorId="2" shapeId="0" xr:uid="{342445EB-E8BA-4CB2-92AD-5A8C9075945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tc={80F49B45-4685-4EC6-921F-9276F679FE82}</author>
    <author>tc={404E2657-3F3D-4E18-A728-D8B0DC5799CE}</author>
    <author>tc={FFA0B75F-D91D-47FF-997A-0B5C8B5E92DE}</author>
  </authors>
  <commentList>
    <comment ref="G7" authorId="0" shapeId="0" xr:uid="{80F49B45-4685-4EC6-921F-9276F679FE82}">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
      </text>
    </comment>
    <comment ref="B16" authorId="1" shapeId="0" xr:uid="{404E2657-3F3D-4E18-A728-D8B0DC5799C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 ref="D16" authorId="2" shapeId="0" xr:uid="{FFA0B75F-D91D-47FF-997A-0B5C8B5E92D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tc={9B946107-4ED9-4242-8CF4-B808825A81C0}</author>
    <author>tc={AD351C8A-0601-4583-9B9C-35FAFA6E7596}</author>
    <author>tc={D9061C45-D785-4417-8E04-BD516E585862}</author>
  </authors>
  <commentList>
    <comment ref="G7" authorId="0" shapeId="0" xr:uid="{9B946107-4ED9-4242-8CF4-B808825A81C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
      </text>
    </comment>
    <comment ref="B16" authorId="1" shapeId="0" xr:uid="{AD351C8A-0601-4583-9B9C-35FAFA6E7596}">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 ref="D16" authorId="2" shapeId="0" xr:uid="{D9061C45-D785-4417-8E04-BD516E585862}">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tc={3B46F86A-4076-48FE-A3C4-F82CF88D959A}</author>
    <author>tc={C4F59D6B-4E93-4AEA-B3E0-25C3F6C2B898}</author>
    <author>tc={6716B0A7-F27A-460C-8ACB-353A63938402}</author>
  </authors>
  <commentList>
    <comment ref="G7" authorId="0" shapeId="0" xr:uid="{3B46F86A-4076-48FE-A3C4-F82CF88D959A}">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
      </text>
    </comment>
    <comment ref="B16" authorId="1" shapeId="0" xr:uid="{C4F59D6B-4E93-4AEA-B3E0-25C3F6C2B89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 ref="D16" authorId="2" shapeId="0" xr:uid="{6716B0A7-F27A-460C-8ACB-353A63938402}">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tc={B1DE589B-552C-4399-8EA3-E69120A269D0}</author>
    <author>tc={816E5427-7F5B-450E-A66C-3D9907CAA513}</author>
    <author>tc={375B536D-B74B-4545-B045-4F3A32BB35DF}</author>
  </authors>
  <commentList>
    <comment ref="G8" authorId="0" shapeId="0" xr:uid="{B1DE589B-552C-4399-8EA3-E69120A269D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
      </text>
    </comment>
    <comment ref="B17" authorId="1" shapeId="0" xr:uid="{816E5427-7F5B-450E-A66C-3D9907CAA513}">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 ref="D17" authorId="2" shapeId="0" xr:uid="{375B536D-B74B-4545-B045-4F3A32BB35DF}">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tc={2DB785CA-7A2F-476D-84CF-9DBB6D45E5CE}</author>
    <author>tc={55057A54-1138-4649-9B54-AE3A0D54E99B}</author>
    <author>tc={DAAFDED9-E32F-44DF-A5D3-F9505B3432F1}</author>
  </authors>
  <commentList>
    <comment ref="G6" authorId="0" shapeId="0" xr:uid="{2DB785CA-7A2F-476D-84CF-9DBB6D45E5C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
      </text>
    </comment>
    <comment ref="B15" authorId="1" shapeId="0" xr:uid="{55057A54-1138-4649-9B54-AE3A0D54E99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 ref="D15" authorId="2" shapeId="0" xr:uid="{DAAFDED9-E32F-44DF-A5D3-F9505B3432F1}">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tc={EF50ABA1-11E4-4E02-917F-38C220959B7F}</author>
    <author>tc={10FA37FC-3776-42CD-BF77-7DCC28E218E7}</author>
    <author>tc={65C2B11F-7C01-489D-B5AE-DAC41C61B7FD}</author>
  </authors>
  <commentList>
    <comment ref="G6" authorId="0" shapeId="0" xr:uid="{EF50ABA1-11E4-4E02-917F-38C220959B7F}">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
      </text>
    </comment>
    <comment ref="B15" authorId="1" shapeId="0" xr:uid="{10FA37FC-3776-42CD-BF77-7DCC28E218E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 ref="D15" authorId="2" shapeId="0" xr:uid="{65C2B11F-7C01-489D-B5AE-DAC41C61B7FD}">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tc={83DADFAB-24AD-427F-B05A-BBCFD6EDA2F3}</author>
    <author>tc={7BB8417E-A4E5-4C45-A8CB-B0BD46E57B2D}</author>
    <author>tc={89F794A7-77B1-48C0-AEA3-F530D387BC3B}</author>
  </authors>
  <commentList>
    <comment ref="G6" authorId="0" shapeId="0" xr:uid="{83DADFAB-24AD-427F-B05A-BBCFD6EDA2F3}">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
      </text>
    </comment>
    <comment ref="B15" authorId="1" shapeId="0" xr:uid="{7BB8417E-A4E5-4C45-A8CB-B0BD46E57B2D}">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 ref="D15" authorId="2" shapeId="0" xr:uid="{89F794A7-77B1-48C0-AEA3-F530D387BC3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AD + pres</t>
      </text>
    </comment>
  </commentList>
</comments>
</file>

<file path=xl/sharedStrings.xml><?xml version="1.0" encoding="utf-8"?>
<sst xmlns="http://schemas.openxmlformats.org/spreadsheetml/2006/main" count="713" uniqueCount="113">
  <si>
    <t>Ricavi delle vendite
migl EUR
2019</t>
  </si>
  <si>
    <t>Dipendenti
2019</t>
  </si>
  <si>
    <t>Indice di indebitam. a breve
%
2019</t>
  </si>
  <si>
    <t>Indice di indebitam. a lungo
%
2019</t>
  </si>
  <si>
    <t>Debt/Equity ratio
%
2019</t>
  </si>
  <si>
    <t>EBITDA
migl EUR
2019</t>
  </si>
  <si>
    <t>EBITDA/Vendite (%)
%
2019</t>
  </si>
  <si>
    <t>Redditività del totale attivo (ROA) (%)
%
2019</t>
  </si>
  <si>
    <t>Redditività di tutto il capitale investito (ROI) (%)
%
2019</t>
  </si>
  <si>
    <t>Redditività delle vendite (ROS) (%)
%
2019</t>
  </si>
  <si>
    <t>Redditività del capitale proprio (ROE) (%)
%
2019</t>
  </si>
  <si>
    <t>Ricavi pro-capite
EUR
2019</t>
  </si>
  <si>
    <t>A2A S.P.A.</t>
  </si>
  <si>
    <t>ACEA ENERGIA S.P.A.</t>
  </si>
  <si>
    <t>n.d.</t>
  </si>
  <si>
    <t>n.s.</t>
  </si>
  <si>
    <t>ASSICURAZIONI GENERALI SOCIETA' PER AZIONI</t>
  </si>
  <si>
    <t>EI TOWERS S.P.A.</t>
  </si>
  <si>
    <t>ENAV S.P.A.</t>
  </si>
  <si>
    <t>ENEL ENERGIA S.P.A.</t>
  </si>
  <si>
    <t>ENI GAS E LUCE S.P.A. SOCIETA' BENEFIT</t>
  </si>
  <si>
    <t>GEOX S.P.A.</t>
  </si>
  <si>
    <t>HERA COMM S.P.A.</t>
  </si>
  <si>
    <t>IREN S.P.A.</t>
  </si>
  <si>
    <t>ITALGAS S.P.A.</t>
  </si>
  <si>
    <t>ITALIAONLINE S.P.A.</t>
  </si>
  <si>
    <t>LEONARDO - SOCIETA' PER AZIONI</t>
  </si>
  <si>
    <t>MONDADORI LIBRI S.P.A.</t>
  </si>
  <si>
    <t>PARMALAT S.P.A. IN FORMA ABBREVIATA PLT S.P.A.</t>
  </si>
  <si>
    <t>PIRELLI &amp; C. S.P.A.</t>
  </si>
  <si>
    <t>POSTE ITALIANE - SOCIETA' PER AZIONI</t>
  </si>
  <si>
    <t>PRYSMIAN S.P.A.</t>
  </si>
  <si>
    <t>SAIPEM S.P.A.</t>
  </si>
  <si>
    <t>SNAM S.P.A.</t>
  </si>
  <si>
    <t>TERNA - RETE ELETTRICA NAZIONALE SOCIETA' PER AZIONI (IN FORMA ABBREVIATA TERNA S.P.A. )</t>
  </si>
  <si>
    <t>A2A</t>
  </si>
  <si>
    <t xml:space="preserve">Acea </t>
  </si>
  <si>
    <t>assicurazioni generali</t>
  </si>
  <si>
    <t>ENAV</t>
  </si>
  <si>
    <t xml:space="preserve">Enel - Enel Green power </t>
  </si>
  <si>
    <t>Eni Claudio Descalzi</t>
  </si>
  <si>
    <t>Geox</t>
  </si>
  <si>
    <t xml:space="preserve">Hera </t>
  </si>
  <si>
    <t xml:space="preserve">Iren </t>
  </si>
  <si>
    <t>italgas</t>
  </si>
  <si>
    <t>Italiaonline</t>
  </si>
  <si>
    <t>Leonardp</t>
  </si>
  <si>
    <t>Mondadori</t>
  </si>
  <si>
    <t>Parmalat</t>
  </si>
  <si>
    <t>Pirelli</t>
  </si>
  <si>
    <t>Poste Italiane</t>
  </si>
  <si>
    <t>Prysmian</t>
  </si>
  <si>
    <t>Saipem</t>
  </si>
  <si>
    <t>Snam</t>
  </si>
  <si>
    <t xml:space="preserve">Terna </t>
  </si>
  <si>
    <t>Tim</t>
  </si>
  <si>
    <t>TIM S.P.A.</t>
  </si>
  <si>
    <t>Ei Tower</t>
  </si>
  <si>
    <t>Eliminata Prysmian</t>
  </si>
  <si>
    <t>OUTPUT RIEPILOGO</t>
  </si>
  <si>
    <t>Statistica della regressione</t>
  </si>
  <si>
    <t>R multiplo</t>
  </si>
  <si>
    <t>R al quadrato</t>
  </si>
  <si>
    <t>R al quadrato corretto</t>
  </si>
  <si>
    <t>Errore standard</t>
  </si>
  <si>
    <t>Osservazioni</t>
  </si>
  <si>
    <t>ANALISI VARIANZA</t>
  </si>
  <si>
    <t>Regressione</t>
  </si>
  <si>
    <t>Residuo</t>
  </si>
  <si>
    <t>Totale</t>
  </si>
  <si>
    <t>Intercetta</t>
  </si>
  <si>
    <t>gdl</t>
  </si>
  <si>
    <t>SQ</t>
  </si>
  <si>
    <t>MQ</t>
  </si>
  <si>
    <t>F</t>
  </si>
  <si>
    <t>Significatività F</t>
  </si>
  <si>
    <t>Coefficienti</t>
  </si>
  <si>
    <t>Stat t</t>
  </si>
  <si>
    <t>Valore di significatività</t>
  </si>
  <si>
    <t>Inferiore 95%</t>
  </si>
  <si>
    <t>Superiore 95%</t>
  </si>
  <si>
    <t>Inferiore 95,0%</t>
  </si>
  <si>
    <t>Superiore 95,0%</t>
  </si>
  <si>
    <t>Variabile X 1</t>
  </si>
  <si>
    <t>Variabile X 2</t>
  </si>
  <si>
    <t>Variabile X 3</t>
  </si>
  <si>
    <t>Variabile X 4</t>
  </si>
  <si>
    <t>Variabile X 5</t>
  </si>
  <si>
    <t>Variabile X 6</t>
  </si>
  <si>
    <t>Eliminato assicurazioni generali</t>
  </si>
  <si>
    <t xml:space="preserve">  </t>
  </si>
  <si>
    <t>X=all, Y=ROA</t>
  </si>
  <si>
    <t>X=%base,%MBO,%LTI, Y=ROA</t>
  </si>
  <si>
    <t>X=all, Y=ROE</t>
  </si>
  <si>
    <t>X=%base,%MBO,%LTI, Y=ROE</t>
  </si>
  <si>
    <t>Base Salary Dir</t>
  </si>
  <si>
    <t xml:space="preserve">Base Salry </t>
  </si>
  <si>
    <t>% fix remuneration</t>
  </si>
  <si>
    <t>% MBO</t>
  </si>
  <si>
    <t>% LTI</t>
  </si>
  <si>
    <t>%cash</t>
  </si>
  <si>
    <t>%shares</t>
  </si>
  <si>
    <t>Base salary AD</t>
  </si>
  <si>
    <t>Revenues</t>
  </si>
  <si>
    <t>Long term Debt Index</t>
  </si>
  <si>
    <t>ROE</t>
  </si>
  <si>
    <t>ROA</t>
  </si>
  <si>
    <t>X=all, Y=Long Term Debt Index</t>
  </si>
  <si>
    <t>X=%base,%MBO,%LTI, Y=Long term debt index</t>
  </si>
  <si>
    <t>% Cash</t>
  </si>
  <si>
    <t>% Share</t>
  </si>
  <si>
    <t>% Fix remuneration</t>
  </si>
  <si>
    <t>Base salary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</si>
</sst>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2"/>
      <color theme="1"/>
      <name val="Calibri"/>
      <family val="2"/>
      <scheme val="minor"/>
    </font>
    <font>
      <sz val="8"/>
      <color theme="1"/>
      <name val="Calibri"/>
      <family val="2"/>
      <scheme val="minor"/>
    </font>
    <font>
      <i/>
      <sz val="8"/>
      <color theme="1"/>
      <name val="Calibri"/>
      <family val="2"/>
      <scheme val="minor"/>
    </font>
    <font>
      <i/>
      <sz val="9"/>
      <color theme="1"/>
      <name val="Calibri"/>
      <family val="2"/>
      <scheme val="minor"/>
    </font>
    <font>
      <sz val="9"/>
      <color theme="1"/>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0">
    <xf numFmtId="0" fontId="0" fillId="0" borderId="0" xfId="0"/>
    <xf numFmtId="3" fontId="0" fillId="0" borderId="0" xfId="0" applyNumberFormat="1"/>
    <xf numFmtId="4" fontId="0" fillId="0" borderId="0" xfId="0" applyNumberFormat="1"/>
    <xf numFmtId="0" fontId="2" fillId="2" borderId="0" xfId="0" applyFont="1" applyFill="1" applyAlignment="1">
      <alignment horizontal="center" vertical="center"/>
    </xf>
    <xf numFmtId="44" fontId="2" fillId="0" borderId="1" xfId="1" applyFont="1" applyFill="1" applyBorder="1" applyAlignment="1">
      <alignment horizontal="center" vertical="center"/>
    </xf>
    <xf numFmtId="44" fontId="0" fillId="0" borderId="1" xfId="1" applyFont="1" applyFill="1" applyBorder="1"/>
    <xf numFmtId="9" fontId="0" fillId="0" borderId="1" xfId="2" applyFont="1" applyFill="1" applyBorder="1"/>
    <xf numFmtId="9" fontId="0" fillId="0" borderId="1" xfId="2" applyFont="1" applyFill="1" applyBorder="1" applyAlignment="1">
      <alignment horizontal="right"/>
    </xf>
    <xf numFmtId="9" fontId="0" fillId="0" borderId="1" xfId="0" applyNumberFormat="1" applyBorder="1"/>
    <xf numFmtId="10" fontId="0" fillId="0" borderId="1" xfId="0" applyNumberFormat="1" applyBorder="1"/>
    <xf numFmtId="0" fontId="2" fillId="2" borderId="0" xfId="0" applyFont="1" applyFill="1" applyBorder="1" applyAlignment="1">
      <alignment horizontal="center" vertical="center"/>
    </xf>
    <xf numFmtId="0" fontId="2" fillId="3" borderId="0" xfId="0" applyFont="1" applyFill="1" applyBorder="1" applyAlignment="1">
      <alignment horizontal="center" vertical="center"/>
    </xf>
    <xf numFmtId="0" fontId="0" fillId="3" borderId="0" xfId="0" applyFill="1"/>
    <xf numFmtId="0" fontId="0" fillId="0" borderId="0" xfId="0" applyFill="1" applyBorder="1" applyAlignment="1"/>
    <xf numFmtId="0" fontId="0" fillId="0" borderId="2" xfId="0" applyFill="1" applyBorder="1" applyAlignment="1"/>
    <xf numFmtId="0" fontId="3" fillId="0" borderId="3" xfId="0" applyFont="1" applyFill="1" applyBorder="1" applyAlignment="1">
      <alignment horizontal="center"/>
    </xf>
    <xf numFmtId="0" fontId="3" fillId="0" borderId="3" xfId="0" applyFont="1" applyFill="1" applyBorder="1" applyAlignment="1">
      <alignment horizontal="centerContinuous"/>
    </xf>
    <xf numFmtId="0" fontId="0" fillId="0" borderId="0" xfId="0" applyBorder="1"/>
    <xf numFmtId="0" fontId="3" fillId="0" borderId="0" xfId="0" applyFont="1" applyFill="1" applyBorder="1" applyAlignment="1">
      <alignment horizontal="centerContinuous"/>
    </xf>
    <xf numFmtId="0" fontId="3" fillId="0" borderId="0" xfId="0" applyFont="1" applyFill="1" applyBorder="1" applyAlignment="1">
      <alignment horizontal="center"/>
    </xf>
    <xf numFmtId="0" fontId="2" fillId="0" borderId="0" xfId="0" applyFont="1"/>
    <xf numFmtId="0" fontId="2" fillId="0" borderId="0" xfId="0" applyFont="1" applyFill="1"/>
    <xf numFmtId="0" fontId="0" fillId="0" borderId="0" xfId="0" applyFill="1"/>
    <xf numFmtId="44" fontId="1" fillId="0" borderId="1" xfId="1" applyFont="1" applyFill="1" applyBorder="1" applyAlignment="1">
      <alignment horizontal="center" vertical="center"/>
    </xf>
    <xf numFmtId="44" fontId="1" fillId="0" borderId="1" xfId="1" applyFont="1" applyFill="1" applyBorder="1" applyAlignment="1">
      <alignment vertical="center"/>
    </xf>
    <xf numFmtId="9" fontId="1" fillId="0" borderId="1" xfId="2" applyFont="1" applyFill="1" applyBorder="1" applyAlignment="1">
      <alignment vertical="center"/>
    </xf>
    <xf numFmtId="9" fontId="1" fillId="0" borderId="1" xfId="2" applyFont="1" applyFill="1" applyBorder="1" applyAlignment="1">
      <alignment horizontal="right" vertical="center"/>
    </xf>
    <xf numFmtId="9" fontId="0" fillId="0" borderId="1" xfId="0" applyNumberFormat="1" applyFont="1" applyFill="1" applyBorder="1" applyAlignment="1">
      <alignment vertical="center"/>
    </xf>
    <xf numFmtId="10" fontId="0" fillId="0" borderId="1" xfId="0" applyNumberFormat="1" applyFont="1" applyFill="1" applyBorder="1" applyAlignment="1">
      <alignment vertical="center"/>
    </xf>
    <xf numFmtId="0" fontId="0" fillId="0" borderId="0" xfId="0" applyAlignment="1">
      <alignment horizontal="center" vertical="center"/>
    </xf>
    <xf numFmtId="3" fontId="0" fillId="0" borderId="0" xfId="0" applyNumberFormat="1" applyAlignment="1">
      <alignment horizontal="center" vertical="center"/>
    </xf>
    <xf numFmtId="0" fontId="4" fillId="0" borderId="0" xfId="0" applyFont="1" applyAlignment="1">
      <alignment horizontal="center" vertical="center"/>
    </xf>
    <xf numFmtId="44" fontId="1" fillId="0" borderId="1" xfId="1" applyFont="1" applyFill="1" applyBorder="1"/>
    <xf numFmtId="9" fontId="1" fillId="0" borderId="1" xfId="2" applyFont="1" applyFill="1" applyBorder="1"/>
    <xf numFmtId="9" fontId="1" fillId="0" borderId="1" xfId="2" applyFont="1" applyFill="1" applyBorder="1" applyAlignment="1">
      <alignment horizontal="right"/>
    </xf>
    <xf numFmtId="9" fontId="0" fillId="0" borderId="1" xfId="0" applyNumberFormat="1" applyFont="1" applyBorder="1"/>
    <xf numFmtId="10" fontId="0" fillId="0" borderId="1" xfId="0" applyNumberFormat="1" applyFont="1" applyBorder="1"/>
    <xf numFmtId="4" fontId="0" fillId="0" borderId="0" xfId="0" applyNumberFormat="1" applyAlignment="1">
      <alignment horizontal="center"/>
    </xf>
    <xf numFmtId="4" fontId="0" fillId="0" borderId="0" xfId="0" applyNumberFormat="1" applyAlignment="1">
      <alignment horizontal="center" vertical="center"/>
    </xf>
    <xf numFmtId="0" fontId="2" fillId="0" borderId="0" xfId="0" applyFont="1" applyFill="1" applyAlignment="1">
      <alignment horizontal="center" vertical="center"/>
    </xf>
    <xf numFmtId="0" fontId="2" fillId="0" borderId="0" xfId="0" applyFont="1" applyAlignment="1">
      <alignment horizontal="center" vertical="center"/>
    </xf>
    <xf numFmtId="0" fontId="5" fillId="0" borderId="0" xfId="0" applyFont="1"/>
    <xf numFmtId="0" fontId="6" fillId="0" borderId="3" xfId="0" applyFont="1" applyFill="1" applyBorder="1" applyAlignment="1">
      <alignment horizontal="centerContinuous"/>
    </xf>
    <xf numFmtId="0" fontId="5" fillId="0" borderId="0" xfId="0" applyFont="1" applyFill="1" applyBorder="1" applyAlignment="1"/>
    <xf numFmtId="0" fontId="5" fillId="0" borderId="2" xfId="0" applyFont="1" applyFill="1" applyBorder="1" applyAlignment="1"/>
    <xf numFmtId="0" fontId="6" fillId="0" borderId="3" xfId="0" applyFont="1" applyFill="1" applyBorder="1" applyAlignment="1">
      <alignment horizontal="center"/>
    </xf>
    <xf numFmtId="0" fontId="6" fillId="0" borderId="3" xfId="0" applyFont="1" applyFill="1" applyBorder="1" applyAlignment="1">
      <alignment horizontal="center" wrapText="1"/>
    </xf>
    <xf numFmtId="0" fontId="5" fillId="0" borderId="0" xfId="0" applyFont="1" applyFill="1" applyBorder="1" applyAlignment="1">
      <alignment wrapText="1"/>
    </xf>
    <xf numFmtId="0" fontId="5" fillId="0" borderId="2" xfId="0" applyFont="1" applyFill="1" applyBorder="1" applyAlignment="1">
      <alignment wrapText="1"/>
    </xf>
    <xf numFmtId="0" fontId="5" fillId="0" borderId="0" xfId="0" applyFont="1" applyAlignment="1">
      <alignment wrapText="1"/>
    </xf>
    <xf numFmtId="0" fontId="7" fillId="0" borderId="3" xfId="0" applyFont="1" applyFill="1" applyBorder="1" applyAlignment="1">
      <alignment horizontal="centerContinuous"/>
    </xf>
    <xf numFmtId="0" fontId="8" fillId="0" borderId="0" xfId="0" applyFont="1"/>
    <xf numFmtId="0" fontId="8" fillId="0" borderId="0" xfId="0" applyFont="1" applyFill="1" applyBorder="1" applyAlignment="1"/>
    <xf numFmtId="0" fontId="8" fillId="0" borderId="2" xfId="0" applyFont="1" applyFill="1" applyBorder="1" applyAlignment="1"/>
    <xf numFmtId="0" fontId="7" fillId="0" borderId="3" xfId="0" applyFont="1" applyFill="1" applyBorder="1" applyAlignment="1">
      <alignment horizontal="center"/>
    </xf>
    <xf numFmtId="0" fontId="7" fillId="0" borderId="3" xfId="0" applyFont="1" applyFill="1" applyBorder="1" applyAlignment="1">
      <alignment horizontal="center" wrapText="1"/>
    </xf>
    <xf numFmtId="0" fontId="8" fillId="0" borderId="0" xfId="0" applyFont="1" applyFill="1" applyBorder="1" applyAlignment="1">
      <alignment wrapText="1"/>
    </xf>
    <xf numFmtId="0" fontId="8" fillId="0" borderId="2" xfId="0" applyFont="1" applyFill="1" applyBorder="1" applyAlignment="1">
      <alignment wrapText="1"/>
    </xf>
    <xf numFmtId="0" fontId="8" fillId="0" borderId="0" xfId="0" applyFont="1" applyAlignment="1">
      <alignment wrapText="1"/>
    </xf>
    <xf numFmtId="0" fontId="0" fillId="4" borderId="0" xfId="0" applyFill="1" applyAlignment="1">
      <alignment horizontal="center" vertical="center"/>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Eleonora Rossetto - Bios" id="{26F70468-9100-479A-B7E5-EA1D07656CBE}" userId="S::e.rossetto@biosmanagement.com::cdc707f8-6ef8-415e-ab7c-5e56568f727c" providerId="AD"/>
</personList>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8" dT="2021-09-10T21:01:58.73" personId="{26F70468-9100-479A-B7E5-EA1D07656CBE}" id="{B90001BD-EC7D-461B-84DA-B1B64392784E}">
    <text>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ext>
  </threadedComment>
  <threadedComment ref="B17" dT="2021-09-28T16:54:59.69" personId="{26F70468-9100-479A-B7E5-EA1D07656CBE}" id="{E768B7A8-6D31-4116-9C09-52A27A3B491E}">
    <text>AD + pres</text>
  </threadedComment>
  <threadedComment ref="D17" dT="2021-09-28T16:54:59.69" personId="{26F70468-9100-479A-B7E5-EA1D07656CBE}" id="{F8AA8B24-5639-4A2D-BE8F-D9BA38CCBFE0}">
    <text>AD + pres</text>
  </threadedComment>
</ThreadedComments>
</file>

<file path=xl/threadedComments/threadedComment2.xml><?xml version="1.0" encoding="utf-8"?>
<ThreadedComments xmlns="http://schemas.microsoft.com/office/spreadsheetml/2018/threadedcomments" xmlns:x="http://schemas.openxmlformats.org/spreadsheetml/2006/main">
  <threadedComment ref="G8" dT="2021-09-10T21:01:58.73" personId="{26F70468-9100-479A-B7E5-EA1D07656CBE}" id="{1A467483-0C1A-4B2B-A577-36BB89E6F05B}">
    <text>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ext>
  </threadedComment>
  <threadedComment ref="B17" dT="2021-09-28T16:54:59.69" personId="{26F70468-9100-479A-B7E5-EA1D07656CBE}" id="{8A99E387-645B-47D7-8090-2B955771DA67}">
    <text>AD + pres</text>
  </threadedComment>
  <threadedComment ref="D17" dT="2021-09-28T16:54:59.69" personId="{26F70468-9100-479A-B7E5-EA1D07656CBE}" id="{342445EB-E8BA-4CB2-92AD-5A8C90759458}">
    <text>AD + pres</text>
  </threadedComment>
</ThreadedComments>
</file>

<file path=xl/threadedComments/threadedComment3.xml><?xml version="1.0" encoding="utf-8"?>
<ThreadedComments xmlns="http://schemas.microsoft.com/office/spreadsheetml/2018/threadedcomments" xmlns:x="http://schemas.openxmlformats.org/spreadsheetml/2006/main">
  <threadedComment ref="G7" dT="2021-09-10T21:01:58.73" personId="{26F70468-9100-479A-B7E5-EA1D07656CBE}" id="{80F49B45-4685-4EC6-921F-9276F679FE82}">
    <text>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ext>
  </threadedComment>
  <threadedComment ref="B16" dT="2021-09-28T16:54:59.69" personId="{26F70468-9100-479A-B7E5-EA1D07656CBE}" id="{404E2657-3F3D-4E18-A728-D8B0DC5799CE}">
    <text>AD + pres</text>
  </threadedComment>
  <threadedComment ref="D16" dT="2021-09-28T16:54:59.69" personId="{26F70468-9100-479A-B7E5-EA1D07656CBE}" id="{FFA0B75F-D91D-47FF-997A-0B5C8B5E92DE}">
    <text>AD + pres</text>
  </threadedComment>
</ThreadedComments>
</file>

<file path=xl/threadedComments/threadedComment4.xml><?xml version="1.0" encoding="utf-8"?>
<ThreadedComments xmlns="http://schemas.microsoft.com/office/spreadsheetml/2018/threadedcomments" xmlns:x="http://schemas.openxmlformats.org/spreadsheetml/2006/main">
  <threadedComment ref="G7" dT="2021-09-10T21:01:58.73" personId="{26F70468-9100-479A-B7E5-EA1D07656CBE}" id="{9B946107-4ED9-4242-8CF4-B808825A81C0}">
    <text>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ext>
  </threadedComment>
  <threadedComment ref="B16" dT="2021-09-28T16:54:59.69" personId="{26F70468-9100-479A-B7E5-EA1D07656CBE}" id="{AD351C8A-0601-4583-9B9C-35FAFA6E7596}">
    <text>AD + pres</text>
  </threadedComment>
  <threadedComment ref="D16" dT="2021-09-28T16:54:59.69" personId="{26F70468-9100-479A-B7E5-EA1D07656CBE}" id="{D9061C45-D785-4417-8E04-BD516E585862}">
    <text>AD + pres</text>
  </threadedComment>
</ThreadedComments>
</file>

<file path=xl/threadedComments/threadedComment5.xml><?xml version="1.0" encoding="utf-8"?>
<ThreadedComments xmlns="http://schemas.microsoft.com/office/spreadsheetml/2018/threadedcomments" xmlns:x="http://schemas.openxmlformats.org/spreadsheetml/2006/main">
  <threadedComment ref="G7" dT="2021-09-10T21:01:58.73" personId="{26F70468-9100-479A-B7E5-EA1D07656CBE}" id="{3B46F86A-4076-48FE-A3C4-F82CF88D959A}">
    <text>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ext>
  </threadedComment>
  <threadedComment ref="B16" dT="2021-09-28T16:54:59.69" personId="{26F70468-9100-479A-B7E5-EA1D07656CBE}" id="{C4F59D6B-4E93-4AEA-B3E0-25C3F6C2B898}">
    <text>AD + pres</text>
  </threadedComment>
  <threadedComment ref="D16" dT="2021-09-28T16:54:59.69" personId="{26F70468-9100-479A-B7E5-EA1D07656CBE}" id="{6716B0A7-F27A-460C-8ACB-353A63938402}">
    <text>AD + pres</text>
  </threadedComment>
</ThreadedComments>
</file>

<file path=xl/threadedComments/threadedComment6.xml><?xml version="1.0" encoding="utf-8"?>
<ThreadedComments xmlns="http://schemas.microsoft.com/office/spreadsheetml/2018/threadedcomments" xmlns:x="http://schemas.openxmlformats.org/spreadsheetml/2006/main">
  <threadedComment ref="G8" dT="2021-09-10T21:01:58.73" personId="{26F70468-9100-479A-B7E5-EA1D07656CBE}" id="{B1DE589B-552C-4399-8EA3-E69120A269D0}">
    <text>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ext>
  </threadedComment>
  <threadedComment ref="B17" dT="2021-09-28T16:54:59.69" personId="{26F70468-9100-479A-B7E5-EA1D07656CBE}" id="{816E5427-7F5B-450E-A66C-3D9907CAA513}">
    <text>AD + pres</text>
  </threadedComment>
  <threadedComment ref="D17" dT="2021-09-28T16:54:59.69" personId="{26F70468-9100-479A-B7E5-EA1D07656CBE}" id="{375B536D-B74B-4545-B045-4F3A32BB35DF}">
    <text>AD + pres</text>
  </threadedComment>
</ThreadedComments>
</file>

<file path=xl/threadedComments/threadedComment7.xml><?xml version="1.0" encoding="utf-8"?>
<ThreadedComments xmlns="http://schemas.microsoft.com/office/spreadsheetml/2018/threadedcomments" xmlns:x="http://schemas.openxmlformats.org/spreadsheetml/2006/main">
  <threadedComment ref="G6" dT="2021-09-10T21:01:58.73" personId="{26F70468-9100-479A-B7E5-EA1D07656CBE}" id="{2DB785CA-7A2F-476D-84CF-9DBB6D45E5CE}">
    <text>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ext>
  </threadedComment>
  <threadedComment ref="B15" dT="2021-09-28T16:54:59.69" personId="{26F70468-9100-479A-B7E5-EA1D07656CBE}" id="{55057A54-1138-4649-9B54-AE3A0D54E99B}">
    <text>AD + pres</text>
  </threadedComment>
  <threadedComment ref="D15" dT="2021-09-28T16:54:59.69" personId="{26F70468-9100-479A-B7E5-EA1D07656CBE}" id="{DAAFDED9-E32F-44DF-A5D3-F9505B3432F1}">
    <text>AD + pres</text>
  </threadedComment>
</ThreadedComments>
</file>

<file path=xl/threadedComments/threadedComment8.xml><?xml version="1.0" encoding="utf-8"?>
<ThreadedComments xmlns="http://schemas.microsoft.com/office/spreadsheetml/2018/threadedcomments" xmlns:x="http://schemas.openxmlformats.org/spreadsheetml/2006/main">
  <threadedComment ref="G6" dT="2021-09-10T21:01:58.73" personId="{26F70468-9100-479A-B7E5-EA1D07656CBE}" id="{EF50ABA1-11E4-4E02-917F-38C220959B7F}">
    <text>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ext>
  </threadedComment>
  <threadedComment ref="B15" dT="2021-09-28T16:54:59.69" personId="{26F70468-9100-479A-B7E5-EA1D07656CBE}" id="{10FA37FC-3776-42CD-BF77-7DCC28E218E7}">
    <text>AD + pres</text>
  </threadedComment>
  <threadedComment ref="D15" dT="2021-09-28T16:54:59.69" personId="{26F70468-9100-479A-B7E5-EA1D07656CBE}" id="{65C2B11F-7C01-489D-B5AE-DAC41C61B7FD}">
    <text>AD + pres</text>
  </threadedComment>
</ThreadedComments>
</file>

<file path=xl/threadedComments/threadedComment9.xml><?xml version="1.0" encoding="utf-8"?>
<ThreadedComments xmlns="http://schemas.microsoft.com/office/spreadsheetml/2018/threadedcomments" xmlns:x="http://schemas.openxmlformats.org/spreadsheetml/2006/main">
  <threadedComment ref="G6" dT="2021-09-10T21:01:58.73" personId="{26F70468-9100-479A-B7E5-EA1D07656CBE}" id="{83DADFAB-24AD-427F-B05A-BBCFD6EDA2F3}">
    <text>Il pacchetto retributivo per l’Amministratore Delegato comprende una componente fissa, una componente
variabile di breve termine ed una componente variabile di lungo termine, quest’ultima composta
dalla quota differita dell’incentivo di breve termine e dall’incentivo di lungo termine azionario, valorizzate
secondo le metodologie internazionali adottate per i confronti retributivi.</text>
  </threadedComment>
  <threadedComment ref="B15" dT="2021-09-28T16:54:59.69" personId="{26F70468-9100-479A-B7E5-EA1D07656CBE}" id="{7BB8417E-A4E5-4C45-A8CB-B0BD46E57B2D}">
    <text>AD + pres</text>
  </threadedComment>
  <threadedComment ref="D15" dT="2021-09-28T16:54:59.69" personId="{26F70468-9100-479A-B7E5-EA1D07656CBE}" id="{89F794A7-77B1-48C0-AEA3-F530D387BC3B}">
    <text>AD + pres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microsoft.com/office/2017/10/relationships/threadedComment" Target="../threadedComments/threadedComment9.xml"/><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microsoft.com/office/2017/10/relationships/threadedComment" Target="../threadedComments/threadedComment4.xml"/></Relationships>
</file>

<file path=xl/worksheets/_rels/sheet6.xml.rels><?xml version="1.0" encoding="UTF-8" standalone="yes"?>
<Relationships xmlns="http://schemas.openxmlformats.org/package/2006/relationships"><Relationship Id="rId3" Type="http://schemas.microsoft.com/office/2017/10/relationships/threadedComment" Target="../threadedComments/threadedComment5.xml"/><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4" Type="http://schemas.microsoft.com/office/2017/10/relationships/threadedComment" Target="../threadedComments/threadedComment6.xml"/></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7.xml"/><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8.xml"/><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8D957-1B25-4DC1-B5BF-E4B6DBF88742}">
  <dimension ref="A1:M23"/>
  <sheetViews>
    <sheetView workbookViewId="0">
      <selection activeCell="A2" sqref="A2:A23"/>
    </sheetView>
  </sheetViews>
  <sheetFormatPr defaultRowHeight="15" x14ac:dyDescent="0.25"/>
  <cols>
    <col min="1" max="1" width="88.85546875" bestFit="1" customWidth="1"/>
    <col min="2" max="2" width="33.140625" bestFit="1" customWidth="1"/>
    <col min="3" max="3" width="16.28515625" bestFit="1" customWidth="1"/>
    <col min="4" max="4" width="34.42578125" bestFit="1" customWidth="1"/>
    <col min="5" max="5" width="34.28515625" bestFit="1" customWidth="1"/>
    <col min="6" max="6" width="24.5703125" bestFit="1" customWidth="1"/>
    <col min="7" max="7" width="21.7109375" bestFit="1" customWidth="1"/>
    <col min="8" max="8" width="27.140625" bestFit="1" customWidth="1"/>
    <col min="9" max="9" width="40.7109375" bestFit="1" customWidth="1"/>
    <col min="10" max="10" width="50" bestFit="1" customWidth="1"/>
    <col min="11" max="11" width="38.28515625" bestFit="1" customWidth="1"/>
    <col min="12" max="12" width="43.85546875" bestFit="1" customWidth="1"/>
    <col min="13" max="13" width="26" bestFit="1" customWidth="1"/>
  </cols>
  <sheetData>
    <row r="1" spans="1:13" s="20" customFormat="1" x14ac:dyDescent="0.25">
      <c r="A1" s="20" t="s">
        <v>90</v>
      </c>
      <c r="B1" s="20" t="s">
        <v>0</v>
      </c>
      <c r="C1" s="20" t="s">
        <v>1</v>
      </c>
      <c r="D1" s="20" t="s">
        <v>2</v>
      </c>
      <c r="E1" s="20" t="s">
        <v>3</v>
      </c>
      <c r="F1" s="20" t="s">
        <v>4</v>
      </c>
      <c r="G1" s="20" t="s">
        <v>5</v>
      </c>
      <c r="H1" s="20" t="s">
        <v>6</v>
      </c>
      <c r="I1" s="20" t="s">
        <v>7</v>
      </c>
      <c r="J1" s="20" t="s">
        <v>8</v>
      </c>
      <c r="K1" s="20" t="s">
        <v>9</v>
      </c>
      <c r="L1" s="20" t="s">
        <v>10</v>
      </c>
      <c r="M1" s="20" t="s">
        <v>11</v>
      </c>
    </row>
    <row r="2" spans="1:13" x14ac:dyDescent="0.25">
      <c r="A2" s="20" t="s">
        <v>12</v>
      </c>
      <c r="B2" s="1">
        <v>4383572</v>
      </c>
      <c r="C2" s="1">
        <v>1626</v>
      </c>
      <c r="D2" s="2">
        <v>0.37000000000000005</v>
      </c>
      <c r="E2" s="2">
        <v>0.63000000000000012</v>
      </c>
      <c r="F2" s="2">
        <v>0.26</v>
      </c>
      <c r="G2" s="1">
        <v>209207</v>
      </c>
      <c r="H2" s="2">
        <v>4.6599999999999993</v>
      </c>
      <c r="I2" s="2">
        <v>1.41</v>
      </c>
      <c r="J2" s="2">
        <v>1.87</v>
      </c>
      <c r="K2" s="2">
        <v>2.57</v>
      </c>
      <c r="L2" s="2">
        <v>15.850000000000001</v>
      </c>
      <c r="M2" s="1">
        <v>2759840</v>
      </c>
    </row>
    <row r="3" spans="1:13" x14ac:dyDescent="0.25">
      <c r="A3" s="20" t="s">
        <v>13</v>
      </c>
      <c r="B3" s="1">
        <v>1549181</v>
      </c>
      <c r="C3" s="1">
        <v>305</v>
      </c>
      <c r="D3" s="2">
        <v>0.93</v>
      </c>
      <c r="E3" s="2">
        <v>7.0000000000000007E-2</v>
      </c>
      <c r="F3" s="2">
        <v>0.62000000000000011</v>
      </c>
      <c r="G3" s="1">
        <v>62655</v>
      </c>
      <c r="H3" s="2">
        <v>3.94</v>
      </c>
      <c r="I3" s="2">
        <v>2.12</v>
      </c>
      <c r="J3" s="2">
        <v>24.23</v>
      </c>
      <c r="K3" s="2">
        <v>0.76</v>
      </c>
      <c r="L3" s="2">
        <v>62.220000000000006</v>
      </c>
      <c r="M3" t="s">
        <v>15</v>
      </c>
    </row>
    <row r="4" spans="1:13" x14ac:dyDescent="0.25">
      <c r="A4" s="20" t="s">
        <v>16</v>
      </c>
      <c r="B4" s="1">
        <v>3666790</v>
      </c>
      <c r="C4" s="1">
        <v>1124</v>
      </c>
      <c r="D4" t="s">
        <v>14</v>
      </c>
      <c r="E4" t="s">
        <v>14</v>
      </c>
      <c r="F4" t="s">
        <v>14</v>
      </c>
      <c r="G4" t="s">
        <v>14</v>
      </c>
      <c r="H4" t="s">
        <v>14</v>
      </c>
      <c r="I4" s="2">
        <v>8.07</v>
      </c>
      <c r="J4" t="s">
        <v>14</v>
      </c>
      <c r="K4" t="s">
        <v>14</v>
      </c>
      <c r="L4" t="s">
        <v>14</v>
      </c>
      <c r="M4" t="s">
        <v>14</v>
      </c>
    </row>
    <row r="5" spans="1:13" x14ac:dyDescent="0.25">
      <c r="A5" s="20" t="s">
        <v>17</v>
      </c>
      <c r="B5" s="1">
        <v>225254</v>
      </c>
      <c r="C5" s="1">
        <v>528</v>
      </c>
      <c r="D5" s="2">
        <v>0.06</v>
      </c>
      <c r="E5" s="2">
        <v>0.94000000000000006</v>
      </c>
      <c r="F5" s="2">
        <v>0.87000000000000011</v>
      </c>
      <c r="G5" s="1">
        <v>127723</v>
      </c>
      <c r="H5" s="2">
        <v>56.63</v>
      </c>
      <c r="I5" s="2">
        <v>2.86</v>
      </c>
      <c r="J5" s="2">
        <v>3.23</v>
      </c>
      <c r="K5" s="2">
        <v>28.64</v>
      </c>
      <c r="L5" s="2">
        <v>3.48</v>
      </c>
      <c r="M5" s="1">
        <v>427190</v>
      </c>
    </row>
    <row r="6" spans="1:13" x14ac:dyDescent="0.25">
      <c r="A6" s="20" t="s">
        <v>18</v>
      </c>
      <c r="B6" s="1">
        <v>850915</v>
      </c>
      <c r="C6" s="1">
        <v>3329</v>
      </c>
      <c r="D6" s="2">
        <v>0.5</v>
      </c>
      <c r="E6" s="2">
        <v>0.5</v>
      </c>
      <c r="F6" s="2">
        <v>0.14000000000000001</v>
      </c>
      <c r="G6" s="1">
        <v>288214</v>
      </c>
      <c r="H6" s="2">
        <v>32.020000000000003</v>
      </c>
      <c r="I6" s="2">
        <v>6.94</v>
      </c>
      <c r="J6" s="2">
        <v>9.89</v>
      </c>
      <c r="K6" s="2">
        <v>16.32</v>
      </c>
      <c r="L6" s="2">
        <v>9.7899999999999991</v>
      </c>
      <c r="M6" s="1">
        <v>270350</v>
      </c>
    </row>
    <row r="7" spans="1:13" x14ac:dyDescent="0.25">
      <c r="A7" s="20" t="s">
        <v>19</v>
      </c>
      <c r="B7" s="1">
        <v>13812389</v>
      </c>
      <c r="C7" s="1">
        <v>1324</v>
      </c>
      <c r="D7" s="2">
        <v>1</v>
      </c>
      <c r="E7" s="2">
        <v>0</v>
      </c>
      <c r="F7" s="2">
        <v>0.17</v>
      </c>
      <c r="G7" s="1">
        <v>1927075</v>
      </c>
      <c r="H7" s="2">
        <v>13.709999999999999</v>
      </c>
      <c r="I7" s="2">
        <v>29.88</v>
      </c>
      <c r="J7" t="s">
        <v>15</v>
      </c>
      <c r="K7" s="2">
        <v>10.199999999999999</v>
      </c>
      <c r="L7" s="2">
        <v>74.13</v>
      </c>
      <c r="M7" t="s">
        <v>15</v>
      </c>
    </row>
    <row r="8" spans="1:13" x14ac:dyDescent="0.25">
      <c r="A8" s="20" t="s">
        <v>20</v>
      </c>
      <c r="B8" s="1">
        <v>4492008</v>
      </c>
      <c r="C8" s="1">
        <v>1211</v>
      </c>
      <c r="D8" s="2">
        <v>0.85000000000000009</v>
      </c>
      <c r="E8" s="2">
        <v>0.15000000000000002</v>
      </c>
      <c r="F8" s="2">
        <v>0.18</v>
      </c>
      <c r="G8" s="1">
        <v>411707</v>
      </c>
      <c r="H8" s="2">
        <v>9.11</v>
      </c>
      <c r="I8" s="2">
        <v>7.34</v>
      </c>
      <c r="J8" s="2">
        <v>13.12</v>
      </c>
      <c r="K8" s="2">
        <v>5.1499999999999995</v>
      </c>
      <c r="L8" s="2">
        <v>11.34</v>
      </c>
      <c r="M8" t="s">
        <v>15</v>
      </c>
    </row>
    <row r="9" spans="1:13" x14ac:dyDescent="0.25">
      <c r="A9" s="20" t="s">
        <v>21</v>
      </c>
      <c r="B9" s="1">
        <v>548480</v>
      </c>
      <c r="C9" s="1">
        <v>521</v>
      </c>
      <c r="D9" s="2">
        <v>0.8</v>
      </c>
      <c r="E9" s="2">
        <v>0.2</v>
      </c>
      <c r="F9" s="2">
        <v>0.43000000000000005</v>
      </c>
      <c r="G9" s="1">
        <v>34957</v>
      </c>
      <c r="H9" s="2">
        <v>6.37</v>
      </c>
      <c r="I9" s="2">
        <v>-1.1400000000000001</v>
      </c>
      <c r="J9" s="2">
        <v>-1.9</v>
      </c>
      <c r="K9" s="2">
        <v>-1.53</v>
      </c>
      <c r="L9" s="2">
        <v>-10.89</v>
      </c>
      <c r="M9" s="1">
        <v>1052740</v>
      </c>
    </row>
    <row r="10" spans="1:13" x14ac:dyDescent="0.25">
      <c r="A10" s="20" t="s">
        <v>22</v>
      </c>
      <c r="B10" s="1">
        <v>3183508</v>
      </c>
      <c r="C10" s="1">
        <v>646</v>
      </c>
      <c r="D10" s="2">
        <v>1</v>
      </c>
      <c r="E10" s="2">
        <v>0</v>
      </c>
      <c r="F10" s="2">
        <v>0.2</v>
      </c>
      <c r="G10" s="1">
        <v>170750</v>
      </c>
      <c r="H10" s="2">
        <v>5.34</v>
      </c>
      <c r="I10" s="2">
        <v>6.37</v>
      </c>
      <c r="J10" s="2">
        <v>22.04</v>
      </c>
      <c r="K10" s="2">
        <v>3.4499999999999997</v>
      </c>
      <c r="L10" s="2">
        <v>59.61</v>
      </c>
      <c r="M10" t="s">
        <v>15</v>
      </c>
    </row>
    <row r="11" spans="1:13" x14ac:dyDescent="0.25">
      <c r="A11" s="20" t="s">
        <v>23</v>
      </c>
      <c r="B11" s="1">
        <v>198929</v>
      </c>
      <c r="C11" s="1">
        <v>1047</v>
      </c>
      <c r="D11" s="2">
        <v>0.2</v>
      </c>
      <c r="E11" s="2">
        <v>0.8</v>
      </c>
      <c r="F11" s="2">
        <v>0.27</v>
      </c>
      <c r="G11" s="1">
        <v>11370</v>
      </c>
      <c r="H11" s="2">
        <v>5.3199999999999994</v>
      </c>
      <c r="I11" s="2">
        <v>-0.28000000000000003</v>
      </c>
      <c r="J11" s="2">
        <v>-0.30000000000000004</v>
      </c>
      <c r="K11" s="2">
        <v>-7.29</v>
      </c>
      <c r="L11" s="2">
        <v>12.65</v>
      </c>
      <c r="M11" s="1">
        <v>204050</v>
      </c>
    </row>
    <row r="12" spans="1:13" x14ac:dyDescent="0.25">
      <c r="A12" s="20" t="s">
        <v>24</v>
      </c>
      <c r="B12" s="1">
        <v>85613</v>
      </c>
      <c r="C12" s="1">
        <v>472</v>
      </c>
      <c r="D12" s="2">
        <v>0.1</v>
      </c>
      <c r="E12" s="2">
        <v>0.9</v>
      </c>
      <c r="F12" s="2">
        <v>0.65000000000000013</v>
      </c>
      <c r="G12" s="1">
        <v>-1768</v>
      </c>
      <c r="H12" s="2">
        <v>-2.0499999999999998</v>
      </c>
      <c r="I12" s="2">
        <v>-0.11</v>
      </c>
      <c r="J12" s="2">
        <v>-0.12000000000000001</v>
      </c>
      <c r="K12" s="2">
        <v>-8.31</v>
      </c>
      <c r="L12" s="2">
        <v>13.12</v>
      </c>
      <c r="M12" s="1">
        <v>183090</v>
      </c>
    </row>
    <row r="13" spans="1:13" x14ac:dyDescent="0.25">
      <c r="A13" s="20" t="s">
        <v>25</v>
      </c>
      <c r="B13" s="1">
        <v>304136</v>
      </c>
      <c r="C13" s="1">
        <v>755</v>
      </c>
      <c r="D13" s="2">
        <v>0.94000000000000006</v>
      </c>
      <c r="E13" s="2">
        <v>0.06</v>
      </c>
      <c r="F13" s="2">
        <v>0.06</v>
      </c>
      <c r="G13" s="1">
        <v>53970</v>
      </c>
      <c r="H13" s="2">
        <v>17.18</v>
      </c>
      <c r="I13" s="2">
        <v>3.24</v>
      </c>
      <c r="J13" s="2">
        <v>5.9300000000000006</v>
      </c>
      <c r="K13" s="2">
        <v>6.29</v>
      </c>
      <c r="L13" s="2">
        <v>2.72</v>
      </c>
      <c r="M13" s="1">
        <v>415990</v>
      </c>
    </row>
    <row r="14" spans="1:13" x14ac:dyDescent="0.25">
      <c r="A14" s="20" t="s">
        <v>26</v>
      </c>
      <c r="B14" s="1">
        <v>9009515</v>
      </c>
      <c r="C14" s="1">
        <v>28292</v>
      </c>
      <c r="D14" s="2">
        <v>0.76</v>
      </c>
      <c r="E14" s="2">
        <v>0.24000000000000002</v>
      </c>
      <c r="F14" s="2">
        <v>0.18</v>
      </c>
      <c r="G14" s="1">
        <v>1009010</v>
      </c>
      <c r="H14" s="2">
        <v>10.8</v>
      </c>
      <c r="I14" s="2">
        <v>2.12</v>
      </c>
      <c r="J14" s="2">
        <v>5.52</v>
      </c>
      <c r="K14" s="2">
        <v>5.6599999999999993</v>
      </c>
      <c r="L14" s="2">
        <v>6.4700000000000006</v>
      </c>
      <c r="M14" s="1">
        <v>330110</v>
      </c>
    </row>
    <row r="15" spans="1:13" x14ac:dyDescent="0.25">
      <c r="A15" s="20" t="s">
        <v>27</v>
      </c>
      <c r="B15" s="1">
        <v>177460</v>
      </c>
      <c r="C15" s="1">
        <v>267</v>
      </c>
      <c r="D15" s="2">
        <v>1</v>
      </c>
      <c r="E15" s="2">
        <v>0</v>
      </c>
      <c r="F15" s="2">
        <v>0</v>
      </c>
      <c r="G15" s="1">
        <v>23418</v>
      </c>
      <c r="H15" s="2">
        <v>12.88</v>
      </c>
      <c r="I15" s="2">
        <v>4.54</v>
      </c>
      <c r="J15" s="2">
        <v>6</v>
      </c>
      <c r="K15" s="2">
        <v>12.5</v>
      </c>
      <c r="L15" s="2">
        <v>32.200000000000003</v>
      </c>
      <c r="M15" s="1">
        <v>680870</v>
      </c>
    </row>
    <row r="16" spans="1:13" x14ac:dyDescent="0.25">
      <c r="A16" s="20" t="s">
        <v>28</v>
      </c>
      <c r="B16" s="1">
        <v>878696</v>
      </c>
      <c r="C16" s="1">
        <v>1727</v>
      </c>
      <c r="D16" s="2">
        <v>0.95000000000000007</v>
      </c>
      <c r="E16" s="2">
        <v>0.05</v>
      </c>
      <c r="F16" s="2">
        <v>0.1</v>
      </c>
      <c r="G16" s="1">
        <v>84902</v>
      </c>
      <c r="H16" s="2">
        <v>9.25</v>
      </c>
      <c r="I16" s="2">
        <v>1.3</v>
      </c>
      <c r="J16" s="2">
        <v>1.47</v>
      </c>
      <c r="K16" s="2">
        <v>5.6099999999999994</v>
      </c>
      <c r="L16" s="2">
        <v>1.8800000000000001</v>
      </c>
      <c r="M16" s="1">
        <v>531340</v>
      </c>
    </row>
    <row r="17" spans="1:13" x14ac:dyDescent="0.25">
      <c r="A17" s="20" t="s">
        <v>29</v>
      </c>
      <c r="B17" s="1">
        <v>51992</v>
      </c>
      <c r="C17" s="1">
        <v>357</v>
      </c>
      <c r="D17" s="2">
        <v>0.17</v>
      </c>
      <c r="E17" s="2">
        <v>0.83000000000000007</v>
      </c>
      <c r="F17" s="2">
        <v>0.65000000000000013</v>
      </c>
      <c r="G17" s="1">
        <v>21465</v>
      </c>
      <c r="H17" s="2">
        <v>13.239999999999998</v>
      </c>
      <c r="I17" s="2">
        <v>0.14000000000000001</v>
      </c>
      <c r="J17" s="2">
        <v>0.15000000000000002</v>
      </c>
      <c r="K17" s="2">
        <v>8.09</v>
      </c>
      <c r="L17" s="2">
        <v>5.9700000000000006</v>
      </c>
      <c r="M17" s="1">
        <v>454270</v>
      </c>
    </row>
    <row r="18" spans="1:13" x14ac:dyDescent="0.25">
      <c r="A18" s="20" t="s">
        <v>30</v>
      </c>
      <c r="B18" s="1">
        <v>8540946</v>
      </c>
      <c r="C18" s="1">
        <v>117865</v>
      </c>
      <c r="D18" s="2">
        <v>0.88</v>
      </c>
      <c r="E18" s="2">
        <v>0.12000000000000001</v>
      </c>
      <c r="F18" s="2">
        <v>10.07</v>
      </c>
      <c r="G18" s="1">
        <v>969642</v>
      </c>
      <c r="H18" s="2">
        <v>11.18</v>
      </c>
      <c r="I18" s="2">
        <v>0.27</v>
      </c>
      <c r="J18" s="2">
        <v>0.36000000000000004</v>
      </c>
      <c r="K18" s="2">
        <v>2.94</v>
      </c>
      <c r="L18" s="2">
        <v>10.44</v>
      </c>
      <c r="M18" s="1">
        <v>73550</v>
      </c>
    </row>
    <row r="19" spans="1:13" x14ac:dyDescent="0.25">
      <c r="A19" s="20" t="s">
        <v>31</v>
      </c>
      <c r="B19" s="1">
        <v>0</v>
      </c>
      <c r="C19" s="1">
        <v>394</v>
      </c>
      <c r="D19" s="2">
        <v>0.19</v>
      </c>
      <c r="E19" s="2">
        <v>0.81</v>
      </c>
      <c r="F19" s="2">
        <v>0.89</v>
      </c>
      <c r="G19" s="1">
        <v>38505</v>
      </c>
      <c r="H19" s="2">
        <v>19.34</v>
      </c>
      <c r="I19" s="2">
        <v>0.32000000000000006</v>
      </c>
      <c r="J19" s="2">
        <v>0.39</v>
      </c>
      <c r="K19" s="2">
        <v>9.370000000000001</v>
      </c>
      <c r="L19" s="2">
        <v>8.27</v>
      </c>
      <c r="M19" s="1">
        <v>505430</v>
      </c>
    </row>
    <row r="20" spans="1:13" x14ac:dyDescent="0.25">
      <c r="A20" s="20" t="s">
        <v>32</v>
      </c>
      <c r="B20" s="1">
        <v>2718123</v>
      </c>
      <c r="C20" s="1">
        <v>6265</v>
      </c>
      <c r="D20" s="2">
        <v>0.94000000000000006</v>
      </c>
      <c r="E20" s="2">
        <v>0.06</v>
      </c>
      <c r="F20" s="2">
        <v>0.13</v>
      </c>
      <c r="G20" s="1">
        <v>-133965</v>
      </c>
      <c r="H20" s="2">
        <v>-4.7700000000000005</v>
      </c>
      <c r="I20" s="2">
        <v>-3.17</v>
      </c>
      <c r="J20" s="2">
        <v>-6.88</v>
      </c>
      <c r="K20" s="2">
        <v>-8.4700000000000006</v>
      </c>
      <c r="L20" s="2">
        <v>-2.7600000000000002</v>
      </c>
      <c r="M20" s="1">
        <v>447820</v>
      </c>
    </row>
    <row r="21" spans="1:13" x14ac:dyDescent="0.25">
      <c r="A21" s="20" t="s">
        <v>33</v>
      </c>
      <c r="B21" s="1">
        <v>240788</v>
      </c>
      <c r="C21" s="1">
        <v>873</v>
      </c>
      <c r="D21" s="2">
        <v>0.30000000000000004</v>
      </c>
      <c r="E21" s="2">
        <v>0.70000000000000007</v>
      </c>
      <c r="F21" s="2">
        <v>1.29</v>
      </c>
      <c r="G21" s="1">
        <v>-29067</v>
      </c>
      <c r="H21" s="2">
        <v>-12.02</v>
      </c>
      <c r="I21" s="2">
        <v>-0.2</v>
      </c>
      <c r="J21" s="2">
        <v>-0.21000000000000002</v>
      </c>
      <c r="K21" s="2">
        <v>-16.47</v>
      </c>
      <c r="L21" s="2">
        <v>18.57</v>
      </c>
      <c r="M21" s="1">
        <v>276990</v>
      </c>
    </row>
    <row r="22" spans="1:13" x14ac:dyDescent="0.25">
      <c r="A22" s="20" t="s">
        <v>34</v>
      </c>
      <c r="B22" s="1">
        <v>1973341</v>
      </c>
      <c r="C22" s="1">
        <v>609</v>
      </c>
      <c r="D22" s="2">
        <v>0.21000000000000002</v>
      </c>
      <c r="E22" s="2">
        <v>0.79</v>
      </c>
      <c r="F22" s="2">
        <v>0.42000000000000004</v>
      </c>
      <c r="G22" s="1">
        <v>1615668</v>
      </c>
      <c r="H22" s="2">
        <v>78.64</v>
      </c>
      <c r="I22" s="2">
        <v>6.49</v>
      </c>
      <c r="J22" s="2">
        <v>7.96</v>
      </c>
      <c r="K22" t="s">
        <v>15</v>
      </c>
      <c r="L22" s="2">
        <v>17.919999999999998</v>
      </c>
      <c r="M22" t="s">
        <v>15</v>
      </c>
    </row>
    <row r="23" spans="1:13" x14ac:dyDescent="0.25">
      <c r="A23" s="20" t="s">
        <v>56</v>
      </c>
      <c r="B23" s="1">
        <v>13136934</v>
      </c>
      <c r="C23" s="1">
        <v>38473</v>
      </c>
      <c r="D23" s="2">
        <v>0.25</v>
      </c>
      <c r="E23" s="2">
        <v>0.75000000000000011</v>
      </c>
      <c r="F23" s="2">
        <v>0.59</v>
      </c>
      <c r="G23" s="1">
        <v>5834166</v>
      </c>
      <c r="H23" s="2">
        <v>43.75</v>
      </c>
      <c r="I23" s="2">
        <v>2.71</v>
      </c>
      <c r="J23" s="2">
        <v>3.9299999999999997</v>
      </c>
      <c r="K23" s="2">
        <v>12.850000000000001</v>
      </c>
      <c r="L23" s="2">
        <v>2.1</v>
      </c>
      <c r="M23" s="1">
        <v>346600</v>
      </c>
    </row>
  </sheetData>
  <sortState xmlns:xlrd2="http://schemas.microsoft.com/office/spreadsheetml/2017/richdata2" ref="A2:M23">
    <sortCondition ref="A2:A23"/>
  </sortState>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18881-4586-4489-A43D-D488117EE7D8}">
  <dimension ref="A1:K66"/>
  <sheetViews>
    <sheetView workbookViewId="0">
      <selection activeCell="A51" sqref="A51:J79"/>
    </sheetView>
  </sheetViews>
  <sheetFormatPr defaultRowHeight="15" x14ac:dyDescent="0.25"/>
  <sheetData>
    <row r="1" spans="1:11" x14ac:dyDescent="0.25">
      <c r="A1" s="3" t="s">
        <v>35</v>
      </c>
      <c r="B1" s="4">
        <v>200000</v>
      </c>
      <c r="C1" s="5">
        <v>500000</v>
      </c>
      <c r="D1" s="5">
        <v>700000</v>
      </c>
      <c r="E1" s="6">
        <f>71%</f>
        <v>0.71</v>
      </c>
      <c r="F1" s="6">
        <f>29%</f>
        <v>0.28999999999999998</v>
      </c>
      <c r="G1" s="6">
        <v>0</v>
      </c>
      <c r="H1" s="7">
        <v>0</v>
      </c>
      <c r="I1" s="7">
        <v>0</v>
      </c>
      <c r="K1" s="2">
        <v>4.6599999999999993</v>
      </c>
    </row>
    <row r="2" spans="1:11" x14ac:dyDescent="0.25">
      <c r="A2" s="3" t="s">
        <v>36</v>
      </c>
      <c r="B2" s="4">
        <v>240000</v>
      </c>
      <c r="C2" s="4">
        <v>120000</v>
      </c>
      <c r="D2" s="5">
        <v>360000</v>
      </c>
      <c r="E2" s="6">
        <v>0.46</v>
      </c>
      <c r="F2" s="6">
        <f>40%</f>
        <v>0.4</v>
      </c>
      <c r="G2" s="6">
        <f>14%</f>
        <v>0.14000000000000001</v>
      </c>
      <c r="H2" s="7">
        <v>1</v>
      </c>
      <c r="I2" s="7">
        <v>0</v>
      </c>
      <c r="K2" s="2">
        <v>3.94</v>
      </c>
    </row>
    <row r="3" spans="1:11" x14ac:dyDescent="0.25">
      <c r="A3" s="3" t="s">
        <v>57</v>
      </c>
      <c r="B3" s="5">
        <v>397537.27</v>
      </c>
      <c r="C3" s="5">
        <v>391793.01</v>
      </c>
      <c r="D3" s="5">
        <f>C3+B3</f>
        <v>789330.28</v>
      </c>
      <c r="E3" s="8">
        <v>0.76</v>
      </c>
      <c r="F3" s="8">
        <v>0.14400000000000002</v>
      </c>
      <c r="G3" s="8">
        <v>9.6000000000000002E-2</v>
      </c>
      <c r="H3" s="8">
        <v>1</v>
      </c>
      <c r="I3" s="8">
        <v>0</v>
      </c>
      <c r="K3" s="2">
        <v>56.63</v>
      </c>
    </row>
    <row r="4" spans="1:11" x14ac:dyDescent="0.25">
      <c r="A4" s="3" t="s">
        <v>38</v>
      </c>
      <c r="B4" s="4">
        <v>440000</v>
      </c>
      <c r="C4" s="4">
        <v>150000</v>
      </c>
      <c r="D4" s="5">
        <f>C4+B4</f>
        <v>590000</v>
      </c>
      <c r="E4" s="8">
        <v>0.43</v>
      </c>
      <c r="F4" s="8">
        <v>0.22</v>
      </c>
      <c r="G4" s="8">
        <v>0.35</v>
      </c>
      <c r="H4" s="8">
        <v>0</v>
      </c>
      <c r="I4" s="8">
        <v>1</v>
      </c>
      <c r="K4" s="2">
        <v>32.020000000000003</v>
      </c>
    </row>
    <row r="5" spans="1:11" x14ac:dyDescent="0.25">
      <c r="A5" s="3" t="s">
        <v>39</v>
      </c>
      <c r="B5" s="5">
        <v>690000</v>
      </c>
      <c r="C5" s="5">
        <v>780000</v>
      </c>
      <c r="D5" s="5">
        <v>1470000</v>
      </c>
      <c r="E5" s="6">
        <f>0.33</f>
        <v>0.33</v>
      </c>
      <c r="F5" s="6">
        <f>0.33</f>
        <v>0.33</v>
      </c>
      <c r="G5" s="6">
        <f>0.33</f>
        <v>0.33</v>
      </c>
      <c r="H5" s="7">
        <v>1</v>
      </c>
      <c r="I5" s="7">
        <v>0</v>
      </c>
      <c r="K5" s="2">
        <v>13.709999999999999</v>
      </c>
    </row>
    <row r="6" spans="1:11" x14ac:dyDescent="0.25">
      <c r="A6" s="3" t="s">
        <v>40</v>
      </c>
      <c r="B6" s="5">
        <v>1600000</v>
      </c>
      <c r="C6" s="4"/>
      <c r="D6" s="5">
        <v>1600000</v>
      </c>
      <c r="E6" s="6">
        <f>0.3</f>
        <v>0.3</v>
      </c>
      <c r="F6" s="6">
        <f>0.3</f>
        <v>0.3</v>
      </c>
      <c r="G6" s="6">
        <f>0.4</f>
        <v>0.4</v>
      </c>
      <c r="H6" s="7">
        <v>1</v>
      </c>
      <c r="I6" s="7">
        <v>0</v>
      </c>
      <c r="K6" s="2">
        <v>9.11</v>
      </c>
    </row>
    <row r="7" spans="1:11" x14ac:dyDescent="0.25">
      <c r="A7" s="3" t="s">
        <v>41</v>
      </c>
      <c r="B7" s="5">
        <v>1148296.3899999999</v>
      </c>
      <c r="C7" s="5">
        <v>359391</v>
      </c>
      <c r="D7" s="5">
        <f>B7+C7</f>
        <v>1507687.39</v>
      </c>
      <c r="E7" s="8">
        <v>0.59</v>
      </c>
      <c r="F7" s="8">
        <v>0.3</v>
      </c>
      <c r="G7" s="8">
        <v>0.11</v>
      </c>
      <c r="H7" s="8">
        <v>0</v>
      </c>
      <c r="I7" s="8">
        <v>1</v>
      </c>
      <c r="K7" s="2">
        <v>6.37</v>
      </c>
    </row>
    <row r="8" spans="1:11" x14ac:dyDescent="0.25">
      <c r="A8" s="3" t="s">
        <v>42</v>
      </c>
      <c r="B8" s="4">
        <v>380000</v>
      </c>
      <c r="C8" s="4">
        <v>380000</v>
      </c>
      <c r="D8" s="5">
        <f>C8+B8</f>
        <v>760000</v>
      </c>
      <c r="E8" s="6">
        <f>0.55</f>
        <v>0.55000000000000004</v>
      </c>
      <c r="F8" s="6">
        <f>0.27</f>
        <v>0.27</v>
      </c>
      <c r="G8" s="6">
        <f>0.18</f>
        <v>0.18</v>
      </c>
      <c r="H8" s="7">
        <v>1</v>
      </c>
      <c r="I8" s="7">
        <v>0</v>
      </c>
      <c r="K8" s="2">
        <v>5.34</v>
      </c>
    </row>
    <row r="9" spans="1:11" x14ac:dyDescent="0.25">
      <c r="A9" s="3" t="s">
        <v>43</v>
      </c>
      <c r="B9" s="4">
        <v>305000</v>
      </c>
      <c r="C9" s="4"/>
      <c r="D9" s="5">
        <f>C9+B9</f>
        <v>305000</v>
      </c>
      <c r="E9" s="6">
        <f>0.83</f>
        <v>0.83</v>
      </c>
      <c r="F9" s="6">
        <v>0.17</v>
      </c>
      <c r="G9" s="6">
        <f>0</f>
        <v>0</v>
      </c>
      <c r="H9" s="7">
        <v>0</v>
      </c>
      <c r="I9" s="7">
        <v>0</v>
      </c>
      <c r="K9" s="2">
        <v>5.3199999999999994</v>
      </c>
    </row>
    <row r="10" spans="1:11" x14ac:dyDescent="0.25">
      <c r="A10" s="3" t="s">
        <v>44</v>
      </c>
      <c r="B10" s="5">
        <v>725000</v>
      </c>
      <c r="C10" s="5">
        <v>400000</v>
      </c>
      <c r="D10" s="5">
        <f>C10+B10</f>
        <v>1125000</v>
      </c>
      <c r="E10" s="6">
        <f>0.36</f>
        <v>0.36</v>
      </c>
      <c r="F10" s="6">
        <f>0.19</f>
        <v>0.19</v>
      </c>
      <c r="G10" s="6">
        <f>0.45</f>
        <v>0.45</v>
      </c>
      <c r="H10" s="7">
        <v>0.79</v>
      </c>
      <c r="I10" s="7">
        <v>0.21</v>
      </c>
      <c r="K10" s="2">
        <v>-2.0499999999999998</v>
      </c>
    </row>
    <row r="11" spans="1:11" x14ac:dyDescent="0.25">
      <c r="A11" s="3" t="s">
        <v>45</v>
      </c>
      <c r="B11" s="5">
        <v>475000</v>
      </c>
      <c r="C11" s="5"/>
      <c r="D11" s="5">
        <f>B11+C11</f>
        <v>475000</v>
      </c>
      <c r="E11" s="8">
        <v>0.31</v>
      </c>
      <c r="F11" s="8">
        <v>0.26</v>
      </c>
      <c r="G11" s="8">
        <v>0.43</v>
      </c>
      <c r="H11" s="8">
        <v>0</v>
      </c>
      <c r="I11" s="8">
        <v>1</v>
      </c>
      <c r="K11" s="2">
        <v>17.18</v>
      </c>
    </row>
    <row r="12" spans="1:11" x14ac:dyDescent="0.25">
      <c r="A12" s="3" t="s">
        <v>46</v>
      </c>
      <c r="B12" s="4"/>
      <c r="C12" s="4"/>
      <c r="D12" s="5">
        <v>920000</v>
      </c>
      <c r="E12" s="8">
        <v>0.42</v>
      </c>
      <c r="F12" s="8">
        <v>0.3</v>
      </c>
      <c r="G12" s="8">
        <v>0.28000000000000003</v>
      </c>
      <c r="H12" s="8">
        <v>0</v>
      </c>
      <c r="I12" s="8">
        <v>1</v>
      </c>
      <c r="K12" s="2">
        <v>10.8</v>
      </c>
    </row>
    <row r="13" spans="1:11" x14ac:dyDescent="0.25">
      <c r="A13" s="3" t="s">
        <v>47</v>
      </c>
      <c r="B13" s="5">
        <v>1100000</v>
      </c>
      <c r="C13" s="5"/>
      <c r="D13" s="5">
        <f>B13+C13</f>
        <v>1100000</v>
      </c>
      <c r="E13" s="8">
        <v>0.7</v>
      </c>
      <c r="F13" s="8">
        <v>0.22</v>
      </c>
      <c r="G13" s="8">
        <v>7.4999999999999997E-2</v>
      </c>
      <c r="H13" s="8">
        <v>1</v>
      </c>
      <c r="I13" s="8">
        <v>0</v>
      </c>
      <c r="K13" s="2">
        <v>12.88</v>
      </c>
    </row>
    <row r="14" spans="1:11" x14ac:dyDescent="0.25">
      <c r="A14" s="3" t="s">
        <v>48</v>
      </c>
      <c r="B14" s="5">
        <v>30000</v>
      </c>
      <c r="C14" s="5">
        <v>270000</v>
      </c>
      <c r="D14" s="5">
        <f>500000</f>
        <v>500000</v>
      </c>
      <c r="E14" s="8">
        <v>0.6</v>
      </c>
      <c r="F14" s="8">
        <v>0.22</v>
      </c>
      <c r="G14" s="8">
        <v>0.18</v>
      </c>
      <c r="H14" s="8">
        <v>1</v>
      </c>
      <c r="I14" s="8">
        <v>0</v>
      </c>
      <c r="K14" s="2">
        <v>9.25</v>
      </c>
    </row>
    <row r="15" spans="1:11" x14ac:dyDescent="0.25">
      <c r="A15" s="3" t="s">
        <v>49</v>
      </c>
      <c r="B15" s="5">
        <v>2400000</v>
      </c>
      <c r="C15" s="4"/>
      <c r="D15" s="5">
        <v>2400000</v>
      </c>
      <c r="E15" s="9">
        <v>0.309</v>
      </c>
      <c r="F15" s="8">
        <v>0.27900000000000003</v>
      </c>
      <c r="G15" s="9">
        <v>0.41299999999999998</v>
      </c>
      <c r="H15" s="8">
        <v>1</v>
      </c>
      <c r="I15" s="8">
        <v>0</v>
      </c>
      <c r="K15" s="2">
        <v>13.239999999999998</v>
      </c>
    </row>
    <row r="16" spans="1:11" x14ac:dyDescent="0.25">
      <c r="A16" s="3" t="s">
        <v>50</v>
      </c>
      <c r="B16" s="5">
        <v>1255000</v>
      </c>
      <c r="C16" s="5"/>
      <c r="D16" s="5">
        <f>B16+C16</f>
        <v>1255000</v>
      </c>
      <c r="E16" s="8">
        <v>0.5</v>
      </c>
      <c r="F16" s="8">
        <v>0.18</v>
      </c>
      <c r="G16" s="8">
        <v>0.32</v>
      </c>
      <c r="H16" s="8">
        <v>0.48</v>
      </c>
      <c r="I16" s="8">
        <v>0.62</v>
      </c>
      <c r="K16" s="2">
        <v>11.18</v>
      </c>
    </row>
    <row r="17" spans="1:11" x14ac:dyDescent="0.25">
      <c r="A17" s="3" t="s">
        <v>51</v>
      </c>
      <c r="B17" s="5">
        <v>1100000</v>
      </c>
      <c r="C17" s="4"/>
      <c r="D17" s="5">
        <v>1100000</v>
      </c>
      <c r="E17" s="8">
        <v>0.28999999999999998</v>
      </c>
      <c r="F17" s="8">
        <v>0.2</v>
      </c>
      <c r="G17" s="8">
        <v>0.51</v>
      </c>
      <c r="H17" s="8">
        <v>0.34</v>
      </c>
      <c r="I17" s="8">
        <v>0.66</v>
      </c>
      <c r="K17" s="2">
        <v>19.34</v>
      </c>
    </row>
    <row r="18" spans="1:11" x14ac:dyDescent="0.25">
      <c r="A18" s="3" t="s">
        <v>52</v>
      </c>
      <c r="B18" s="5">
        <v>900000</v>
      </c>
      <c r="C18" s="4"/>
      <c r="D18" s="5">
        <f>B18+C18</f>
        <v>900000</v>
      </c>
      <c r="E18" s="8">
        <v>0.47</v>
      </c>
      <c r="F18" s="8">
        <v>0.21</v>
      </c>
      <c r="G18" s="8">
        <v>0.32</v>
      </c>
      <c r="H18" s="8">
        <v>0</v>
      </c>
      <c r="I18" s="8">
        <v>1</v>
      </c>
      <c r="K18" s="2">
        <v>-4.7700000000000005</v>
      </c>
    </row>
    <row r="19" spans="1:11" x14ac:dyDescent="0.25">
      <c r="A19" s="3" t="s">
        <v>53</v>
      </c>
      <c r="B19" s="5">
        <v>970000</v>
      </c>
      <c r="C19" s="5">
        <v>750000</v>
      </c>
      <c r="D19" s="5">
        <f>C19+B19</f>
        <v>1720000</v>
      </c>
      <c r="E19" s="8">
        <v>0.33</v>
      </c>
      <c r="F19" s="8">
        <v>0.16</v>
      </c>
      <c r="G19" s="8">
        <v>0.51</v>
      </c>
      <c r="H19" s="8">
        <v>0</v>
      </c>
      <c r="I19" s="8">
        <v>1</v>
      </c>
      <c r="K19" s="2">
        <v>-12.02</v>
      </c>
    </row>
    <row r="20" spans="1:11" x14ac:dyDescent="0.25">
      <c r="A20" s="3" t="s">
        <v>54</v>
      </c>
      <c r="B20" s="5">
        <v>235000</v>
      </c>
      <c r="C20" s="5">
        <v>850000</v>
      </c>
      <c r="D20" s="5">
        <f>B20+C20</f>
        <v>1085000</v>
      </c>
      <c r="E20" s="6">
        <f>0.412</f>
        <v>0.41199999999999998</v>
      </c>
      <c r="F20" s="6">
        <f>0.19</f>
        <v>0.19</v>
      </c>
      <c r="G20" s="6">
        <f>0.399</f>
        <v>0.39900000000000002</v>
      </c>
      <c r="H20" s="7">
        <v>0</v>
      </c>
      <c r="I20" s="7">
        <v>1</v>
      </c>
      <c r="K20" s="2">
        <v>78.64</v>
      </c>
    </row>
    <row r="21" spans="1:11" x14ac:dyDescent="0.25">
      <c r="A21" s="3" t="s">
        <v>55</v>
      </c>
      <c r="B21" s="5">
        <v>1400000</v>
      </c>
      <c r="C21" s="4"/>
      <c r="D21" s="5">
        <v>1400000</v>
      </c>
      <c r="E21" s="8">
        <v>0.18</v>
      </c>
      <c r="F21" s="8">
        <v>0.18</v>
      </c>
      <c r="G21" s="8">
        <v>0.64</v>
      </c>
      <c r="H21" s="8">
        <v>0</v>
      </c>
      <c r="I21" s="8">
        <v>1</v>
      </c>
      <c r="K21" s="2">
        <v>43.75</v>
      </c>
    </row>
    <row r="26" spans="1:11" x14ac:dyDescent="0.25">
      <c r="A26" t="s">
        <v>59</v>
      </c>
    </row>
    <row r="27" spans="1:11" ht="15.75" thickBot="1" x14ac:dyDescent="0.3"/>
    <row r="28" spans="1:11" x14ac:dyDescent="0.25">
      <c r="A28" s="16" t="s">
        <v>60</v>
      </c>
      <c r="B28" s="16"/>
    </row>
    <row r="29" spans="1:11" x14ac:dyDescent="0.25">
      <c r="A29" s="13" t="s">
        <v>61</v>
      </c>
      <c r="B29" s="13">
        <v>0.36427853930375509</v>
      </c>
    </row>
    <row r="30" spans="1:11" x14ac:dyDescent="0.25">
      <c r="A30" s="13" t="s">
        <v>62</v>
      </c>
      <c r="B30" s="13">
        <v>0.13269885419727745</v>
      </c>
    </row>
    <row r="31" spans="1:11" x14ac:dyDescent="0.25">
      <c r="A31" s="13" t="s">
        <v>63</v>
      </c>
      <c r="B31" s="13">
        <v>-0.15640152773696339</v>
      </c>
    </row>
    <row r="32" spans="1:11" x14ac:dyDescent="0.25">
      <c r="A32" s="13" t="s">
        <v>64</v>
      </c>
      <c r="B32" s="13">
        <v>22.705666286696488</v>
      </c>
    </row>
    <row r="33" spans="1:9" ht="15.75" thickBot="1" x14ac:dyDescent="0.3">
      <c r="A33" s="14" t="s">
        <v>65</v>
      </c>
      <c r="B33" s="14">
        <v>21</v>
      </c>
    </row>
    <row r="35" spans="1:9" ht="15.75" thickBot="1" x14ac:dyDescent="0.3">
      <c r="A35" t="s">
        <v>66</v>
      </c>
    </row>
    <row r="36" spans="1:9" x14ac:dyDescent="0.25">
      <c r="A36" s="15"/>
      <c r="B36" s="15" t="s">
        <v>71</v>
      </c>
      <c r="C36" s="15" t="s">
        <v>72</v>
      </c>
      <c r="D36" s="15" t="s">
        <v>73</v>
      </c>
      <c r="E36" s="15" t="s">
        <v>74</v>
      </c>
      <c r="F36" s="15" t="s">
        <v>75</v>
      </c>
    </row>
    <row r="37" spans="1:9" x14ac:dyDescent="0.25">
      <c r="A37" s="13" t="s">
        <v>67</v>
      </c>
      <c r="B37" s="13">
        <v>5</v>
      </c>
      <c r="C37" s="13">
        <v>1183.1968723957161</v>
      </c>
      <c r="D37" s="13">
        <v>236.63937447914321</v>
      </c>
      <c r="E37" s="13">
        <v>0.45900615318959104</v>
      </c>
      <c r="F37" s="13">
        <v>0.80052389506281074</v>
      </c>
    </row>
    <row r="38" spans="1:9" x14ac:dyDescent="0.25">
      <c r="A38" s="13" t="s">
        <v>68</v>
      </c>
      <c r="B38" s="13">
        <v>15</v>
      </c>
      <c r="C38" s="13">
        <v>7733.2092228423808</v>
      </c>
      <c r="D38" s="13">
        <v>515.54728152282541</v>
      </c>
      <c r="E38" s="13"/>
      <c r="F38" s="13"/>
    </row>
    <row r="39" spans="1:9" ht="15.75" thickBot="1" x14ac:dyDescent="0.3">
      <c r="A39" s="14" t="s">
        <v>69</v>
      </c>
      <c r="B39" s="14">
        <v>20</v>
      </c>
      <c r="C39" s="14">
        <v>8916.4060952380969</v>
      </c>
      <c r="D39" s="14"/>
      <c r="E39" s="14"/>
      <c r="F39" s="14"/>
    </row>
    <row r="40" spans="1:9" ht="15.75" thickBot="1" x14ac:dyDescent="0.3"/>
    <row r="41" spans="1:9" x14ac:dyDescent="0.25">
      <c r="A41" s="15"/>
      <c r="B41" s="15" t="s">
        <v>76</v>
      </c>
      <c r="C41" s="15" t="s">
        <v>64</v>
      </c>
      <c r="D41" s="15" t="s">
        <v>77</v>
      </c>
      <c r="E41" s="15" t="s">
        <v>78</v>
      </c>
      <c r="F41" s="15" t="s">
        <v>79</v>
      </c>
      <c r="G41" s="15" t="s">
        <v>80</v>
      </c>
      <c r="H41" s="15" t="s">
        <v>81</v>
      </c>
      <c r="I41" s="15" t="s">
        <v>82</v>
      </c>
    </row>
    <row r="42" spans="1:9" x14ac:dyDescent="0.25">
      <c r="A42" s="13" t="s">
        <v>70</v>
      </c>
      <c r="B42" s="13">
        <v>-61.723982918207199</v>
      </c>
      <c r="C42" s="13">
        <v>2259.4381295548656</v>
      </c>
      <c r="D42" s="13">
        <v>-2.7318288609375425E-2</v>
      </c>
      <c r="E42" s="13">
        <v>0.97856600984097208</v>
      </c>
      <c r="F42" s="13">
        <v>-4877.6023573783514</v>
      </c>
      <c r="G42" s="13">
        <v>4754.154391541937</v>
      </c>
      <c r="H42" s="13">
        <v>-4877.6023573783514</v>
      </c>
      <c r="I42" s="13">
        <v>4754.154391541937</v>
      </c>
    </row>
    <row r="43" spans="1:9" x14ac:dyDescent="0.25">
      <c r="A43" s="13" t="s">
        <v>83</v>
      </c>
      <c r="B43" s="13">
        <v>89.628766236208435</v>
      </c>
      <c r="C43" s="13">
        <v>2255.9466170069445</v>
      </c>
      <c r="D43" s="13">
        <v>3.9730003166086679E-2</v>
      </c>
      <c r="E43" s="13">
        <v>0.96883236134877171</v>
      </c>
      <c r="F43" s="13">
        <v>-4718.8076253903537</v>
      </c>
      <c r="G43" s="13">
        <v>4898.0651578627703</v>
      </c>
      <c r="H43" s="13">
        <v>-4718.8076253903537</v>
      </c>
      <c r="I43" s="13">
        <v>4898.0651578627703</v>
      </c>
    </row>
    <row r="44" spans="1:9" x14ac:dyDescent="0.25">
      <c r="A44" s="13" t="s">
        <v>84</v>
      </c>
      <c r="B44" s="13">
        <v>-7.1033276927782216</v>
      </c>
      <c r="C44" s="13">
        <v>2272.1328269538717</v>
      </c>
      <c r="D44" s="13">
        <v>-3.1262818830452253E-3</v>
      </c>
      <c r="E44" s="13">
        <v>0.99754679109305311</v>
      </c>
      <c r="F44" s="13">
        <v>-4850.0398091550533</v>
      </c>
      <c r="G44" s="13">
        <v>4835.8331537694967</v>
      </c>
      <c r="H44" s="13">
        <v>-4850.0398091550533</v>
      </c>
      <c r="I44" s="13">
        <v>4835.8331537694967</v>
      </c>
    </row>
    <row r="45" spans="1:9" x14ac:dyDescent="0.25">
      <c r="A45" s="13" t="s">
        <v>85</v>
      </c>
      <c r="B45" s="13">
        <v>83.226782923738114</v>
      </c>
      <c r="C45" s="13">
        <v>2256.3015263388434</v>
      </c>
      <c r="D45" s="13">
        <v>3.6886374428326034E-2</v>
      </c>
      <c r="E45" s="13">
        <v>0.97106202830243959</v>
      </c>
      <c r="F45" s="13">
        <v>-4725.9660800370148</v>
      </c>
      <c r="G45" s="13">
        <v>4892.4196458844908</v>
      </c>
      <c r="H45" s="13">
        <v>-4725.9660800370148</v>
      </c>
      <c r="I45" s="13">
        <v>4892.4196458844908</v>
      </c>
    </row>
    <row r="46" spans="1:9" x14ac:dyDescent="0.25">
      <c r="A46" s="13" t="s">
        <v>86</v>
      </c>
      <c r="B46" s="13">
        <v>12.368359881056707</v>
      </c>
      <c r="C46" s="13">
        <v>20.570794197224853</v>
      </c>
      <c r="D46" s="13">
        <v>0.60125825782289377</v>
      </c>
      <c r="E46" s="13">
        <v>0.55664602896520243</v>
      </c>
      <c r="F46" s="13">
        <v>-31.477250062421845</v>
      </c>
      <c r="G46" s="13">
        <v>56.213969824535255</v>
      </c>
      <c r="H46" s="13">
        <v>-31.477250062421845</v>
      </c>
      <c r="I46" s="13">
        <v>56.213969824535255</v>
      </c>
    </row>
    <row r="47" spans="1:9" ht="15.75" thickBot="1" x14ac:dyDescent="0.3">
      <c r="A47" s="14" t="s">
        <v>87</v>
      </c>
      <c r="B47" s="14">
        <v>16.333628698364645</v>
      </c>
      <c r="C47" s="14">
        <v>23.067887739624187</v>
      </c>
      <c r="D47" s="14">
        <v>0.70806780762627153</v>
      </c>
      <c r="E47" s="14">
        <v>0.48976056042128424</v>
      </c>
      <c r="F47" s="14">
        <v>-32.834410141281211</v>
      </c>
      <c r="G47" s="14">
        <v>65.501667538010508</v>
      </c>
      <c r="H47" s="14">
        <v>-32.834410141281211</v>
      </c>
      <c r="I47" s="14">
        <v>65.501667538010508</v>
      </c>
    </row>
    <row r="54" spans="1:6" ht="15.75" thickBot="1" x14ac:dyDescent="0.3"/>
    <row r="55" spans="1:6" x14ac:dyDescent="0.25">
      <c r="A55" s="16"/>
      <c r="B55" s="16"/>
    </row>
    <row r="56" spans="1:6" x14ac:dyDescent="0.25">
      <c r="A56" s="13"/>
      <c r="B56" s="13"/>
    </row>
    <row r="57" spans="1:6" x14ac:dyDescent="0.25">
      <c r="A57" s="13"/>
      <c r="B57" s="13"/>
    </row>
    <row r="58" spans="1:6" x14ac:dyDescent="0.25">
      <c r="A58" s="13"/>
      <c r="B58" s="13"/>
    </row>
    <row r="59" spans="1:6" x14ac:dyDescent="0.25">
      <c r="A59" s="13"/>
      <c r="B59" s="13"/>
    </row>
    <row r="60" spans="1:6" ht="15.75" thickBot="1" x14ac:dyDescent="0.3">
      <c r="A60" s="14"/>
      <c r="B60" s="14"/>
    </row>
    <row r="62" spans="1:6" ht="15.75" thickBot="1" x14ac:dyDescent="0.3"/>
    <row r="63" spans="1:6" x14ac:dyDescent="0.25">
      <c r="A63" s="15"/>
      <c r="B63" s="15"/>
      <c r="C63" s="15"/>
      <c r="D63" s="15"/>
      <c r="E63" s="15"/>
      <c r="F63" s="15"/>
    </row>
    <row r="64" spans="1:6" x14ac:dyDescent="0.25">
      <c r="A64" s="13"/>
      <c r="B64" s="13"/>
      <c r="C64" s="13"/>
      <c r="D64" s="13"/>
      <c r="E64" s="13"/>
      <c r="F64" s="13"/>
    </row>
    <row r="65" spans="1:6" x14ac:dyDescent="0.25">
      <c r="A65" s="13"/>
      <c r="B65" s="13"/>
      <c r="C65" s="13"/>
      <c r="D65" s="13"/>
      <c r="E65" s="13"/>
      <c r="F65" s="13"/>
    </row>
    <row r="66" spans="1:6" ht="15.75" thickBot="1" x14ac:dyDescent="0.3">
      <c r="A66" s="14"/>
      <c r="B66" s="14"/>
      <c r="C66" s="14"/>
      <c r="D66" s="14"/>
      <c r="E66" s="14"/>
      <c r="F66" s="14"/>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A9F0B-2962-48B2-B3B1-12FE3AA537B6}">
  <dimension ref="A1:I23"/>
  <sheetViews>
    <sheetView zoomScale="105" zoomScaleNormal="85" workbookViewId="0">
      <selection activeCell="B1" sqref="B1:I23"/>
    </sheetView>
  </sheetViews>
  <sheetFormatPr defaultRowHeight="15" x14ac:dyDescent="0.25"/>
  <cols>
    <col min="1" max="1" width="23.28515625" bestFit="1" customWidth="1"/>
    <col min="2" max="2" width="15.28515625" bestFit="1" customWidth="1"/>
    <col min="3" max="3" width="15.5703125" bestFit="1" customWidth="1"/>
    <col min="4" max="4" width="25.7109375" bestFit="1" customWidth="1"/>
    <col min="5" max="5" width="20" bestFit="1" customWidth="1"/>
    <col min="6" max="6" width="11.42578125" customWidth="1"/>
    <col min="7" max="7" width="9.5703125" customWidth="1"/>
    <col min="8" max="8" width="10.85546875" bestFit="1" customWidth="1"/>
    <col min="9" max="9" width="12.28515625" bestFit="1" customWidth="1"/>
  </cols>
  <sheetData>
    <row r="1" spans="1:9" ht="15.75" x14ac:dyDescent="0.25">
      <c r="B1" s="31" t="s">
        <v>102</v>
      </c>
      <c r="C1" s="31" t="s">
        <v>95</v>
      </c>
      <c r="D1" s="31" t="s">
        <v>96</v>
      </c>
      <c r="E1" s="31" t="s">
        <v>97</v>
      </c>
      <c r="F1" s="31" t="s">
        <v>98</v>
      </c>
      <c r="G1" s="31" t="s">
        <v>99</v>
      </c>
      <c r="H1" s="31" t="s">
        <v>100</v>
      </c>
      <c r="I1" s="31" t="s">
        <v>101</v>
      </c>
    </row>
    <row r="2" spans="1:9" x14ac:dyDescent="0.25">
      <c r="A2" s="39" t="s">
        <v>35</v>
      </c>
      <c r="B2" s="23">
        <v>200000</v>
      </c>
      <c r="C2" s="24">
        <v>500000</v>
      </c>
      <c r="D2" s="24">
        <v>700000</v>
      </c>
      <c r="E2" s="25">
        <f>71%</f>
        <v>0.71</v>
      </c>
      <c r="F2" s="25">
        <f>29%</f>
        <v>0.28999999999999998</v>
      </c>
      <c r="G2" s="25">
        <v>0</v>
      </c>
      <c r="H2" s="26">
        <v>0</v>
      </c>
      <c r="I2" s="26">
        <v>0</v>
      </c>
    </row>
    <row r="3" spans="1:9" x14ac:dyDescent="0.25">
      <c r="A3" s="39" t="s">
        <v>36</v>
      </c>
      <c r="B3" s="23">
        <v>240000</v>
      </c>
      <c r="C3" s="23">
        <v>120000</v>
      </c>
      <c r="D3" s="24">
        <v>360000</v>
      </c>
      <c r="E3" s="25">
        <v>0.46</v>
      </c>
      <c r="F3" s="25">
        <f>40%</f>
        <v>0.4</v>
      </c>
      <c r="G3" s="25">
        <f>14%</f>
        <v>0.14000000000000001</v>
      </c>
      <c r="H3" s="26">
        <v>1</v>
      </c>
      <c r="I3" s="26">
        <v>0</v>
      </c>
    </row>
    <row r="4" spans="1:9" x14ac:dyDescent="0.25">
      <c r="A4" s="39" t="s">
        <v>37</v>
      </c>
      <c r="B4" s="24">
        <v>300000</v>
      </c>
      <c r="C4" s="24">
        <v>1100000</v>
      </c>
      <c r="D4" s="24">
        <f>B4+C4</f>
        <v>1400000</v>
      </c>
      <c r="E4" s="27">
        <v>0.22</v>
      </c>
      <c r="F4" s="27">
        <v>0.22</v>
      </c>
      <c r="G4" s="27">
        <v>0.56000000000000005</v>
      </c>
      <c r="H4" s="27">
        <v>0</v>
      </c>
      <c r="I4" s="27">
        <v>1</v>
      </c>
    </row>
    <row r="5" spans="1:9" x14ac:dyDescent="0.25">
      <c r="A5" s="39" t="s">
        <v>57</v>
      </c>
      <c r="B5" s="24">
        <v>397537.27</v>
      </c>
      <c r="C5" s="24">
        <v>391793.01</v>
      </c>
      <c r="D5" s="24">
        <f>C5+B5</f>
        <v>789330.28</v>
      </c>
      <c r="E5" s="27">
        <v>0.76</v>
      </c>
      <c r="F5" s="27">
        <v>0.14400000000000002</v>
      </c>
      <c r="G5" s="27">
        <v>9.6000000000000002E-2</v>
      </c>
      <c r="H5" s="27">
        <v>1</v>
      </c>
      <c r="I5" s="27">
        <v>0</v>
      </c>
    </row>
    <row r="6" spans="1:9" x14ac:dyDescent="0.25">
      <c r="A6" s="39" t="s">
        <v>38</v>
      </c>
      <c r="B6" s="23">
        <v>440000</v>
      </c>
      <c r="C6" s="23">
        <v>150000</v>
      </c>
      <c r="D6" s="24">
        <f>C6+B6</f>
        <v>590000</v>
      </c>
      <c r="E6" s="27">
        <v>0.43</v>
      </c>
      <c r="F6" s="27">
        <v>0.22</v>
      </c>
      <c r="G6" s="27">
        <v>0.35</v>
      </c>
      <c r="H6" s="27">
        <v>0</v>
      </c>
      <c r="I6" s="27">
        <v>1</v>
      </c>
    </row>
    <row r="7" spans="1:9" x14ac:dyDescent="0.25">
      <c r="A7" s="39" t="s">
        <v>39</v>
      </c>
      <c r="B7" s="24">
        <v>690000</v>
      </c>
      <c r="C7" s="24">
        <v>780000</v>
      </c>
      <c r="D7" s="24">
        <v>1470000</v>
      </c>
      <c r="E7" s="25">
        <f>0.33</f>
        <v>0.33</v>
      </c>
      <c r="F7" s="25">
        <f>0.33</f>
        <v>0.33</v>
      </c>
      <c r="G7" s="25">
        <f>0.33</f>
        <v>0.33</v>
      </c>
      <c r="H7" s="26">
        <v>1</v>
      </c>
      <c r="I7" s="26">
        <v>0</v>
      </c>
    </row>
    <row r="8" spans="1:9" x14ac:dyDescent="0.25">
      <c r="A8" s="39" t="s">
        <v>40</v>
      </c>
      <c r="B8" s="24">
        <v>1600000</v>
      </c>
      <c r="C8" s="23"/>
      <c r="D8" s="24">
        <v>1600000</v>
      </c>
      <c r="E8" s="25">
        <f>0.3</f>
        <v>0.3</v>
      </c>
      <c r="F8" s="25">
        <f>0.3</f>
        <v>0.3</v>
      </c>
      <c r="G8" s="25">
        <f>0.4</f>
        <v>0.4</v>
      </c>
      <c r="H8" s="26">
        <v>1</v>
      </c>
      <c r="I8" s="26">
        <v>0</v>
      </c>
    </row>
    <row r="9" spans="1:9" x14ac:dyDescent="0.25">
      <c r="A9" s="39" t="s">
        <v>41</v>
      </c>
      <c r="B9" s="24">
        <v>1148296.3899999999</v>
      </c>
      <c r="C9" s="24">
        <v>359391</v>
      </c>
      <c r="D9" s="24">
        <f>B9+C9</f>
        <v>1507687.39</v>
      </c>
      <c r="E9" s="27">
        <v>0.59</v>
      </c>
      <c r="F9" s="27">
        <v>0.3</v>
      </c>
      <c r="G9" s="27">
        <v>0.11</v>
      </c>
      <c r="H9" s="27">
        <v>0</v>
      </c>
      <c r="I9" s="27">
        <v>1</v>
      </c>
    </row>
    <row r="10" spans="1:9" x14ac:dyDescent="0.25">
      <c r="A10" s="39" t="s">
        <v>42</v>
      </c>
      <c r="B10" s="23">
        <v>380000</v>
      </c>
      <c r="C10" s="23">
        <v>380000</v>
      </c>
      <c r="D10" s="24">
        <f>C10+B10</f>
        <v>760000</v>
      </c>
      <c r="E10" s="25">
        <f>0.55</f>
        <v>0.55000000000000004</v>
      </c>
      <c r="F10" s="25">
        <f>0.27</f>
        <v>0.27</v>
      </c>
      <c r="G10" s="25">
        <f>0.18</f>
        <v>0.18</v>
      </c>
      <c r="H10" s="26">
        <v>1</v>
      </c>
      <c r="I10" s="26">
        <v>0</v>
      </c>
    </row>
    <row r="11" spans="1:9" x14ac:dyDescent="0.25">
      <c r="A11" s="39" t="s">
        <v>43</v>
      </c>
      <c r="B11" s="23">
        <v>305000</v>
      </c>
      <c r="C11" s="23"/>
      <c r="D11" s="24">
        <f>C11+B11</f>
        <v>305000</v>
      </c>
      <c r="E11" s="25">
        <f>0.83</f>
        <v>0.83</v>
      </c>
      <c r="F11" s="25">
        <v>0.17</v>
      </c>
      <c r="G11" s="25">
        <f>0</f>
        <v>0</v>
      </c>
      <c r="H11" s="26">
        <v>0</v>
      </c>
      <c r="I11" s="26">
        <v>0</v>
      </c>
    </row>
    <row r="12" spans="1:9" x14ac:dyDescent="0.25">
      <c r="A12" s="39" t="s">
        <v>44</v>
      </c>
      <c r="B12" s="24">
        <v>725000</v>
      </c>
      <c r="C12" s="24">
        <v>400000</v>
      </c>
      <c r="D12" s="24">
        <f>C12+B12</f>
        <v>1125000</v>
      </c>
      <c r="E12" s="25">
        <f>0.36</f>
        <v>0.36</v>
      </c>
      <c r="F12" s="25">
        <f>0.19</f>
        <v>0.19</v>
      </c>
      <c r="G12" s="25">
        <f>0.45</f>
        <v>0.45</v>
      </c>
      <c r="H12" s="26">
        <v>0.79</v>
      </c>
      <c r="I12" s="26">
        <v>0.21</v>
      </c>
    </row>
    <row r="13" spans="1:9" x14ac:dyDescent="0.25">
      <c r="A13" s="39" t="s">
        <v>45</v>
      </c>
      <c r="B13" s="24">
        <v>475000</v>
      </c>
      <c r="C13" s="24"/>
      <c r="D13" s="24">
        <f>B13+C13</f>
        <v>475000</v>
      </c>
      <c r="E13" s="27">
        <v>0.31</v>
      </c>
      <c r="F13" s="27">
        <v>0.26</v>
      </c>
      <c r="G13" s="27">
        <v>0.43</v>
      </c>
      <c r="H13" s="27">
        <v>0</v>
      </c>
      <c r="I13" s="27">
        <v>1</v>
      </c>
    </row>
    <row r="14" spans="1:9" x14ac:dyDescent="0.25">
      <c r="A14" s="39" t="s">
        <v>46</v>
      </c>
      <c r="B14" s="23"/>
      <c r="C14" s="23"/>
      <c r="D14" s="24">
        <v>920000</v>
      </c>
      <c r="E14" s="27">
        <v>0.42</v>
      </c>
      <c r="F14" s="27">
        <v>0.3</v>
      </c>
      <c r="G14" s="27">
        <v>0.28000000000000003</v>
      </c>
      <c r="H14" s="27">
        <v>0</v>
      </c>
      <c r="I14" s="27">
        <v>1</v>
      </c>
    </row>
    <row r="15" spans="1:9" x14ac:dyDescent="0.25">
      <c r="A15" s="39" t="s">
        <v>47</v>
      </c>
      <c r="B15" s="24">
        <v>1100000</v>
      </c>
      <c r="C15" s="24"/>
      <c r="D15" s="24">
        <f>B15+C15</f>
        <v>1100000</v>
      </c>
      <c r="E15" s="27">
        <v>0.7</v>
      </c>
      <c r="F15" s="27">
        <v>0.22</v>
      </c>
      <c r="G15" s="27">
        <v>7.4999999999999997E-2</v>
      </c>
      <c r="H15" s="27">
        <v>1</v>
      </c>
      <c r="I15" s="27">
        <v>0</v>
      </c>
    </row>
    <row r="16" spans="1:9" x14ac:dyDescent="0.25">
      <c r="A16" s="39" t="s">
        <v>48</v>
      </c>
      <c r="B16" s="24">
        <v>30000</v>
      </c>
      <c r="C16" s="24">
        <v>270000</v>
      </c>
      <c r="D16" s="24">
        <f>500000</f>
        <v>500000</v>
      </c>
      <c r="E16" s="27">
        <v>0.6</v>
      </c>
      <c r="F16" s="27">
        <v>0.22</v>
      </c>
      <c r="G16" s="27">
        <v>0.18</v>
      </c>
      <c r="H16" s="27">
        <v>1</v>
      </c>
      <c r="I16" s="27">
        <v>0</v>
      </c>
    </row>
    <row r="17" spans="1:9" x14ac:dyDescent="0.25">
      <c r="A17" s="39" t="s">
        <v>49</v>
      </c>
      <c r="B17" s="24">
        <v>2400000</v>
      </c>
      <c r="C17" s="23"/>
      <c r="D17" s="24">
        <v>2400000</v>
      </c>
      <c r="E17" s="28">
        <v>0.309</v>
      </c>
      <c r="F17" s="27">
        <v>0.27900000000000003</v>
      </c>
      <c r="G17" s="28">
        <v>0.41299999999999998</v>
      </c>
      <c r="H17" s="27">
        <v>1</v>
      </c>
      <c r="I17" s="27">
        <v>0</v>
      </c>
    </row>
    <row r="18" spans="1:9" x14ac:dyDescent="0.25">
      <c r="A18" s="39" t="s">
        <v>50</v>
      </c>
      <c r="B18" s="24">
        <v>1255000</v>
      </c>
      <c r="C18" s="24"/>
      <c r="D18" s="24">
        <f>B18+C18</f>
        <v>1255000</v>
      </c>
      <c r="E18" s="27">
        <v>0.5</v>
      </c>
      <c r="F18" s="27">
        <v>0.18</v>
      </c>
      <c r="G18" s="27">
        <v>0.32</v>
      </c>
      <c r="H18" s="27">
        <v>0.48</v>
      </c>
      <c r="I18" s="27">
        <v>0.62</v>
      </c>
    </row>
    <row r="19" spans="1:9" x14ac:dyDescent="0.25">
      <c r="A19" s="39" t="s">
        <v>51</v>
      </c>
      <c r="B19" s="24">
        <v>1100000</v>
      </c>
      <c r="C19" s="23"/>
      <c r="D19" s="24">
        <v>1100000</v>
      </c>
      <c r="E19" s="27">
        <v>0.28999999999999998</v>
      </c>
      <c r="F19" s="27">
        <v>0.2</v>
      </c>
      <c r="G19" s="27">
        <v>0.51</v>
      </c>
      <c r="H19" s="27">
        <v>0.34</v>
      </c>
      <c r="I19" s="27">
        <v>0.66</v>
      </c>
    </row>
    <row r="20" spans="1:9" x14ac:dyDescent="0.25">
      <c r="A20" s="39" t="s">
        <v>52</v>
      </c>
      <c r="B20" s="24">
        <v>900000</v>
      </c>
      <c r="C20" s="23"/>
      <c r="D20" s="24">
        <f>B20+C20</f>
        <v>900000</v>
      </c>
      <c r="E20" s="27">
        <v>0.47</v>
      </c>
      <c r="F20" s="27">
        <v>0.21</v>
      </c>
      <c r="G20" s="27">
        <v>0.32</v>
      </c>
      <c r="H20" s="27">
        <v>0</v>
      </c>
      <c r="I20" s="27">
        <v>1</v>
      </c>
    </row>
    <row r="21" spans="1:9" x14ac:dyDescent="0.25">
      <c r="A21" s="39" t="s">
        <v>53</v>
      </c>
      <c r="B21" s="24">
        <v>970000</v>
      </c>
      <c r="C21" s="24">
        <v>750000</v>
      </c>
      <c r="D21" s="24">
        <f>C21+B21</f>
        <v>1720000</v>
      </c>
      <c r="E21" s="27">
        <v>0.33</v>
      </c>
      <c r="F21" s="27">
        <v>0.16</v>
      </c>
      <c r="G21" s="27">
        <v>0.51</v>
      </c>
      <c r="H21" s="27">
        <v>0</v>
      </c>
      <c r="I21" s="27">
        <v>1</v>
      </c>
    </row>
    <row r="22" spans="1:9" x14ac:dyDescent="0.25">
      <c r="A22" s="39" t="s">
        <v>54</v>
      </c>
      <c r="B22" s="24">
        <v>235000</v>
      </c>
      <c r="C22" s="24">
        <v>850000</v>
      </c>
      <c r="D22" s="24">
        <f>B22+C22</f>
        <v>1085000</v>
      </c>
      <c r="E22" s="25">
        <f>0.412</f>
        <v>0.41199999999999998</v>
      </c>
      <c r="F22" s="25">
        <f>0.19</f>
        <v>0.19</v>
      </c>
      <c r="G22" s="25">
        <f>0.399</f>
        <v>0.39900000000000002</v>
      </c>
      <c r="H22" s="26">
        <v>0</v>
      </c>
      <c r="I22" s="26">
        <v>1</v>
      </c>
    </row>
    <row r="23" spans="1:9" x14ac:dyDescent="0.25">
      <c r="A23" s="39" t="s">
        <v>55</v>
      </c>
      <c r="B23" s="24">
        <v>1400000</v>
      </c>
      <c r="C23" s="23"/>
      <c r="D23" s="24">
        <v>1400000</v>
      </c>
      <c r="E23" s="27">
        <v>0.18</v>
      </c>
      <c r="F23" s="27">
        <v>0.18</v>
      </c>
      <c r="G23" s="27">
        <v>0.64</v>
      </c>
      <c r="H23" s="27">
        <v>0</v>
      </c>
      <c r="I23" s="27">
        <v>1</v>
      </c>
    </row>
  </sheetData>
  <sortState xmlns:xlrd2="http://schemas.microsoft.com/office/spreadsheetml/2017/richdata2" ref="A3:I22">
    <sortCondition ref="A2:A22"/>
  </sortState>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98230-3F1E-46F0-AFCE-565F61E95547}">
  <dimension ref="A1:Z52"/>
  <sheetViews>
    <sheetView tabSelected="1" topLeftCell="A14" zoomScale="90" zoomScaleNormal="90" workbookViewId="0">
      <selection activeCell="L38" sqref="L38"/>
    </sheetView>
  </sheetViews>
  <sheetFormatPr defaultRowHeight="15" x14ac:dyDescent="0.25"/>
  <cols>
    <col min="1" max="1" width="12" customWidth="1"/>
    <col min="2" max="2" width="11.5703125" customWidth="1"/>
    <col min="3" max="3" width="11.140625" customWidth="1"/>
    <col min="4" max="4" width="12" customWidth="1"/>
    <col min="5" max="5" width="11.7109375" customWidth="1"/>
    <col min="6" max="6" width="13" customWidth="1"/>
    <col min="7" max="7" width="10.5703125" customWidth="1"/>
    <col min="8" max="8" width="10.7109375" customWidth="1"/>
    <col min="9" max="9" width="11" customWidth="1"/>
    <col min="13" max="13" width="15.7109375" customWidth="1"/>
    <col min="15" max="15" width="13.85546875" bestFit="1" customWidth="1"/>
    <col min="16" max="16" width="12.42578125" bestFit="1" customWidth="1"/>
    <col min="17" max="17" width="12.140625" customWidth="1"/>
    <col min="18" max="18" width="13.42578125" customWidth="1"/>
  </cols>
  <sheetData>
    <row r="1" spans="1:26" ht="15.75" x14ac:dyDescent="0.25">
      <c r="B1" s="31" t="s">
        <v>102</v>
      </c>
      <c r="C1" s="31" t="s">
        <v>95</v>
      </c>
      <c r="D1" s="31" t="s">
        <v>96</v>
      </c>
      <c r="E1" s="31" t="s">
        <v>97</v>
      </c>
      <c r="F1" s="31" t="s">
        <v>98</v>
      </c>
      <c r="G1" s="31" t="s">
        <v>99</v>
      </c>
      <c r="H1" s="31" t="s">
        <v>100</v>
      </c>
      <c r="I1" s="31" t="s">
        <v>101</v>
      </c>
      <c r="K1" s="31" t="s">
        <v>106</v>
      </c>
    </row>
    <row r="2" spans="1:26" x14ac:dyDescent="0.25">
      <c r="A2" s="3" t="s">
        <v>35</v>
      </c>
      <c r="B2" s="23">
        <v>200000</v>
      </c>
      <c r="C2" s="32">
        <v>500000</v>
      </c>
      <c r="D2" s="32">
        <v>700000</v>
      </c>
      <c r="E2" s="33">
        <f>71%</f>
        <v>0.71</v>
      </c>
      <c r="F2" s="33">
        <f>29%</f>
        <v>0.28999999999999998</v>
      </c>
      <c r="G2" s="33">
        <v>0</v>
      </c>
      <c r="H2" s="34">
        <v>0</v>
      </c>
      <c r="I2" s="34">
        <v>0</v>
      </c>
      <c r="K2" s="38">
        <v>1.41</v>
      </c>
      <c r="L2" s="2"/>
    </row>
    <row r="3" spans="1:26" x14ac:dyDescent="0.25">
      <c r="A3" s="3" t="s">
        <v>36</v>
      </c>
      <c r="B3" s="23">
        <v>240000</v>
      </c>
      <c r="C3" s="23">
        <v>120000</v>
      </c>
      <c r="D3" s="32">
        <v>360000</v>
      </c>
      <c r="E3" s="33">
        <v>0.46</v>
      </c>
      <c r="F3" s="33">
        <f>40%</f>
        <v>0.4</v>
      </c>
      <c r="G3" s="33">
        <f>14%</f>
        <v>0.14000000000000001</v>
      </c>
      <c r="H3" s="34">
        <v>1</v>
      </c>
      <c r="I3" s="34">
        <v>0</v>
      </c>
      <c r="K3" s="38">
        <v>2.12</v>
      </c>
      <c r="L3" s="2"/>
      <c r="N3" s="17"/>
      <c r="O3" s="19"/>
      <c r="P3" s="19"/>
      <c r="Q3" s="19"/>
      <c r="R3" s="19"/>
      <c r="S3" s="19"/>
      <c r="T3" s="19"/>
      <c r="U3" s="19"/>
      <c r="V3" s="19"/>
      <c r="W3" s="19"/>
      <c r="X3" s="19"/>
      <c r="Y3" s="19"/>
      <c r="Z3" s="19"/>
    </row>
    <row r="4" spans="1:26" x14ac:dyDescent="0.25">
      <c r="A4" s="3" t="s">
        <v>37</v>
      </c>
      <c r="B4" s="32">
        <v>300000</v>
      </c>
      <c r="C4" s="32">
        <v>1100000</v>
      </c>
      <c r="D4" s="32">
        <f>B4+C4</f>
        <v>1400000</v>
      </c>
      <c r="E4" s="35">
        <v>0.22</v>
      </c>
      <c r="F4" s="35">
        <v>0.22</v>
      </c>
      <c r="G4" s="35">
        <v>0.56000000000000005</v>
      </c>
      <c r="H4" s="35">
        <v>0</v>
      </c>
      <c r="I4" s="35">
        <v>1</v>
      </c>
      <c r="K4" s="38">
        <v>8.07</v>
      </c>
      <c r="N4" s="17"/>
      <c r="O4" s="13"/>
      <c r="P4" s="13"/>
      <c r="Q4" s="13"/>
      <c r="R4" s="13"/>
      <c r="S4" s="13"/>
      <c r="T4" s="13"/>
      <c r="U4" s="13"/>
      <c r="V4" s="13"/>
      <c r="W4" s="13"/>
      <c r="X4" s="13"/>
      <c r="Y4" s="13"/>
      <c r="Z4" s="13"/>
    </row>
    <row r="5" spans="1:26" x14ac:dyDescent="0.25">
      <c r="A5" s="3" t="s">
        <v>57</v>
      </c>
      <c r="B5" s="32">
        <v>397537.27</v>
      </c>
      <c r="C5" s="32">
        <v>391793.01</v>
      </c>
      <c r="D5" s="32">
        <f>C5+B5</f>
        <v>789330.28</v>
      </c>
      <c r="E5" s="35">
        <v>0.76</v>
      </c>
      <c r="F5" s="35">
        <v>0.14400000000000002</v>
      </c>
      <c r="G5" s="35">
        <v>9.6000000000000002E-2</v>
      </c>
      <c r="H5" s="35">
        <v>1</v>
      </c>
      <c r="I5" s="35">
        <v>0</v>
      </c>
      <c r="K5" s="38">
        <v>2.86</v>
      </c>
      <c r="L5" s="2"/>
      <c r="N5" s="17"/>
      <c r="O5" s="13"/>
      <c r="P5" s="13"/>
      <c r="Q5" s="13"/>
      <c r="R5" s="13"/>
      <c r="S5" s="13"/>
      <c r="T5" s="13"/>
      <c r="U5" s="13"/>
      <c r="V5" s="13"/>
      <c r="W5" s="13"/>
      <c r="X5" s="13"/>
      <c r="Y5" s="13"/>
      <c r="Z5" s="13"/>
    </row>
    <row r="6" spans="1:26" x14ac:dyDescent="0.25">
      <c r="A6" s="3" t="s">
        <v>38</v>
      </c>
      <c r="B6" s="23">
        <v>440000</v>
      </c>
      <c r="C6" s="23">
        <v>150000</v>
      </c>
      <c r="D6" s="32">
        <f>C6+B6</f>
        <v>590000</v>
      </c>
      <c r="E6" s="35">
        <v>0.43</v>
      </c>
      <c r="F6" s="35">
        <v>0.22</v>
      </c>
      <c r="G6" s="35">
        <v>0.35</v>
      </c>
      <c r="H6" s="35">
        <v>0</v>
      </c>
      <c r="I6" s="35">
        <v>1</v>
      </c>
      <c r="K6" s="38">
        <v>6.94</v>
      </c>
      <c r="L6" s="2"/>
      <c r="N6" s="17"/>
      <c r="O6" s="17"/>
      <c r="P6" s="17"/>
      <c r="Q6" s="17"/>
      <c r="R6" s="17"/>
      <c r="S6" s="17"/>
      <c r="T6" s="17"/>
      <c r="U6" s="17"/>
      <c r="V6" s="17"/>
      <c r="W6" s="17"/>
      <c r="X6" s="17"/>
      <c r="Y6" s="17"/>
      <c r="Z6" s="17"/>
    </row>
    <row r="7" spans="1:26" x14ac:dyDescent="0.25">
      <c r="A7" s="3" t="s">
        <v>39</v>
      </c>
      <c r="B7" s="32">
        <v>690000</v>
      </c>
      <c r="C7" s="32">
        <v>780000</v>
      </c>
      <c r="D7" s="32">
        <v>1470000</v>
      </c>
      <c r="E7" s="33">
        <f>0.33</f>
        <v>0.33</v>
      </c>
      <c r="F7" s="33">
        <f>0.33</f>
        <v>0.33</v>
      </c>
      <c r="G7" s="33">
        <f>0.33</f>
        <v>0.33</v>
      </c>
      <c r="H7" s="34">
        <v>1</v>
      </c>
      <c r="I7" s="34">
        <v>0</v>
      </c>
      <c r="K7" s="38">
        <v>29.88</v>
      </c>
      <c r="L7" s="2"/>
      <c r="N7" s="17"/>
      <c r="O7" s="17"/>
      <c r="P7" s="17"/>
      <c r="Q7" s="17"/>
      <c r="R7" s="17"/>
      <c r="S7" s="17"/>
      <c r="T7" s="17"/>
      <c r="U7" s="17"/>
      <c r="V7" s="17"/>
      <c r="W7" s="17"/>
      <c r="X7" s="17"/>
      <c r="Y7" s="17"/>
      <c r="Z7" s="17"/>
    </row>
    <row r="8" spans="1:26" x14ac:dyDescent="0.25">
      <c r="A8" s="3" t="s">
        <v>40</v>
      </c>
      <c r="B8" s="32">
        <v>1600000</v>
      </c>
      <c r="C8" s="23"/>
      <c r="D8" s="32">
        <v>1600000</v>
      </c>
      <c r="E8" s="33">
        <f>0.3</f>
        <v>0.3</v>
      </c>
      <c r="F8" s="33">
        <f>0.3</f>
        <v>0.3</v>
      </c>
      <c r="G8" s="33">
        <f>0.4</f>
        <v>0.4</v>
      </c>
      <c r="H8" s="34">
        <v>1</v>
      </c>
      <c r="I8" s="34">
        <v>0</v>
      </c>
      <c r="K8" s="38">
        <v>7.34</v>
      </c>
      <c r="L8" s="2"/>
      <c r="N8" s="17"/>
      <c r="O8" s="17"/>
      <c r="P8" s="17"/>
      <c r="Q8" s="17"/>
      <c r="R8" s="17"/>
      <c r="S8" s="17"/>
      <c r="T8" s="17"/>
      <c r="U8" s="17"/>
      <c r="V8" s="17"/>
      <c r="W8" s="17"/>
      <c r="X8" s="17"/>
      <c r="Y8" s="17"/>
      <c r="Z8" s="17"/>
    </row>
    <row r="9" spans="1:26" x14ac:dyDescent="0.25">
      <c r="A9" s="3" t="s">
        <v>41</v>
      </c>
      <c r="B9" s="32">
        <v>1148296.3899999999</v>
      </c>
      <c r="C9" s="32">
        <v>359391</v>
      </c>
      <c r="D9" s="32">
        <f>B9+C9</f>
        <v>1507687.39</v>
      </c>
      <c r="E9" s="35">
        <v>0.59</v>
      </c>
      <c r="F9" s="35">
        <v>0.3</v>
      </c>
      <c r="G9" s="35">
        <v>0.11</v>
      </c>
      <c r="H9" s="35">
        <v>0</v>
      </c>
      <c r="I9" s="35">
        <v>1</v>
      </c>
      <c r="K9" s="38">
        <v>-1.1400000000000001</v>
      </c>
      <c r="L9" s="2"/>
      <c r="N9" s="17"/>
      <c r="O9" s="17"/>
      <c r="P9" s="17"/>
      <c r="Q9" s="17"/>
      <c r="R9" s="17"/>
      <c r="S9" s="17"/>
      <c r="T9" s="17"/>
      <c r="U9" s="17"/>
      <c r="V9" s="17"/>
      <c r="W9" s="17"/>
      <c r="X9" s="17"/>
      <c r="Y9" s="17"/>
      <c r="Z9" s="17"/>
    </row>
    <row r="10" spans="1:26" x14ac:dyDescent="0.25">
      <c r="A10" s="3" t="s">
        <v>42</v>
      </c>
      <c r="B10" s="23">
        <v>380000</v>
      </c>
      <c r="C10" s="23">
        <v>380000</v>
      </c>
      <c r="D10" s="32">
        <f>C10+B10</f>
        <v>760000</v>
      </c>
      <c r="E10" s="33">
        <f>0.55</f>
        <v>0.55000000000000004</v>
      </c>
      <c r="F10" s="33">
        <f>0.27</f>
        <v>0.27</v>
      </c>
      <c r="G10" s="33">
        <f>0.18</f>
        <v>0.18</v>
      </c>
      <c r="H10" s="34">
        <v>1</v>
      </c>
      <c r="I10" s="34">
        <v>0</v>
      </c>
      <c r="K10" s="38">
        <v>6.37</v>
      </c>
      <c r="L10" s="2"/>
    </row>
    <row r="11" spans="1:26" x14ac:dyDescent="0.25">
      <c r="A11" s="3" t="s">
        <v>43</v>
      </c>
      <c r="B11" s="23">
        <v>305000</v>
      </c>
      <c r="C11" s="23"/>
      <c r="D11" s="32">
        <f>C11+B11</f>
        <v>305000</v>
      </c>
      <c r="E11" s="33">
        <f>0.83</f>
        <v>0.83</v>
      </c>
      <c r="F11" s="33">
        <v>0.17</v>
      </c>
      <c r="G11" s="33">
        <f>0</f>
        <v>0</v>
      </c>
      <c r="H11" s="34">
        <v>0</v>
      </c>
      <c r="I11" s="34">
        <v>0</v>
      </c>
      <c r="K11" s="38">
        <v>-0.28000000000000003</v>
      </c>
      <c r="L11" s="2"/>
    </row>
    <row r="12" spans="1:26" x14ac:dyDescent="0.25">
      <c r="A12" s="3" t="s">
        <v>44</v>
      </c>
      <c r="B12" s="32">
        <v>725000</v>
      </c>
      <c r="C12" s="32">
        <v>400000</v>
      </c>
      <c r="D12" s="32">
        <f>C12+B12</f>
        <v>1125000</v>
      </c>
      <c r="E12" s="33">
        <f>0.36</f>
        <v>0.36</v>
      </c>
      <c r="F12" s="33">
        <f>0.19</f>
        <v>0.19</v>
      </c>
      <c r="G12" s="33">
        <f>0.45</f>
        <v>0.45</v>
      </c>
      <c r="H12" s="34">
        <v>0.79</v>
      </c>
      <c r="I12" s="34">
        <v>0.21</v>
      </c>
      <c r="K12" s="38">
        <v>-0.11</v>
      </c>
      <c r="L12" s="2"/>
    </row>
    <row r="13" spans="1:26" x14ac:dyDescent="0.25">
      <c r="A13" s="3" t="s">
        <v>45</v>
      </c>
      <c r="B13" s="32">
        <v>475000</v>
      </c>
      <c r="C13" s="32"/>
      <c r="D13" s="32">
        <f>B13+C13</f>
        <v>475000</v>
      </c>
      <c r="E13" s="35">
        <v>0.31</v>
      </c>
      <c r="F13" s="35">
        <v>0.26</v>
      </c>
      <c r="G13" s="35">
        <v>0.43</v>
      </c>
      <c r="H13" s="35">
        <v>0</v>
      </c>
      <c r="I13" s="35">
        <v>1</v>
      </c>
      <c r="K13" s="38">
        <v>3.24</v>
      </c>
      <c r="L13" s="2"/>
    </row>
    <row r="14" spans="1:26" x14ac:dyDescent="0.25">
      <c r="A14" s="3" t="s">
        <v>46</v>
      </c>
      <c r="B14" s="23"/>
      <c r="C14" s="23"/>
      <c r="D14" s="32">
        <v>920000</v>
      </c>
      <c r="E14" s="35">
        <v>0.42</v>
      </c>
      <c r="F14" s="35">
        <v>0.3</v>
      </c>
      <c r="G14" s="35">
        <v>0.28000000000000003</v>
      </c>
      <c r="H14" s="35">
        <v>0</v>
      </c>
      <c r="I14" s="35">
        <v>1</v>
      </c>
      <c r="K14" s="38">
        <v>2.12</v>
      </c>
      <c r="L14" s="2"/>
    </row>
    <row r="15" spans="1:26" x14ac:dyDescent="0.25">
      <c r="A15" s="3" t="s">
        <v>47</v>
      </c>
      <c r="B15" s="32">
        <v>1100000</v>
      </c>
      <c r="C15" s="32"/>
      <c r="D15" s="32">
        <f>B15+C15</f>
        <v>1100000</v>
      </c>
      <c r="E15" s="35">
        <v>0.7</v>
      </c>
      <c r="F15" s="35">
        <v>0.22</v>
      </c>
      <c r="G15" s="35">
        <v>7.4999999999999997E-2</v>
      </c>
      <c r="H15" s="35">
        <v>1</v>
      </c>
      <c r="I15" s="35">
        <v>0</v>
      </c>
      <c r="K15" s="38">
        <v>4.54</v>
      </c>
      <c r="L15" s="2"/>
    </row>
    <row r="16" spans="1:26" x14ac:dyDescent="0.25">
      <c r="A16" s="3" t="s">
        <v>48</v>
      </c>
      <c r="B16" s="32">
        <v>30000</v>
      </c>
      <c r="C16" s="32">
        <v>270000</v>
      </c>
      <c r="D16" s="32">
        <f>500000</f>
        <v>500000</v>
      </c>
      <c r="E16" s="35">
        <v>0.6</v>
      </c>
      <c r="F16" s="35">
        <v>0.22</v>
      </c>
      <c r="G16" s="35">
        <v>0.18</v>
      </c>
      <c r="H16" s="35">
        <v>1</v>
      </c>
      <c r="I16" s="35">
        <v>0</v>
      </c>
      <c r="K16" s="38">
        <v>1.3</v>
      </c>
      <c r="L16" s="2"/>
    </row>
    <row r="17" spans="1:23" x14ac:dyDescent="0.25">
      <c r="A17" s="3" t="s">
        <v>49</v>
      </c>
      <c r="B17" s="32">
        <v>2400000</v>
      </c>
      <c r="C17" s="23"/>
      <c r="D17" s="32">
        <v>2400000</v>
      </c>
      <c r="E17" s="36">
        <v>0.309</v>
      </c>
      <c r="F17" s="35">
        <v>0.27900000000000003</v>
      </c>
      <c r="G17" s="36">
        <v>0.41299999999999998</v>
      </c>
      <c r="H17" s="35">
        <v>1</v>
      </c>
      <c r="I17" s="35">
        <v>0</v>
      </c>
      <c r="K17" s="38">
        <v>0.14000000000000001</v>
      </c>
      <c r="L17" s="2"/>
    </row>
    <row r="18" spans="1:23" x14ac:dyDescent="0.25">
      <c r="A18" s="3" t="s">
        <v>50</v>
      </c>
      <c r="B18" s="32">
        <v>1255000</v>
      </c>
      <c r="C18" s="32"/>
      <c r="D18" s="32">
        <f>B18+C18</f>
        <v>1255000</v>
      </c>
      <c r="E18" s="35">
        <v>0.5</v>
      </c>
      <c r="F18" s="35">
        <v>0.18</v>
      </c>
      <c r="G18" s="35">
        <v>0.32</v>
      </c>
      <c r="H18" s="35">
        <v>0.48</v>
      </c>
      <c r="I18" s="35">
        <v>0.62</v>
      </c>
      <c r="K18" s="38">
        <v>0.27</v>
      </c>
      <c r="L18" s="2"/>
    </row>
    <row r="19" spans="1:23" x14ac:dyDescent="0.25">
      <c r="A19" s="3" t="s">
        <v>51</v>
      </c>
      <c r="B19" s="32">
        <v>1100000</v>
      </c>
      <c r="C19" s="23"/>
      <c r="D19" s="32">
        <v>1100000</v>
      </c>
      <c r="E19" s="35">
        <v>0.28999999999999998</v>
      </c>
      <c r="F19" s="35">
        <v>0.2</v>
      </c>
      <c r="G19" s="35">
        <v>0.51</v>
      </c>
      <c r="H19" s="35">
        <v>0.34</v>
      </c>
      <c r="I19" s="35">
        <v>0.66</v>
      </c>
      <c r="K19" s="38">
        <v>0.32000000000000006</v>
      </c>
      <c r="L19" s="2"/>
    </row>
    <row r="20" spans="1:23" x14ac:dyDescent="0.25">
      <c r="A20" s="3" t="s">
        <v>52</v>
      </c>
      <c r="B20" s="32">
        <v>900000</v>
      </c>
      <c r="C20" s="23"/>
      <c r="D20" s="32">
        <f>B20+C20</f>
        <v>900000</v>
      </c>
      <c r="E20" s="35">
        <v>0.47</v>
      </c>
      <c r="F20" s="35">
        <v>0.21</v>
      </c>
      <c r="G20" s="35">
        <v>0.32</v>
      </c>
      <c r="H20" s="35">
        <v>0</v>
      </c>
      <c r="I20" s="35">
        <v>1</v>
      </c>
      <c r="K20" s="38">
        <v>-3.17</v>
      </c>
      <c r="L20" s="2"/>
    </row>
    <row r="21" spans="1:23" x14ac:dyDescent="0.25">
      <c r="A21" s="3" t="s">
        <v>53</v>
      </c>
      <c r="B21" s="32">
        <v>970000</v>
      </c>
      <c r="C21" s="32">
        <v>750000</v>
      </c>
      <c r="D21" s="32">
        <f>C21+B21</f>
        <v>1720000</v>
      </c>
      <c r="E21" s="35">
        <v>0.33</v>
      </c>
      <c r="F21" s="35">
        <v>0.16</v>
      </c>
      <c r="G21" s="35">
        <v>0.51</v>
      </c>
      <c r="H21" s="35">
        <v>0</v>
      </c>
      <c r="I21" s="35">
        <v>1</v>
      </c>
      <c r="K21" s="38">
        <v>-0.2</v>
      </c>
      <c r="L21" s="2"/>
    </row>
    <row r="22" spans="1:23" x14ac:dyDescent="0.25">
      <c r="A22" s="3" t="s">
        <v>54</v>
      </c>
      <c r="B22" s="32">
        <v>235000</v>
      </c>
      <c r="C22" s="32">
        <v>850000</v>
      </c>
      <c r="D22" s="32">
        <f>B22+C22</f>
        <v>1085000</v>
      </c>
      <c r="E22" s="33">
        <f>0.412</f>
        <v>0.41199999999999998</v>
      </c>
      <c r="F22" s="33">
        <f>0.19</f>
        <v>0.19</v>
      </c>
      <c r="G22" s="33">
        <f>0.399</f>
        <v>0.39900000000000002</v>
      </c>
      <c r="H22" s="34">
        <v>0</v>
      </c>
      <c r="I22" s="34">
        <v>1</v>
      </c>
      <c r="K22" s="38">
        <v>6.49</v>
      </c>
      <c r="L22" s="2"/>
    </row>
    <row r="23" spans="1:23" x14ac:dyDescent="0.25">
      <c r="A23" s="3" t="s">
        <v>55</v>
      </c>
      <c r="B23" s="32">
        <v>1400000</v>
      </c>
      <c r="C23" s="23"/>
      <c r="D23" s="32">
        <v>1400000</v>
      </c>
      <c r="E23" s="35">
        <v>0.18</v>
      </c>
      <c r="F23" s="35">
        <v>0.18</v>
      </c>
      <c r="G23" s="35">
        <v>0.64</v>
      </c>
      <c r="H23" s="35">
        <v>0</v>
      </c>
      <c r="I23" s="35">
        <v>1</v>
      </c>
      <c r="K23" s="38">
        <v>2.71</v>
      </c>
      <c r="L23" s="2"/>
    </row>
    <row r="26" spans="1:23" x14ac:dyDescent="0.25">
      <c r="A26" s="59" t="s">
        <v>91</v>
      </c>
      <c r="B26" s="59"/>
      <c r="C26" s="59"/>
      <c r="D26" s="59"/>
      <c r="E26" s="59"/>
      <c r="F26" s="59"/>
      <c r="G26" s="59"/>
      <c r="H26" s="59"/>
      <c r="I26" s="59"/>
      <c r="J26" s="59"/>
      <c r="K26" s="59"/>
      <c r="M26" s="59" t="s">
        <v>92</v>
      </c>
      <c r="N26" s="59"/>
      <c r="O26" s="59"/>
      <c r="P26" s="59"/>
      <c r="Q26" s="59"/>
      <c r="R26" s="59"/>
      <c r="S26" s="59"/>
      <c r="T26" s="59"/>
      <c r="U26" s="59"/>
      <c r="V26" s="59"/>
      <c r="W26" s="59"/>
    </row>
    <row r="28" spans="1:23" x14ac:dyDescent="0.25">
      <c r="A28" s="41" t="s">
        <v>59</v>
      </c>
      <c r="B28" s="41"/>
      <c r="C28" s="41"/>
      <c r="D28" s="41"/>
      <c r="E28" s="41"/>
      <c r="F28" s="41"/>
      <c r="G28" s="41"/>
      <c r="H28" s="41"/>
      <c r="I28" s="41"/>
      <c r="J28" s="41"/>
      <c r="K28" s="41"/>
      <c r="L28" s="41"/>
      <c r="M28" s="41" t="s">
        <v>59</v>
      </c>
      <c r="N28" s="41"/>
      <c r="O28" s="41"/>
      <c r="P28" s="41"/>
      <c r="Q28" s="41"/>
      <c r="R28" s="41"/>
      <c r="S28" s="41"/>
      <c r="T28" s="41"/>
      <c r="U28" s="41"/>
      <c r="V28" s="41"/>
    </row>
    <row r="29" spans="1:23" ht="15.75" thickBot="1" x14ac:dyDescent="0.3">
      <c r="A29" s="41"/>
      <c r="B29" s="41"/>
      <c r="C29" s="41"/>
      <c r="D29" s="41"/>
      <c r="E29" s="41"/>
      <c r="F29" s="41"/>
      <c r="G29" s="41"/>
      <c r="H29" s="41"/>
      <c r="I29" s="41"/>
      <c r="J29" s="41"/>
      <c r="K29" s="41"/>
      <c r="L29" s="41"/>
      <c r="M29" s="41"/>
      <c r="N29" s="41"/>
      <c r="O29" s="41"/>
      <c r="P29" s="41"/>
      <c r="Q29" s="41"/>
      <c r="R29" s="41"/>
      <c r="S29" s="41"/>
      <c r="T29" s="41"/>
      <c r="U29" s="41"/>
      <c r="V29" s="41"/>
    </row>
    <row r="30" spans="1:23" x14ac:dyDescent="0.25">
      <c r="A30" s="42" t="s">
        <v>60</v>
      </c>
      <c r="B30" s="42"/>
      <c r="C30" s="41"/>
      <c r="D30" s="41"/>
      <c r="E30" s="41"/>
      <c r="F30" s="41"/>
      <c r="G30" s="41"/>
      <c r="H30" s="41"/>
      <c r="I30" s="41"/>
      <c r="J30" s="41"/>
      <c r="K30" s="41"/>
      <c r="L30" s="41"/>
      <c r="M30" s="42" t="s">
        <v>60</v>
      </c>
      <c r="N30" s="42"/>
      <c r="O30" s="41"/>
      <c r="P30" s="41"/>
      <c r="Q30" s="41"/>
      <c r="R30" s="41"/>
      <c r="S30" s="41"/>
      <c r="T30" s="41"/>
      <c r="U30" s="41"/>
      <c r="V30" s="41"/>
    </row>
    <row r="31" spans="1:23" x14ac:dyDescent="0.25">
      <c r="A31" s="47" t="s">
        <v>61</v>
      </c>
      <c r="B31" s="43">
        <v>0.85507223214962758</v>
      </c>
      <c r="C31" s="41"/>
      <c r="D31" s="41"/>
      <c r="E31" s="41"/>
      <c r="F31" s="41"/>
      <c r="G31" s="41"/>
      <c r="H31" s="41"/>
      <c r="I31" s="41"/>
      <c r="J31" s="41"/>
      <c r="K31" s="41"/>
      <c r="L31" s="41"/>
      <c r="M31" s="43" t="s">
        <v>61</v>
      </c>
      <c r="N31" s="43">
        <v>0.85104920055349498</v>
      </c>
      <c r="O31" s="41"/>
      <c r="P31" s="41"/>
      <c r="Q31" s="41"/>
      <c r="R31" s="41"/>
      <c r="S31" s="41"/>
      <c r="T31" s="41"/>
      <c r="U31" s="41"/>
      <c r="V31" s="41"/>
    </row>
    <row r="32" spans="1:23" x14ac:dyDescent="0.25">
      <c r="A32" s="47" t="s">
        <v>62</v>
      </c>
      <c r="B32" s="43">
        <v>0.73114852219334658</v>
      </c>
      <c r="C32" s="41"/>
      <c r="D32" s="41"/>
      <c r="E32" s="41"/>
      <c r="F32" s="41"/>
      <c r="G32" s="41"/>
      <c r="H32" s="41"/>
      <c r="I32" s="41"/>
      <c r="J32" s="41"/>
      <c r="K32" s="41"/>
      <c r="L32" s="41"/>
      <c r="M32" s="43" t="s">
        <v>62</v>
      </c>
      <c r="N32" s="43">
        <v>0.72428474176274293</v>
      </c>
      <c r="O32" s="41"/>
      <c r="P32" s="41"/>
      <c r="Q32" s="41"/>
      <c r="R32" s="41"/>
      <c r="S32" s="41"/>
      <c r="T32" s="41"/>
      <c r="U32" s="41"/>
      <c r="V32" s="41"/>
    </row>
    <row r="33" spans="1:22" ht="23.25" x14ac:dyDescent="0.25">
      <c r="A33" s="47" t="s">
        <v>63</v>
      </c>
      <c r="B33" s="43">
        <v>0.64713243537876741</v>
      </c>
      <c r="C33" s="41"/>
      <c r="D33" s="41"/>
      <c r="E33" s="41"/>
      <c r="F33" s="41"/>
      <c r="G33" s="41"/>
      <c r="H33" s="41"/>
      <c r="I33" s="41"/>
      <c r="J33" s="41"/>
      <c r="K33" s="41"/>
      <c r="L33" s="41"/>
      <c r="M33" s="43" t="s">
        <v>63</v>
      </c>
      <c r="N33" s="43">
        <v>0.67833219872320016</v>
      </c>
      <c r="O33" s="41"/>
      <c r="P33" s="41"/>
      <c r="Q33" s="41"/>
      <c r="R33" s="41"/>
      <c r="S33" s="41"/>
      <c r="T33" s="41"/>
      <c r="U33" s="41"/>
      <c r="V33" s="41"/>
    </row>
    <row r="34" spans="1:22" x14ac:dyDescent="0.25">
      <c r="A34" s="47" t="s">
        <v>64</v>
      </c>
      <c r="B34" s="43">
        <v>3.9185169954380505</v>
      </c>
      <c r="C34" s="41"/>
      <c r="D34" s="41"/>
      <c r="E34" s="41"/>
      <c r="F34" s="41"/>
      <c r="G34" s="41"/>
      <c r="H34" s="41"/>
      <c r="I34" s="41"/>
      <c r="J34" s="41"/>
      <c r="K34" s="41"/>
      <c r="L34" s="41"/>
      <c r="M34" s="43" t="s">
        <v>64</v>
      </c>
      <c r="N34" s="43">
        <v>3.7412752414572279</v>
      </c>
      <c r="O34" s="41"/>
      <c r="P34" s="41"/>
      <c r="Q34" s="41"/>
      <c r="R34" s="41"/>
      <c r="S34" s="41"/>
      <c r="T34" s="41"/>
      <c r="U34" s="41"/>
      <c r="V34" s="41"/>
    </row>
    <row r="35" spans="1:22" ht="15.75" thickBot="1" x14ac:dyDescent="0.3">
      <c r="A35" s="48" t="s">
        <v>65</v>
      </c>
      <c r="B35" s="44">
        <v>22</v>
      </c>
      <c r="C35" s="41"/>
      <c r="D35" s="41"/>
      <c r="E35" s="41"/>
      <c r="F35" s="41"/>
      <c r="G35" s="41"/>
      <c r="H35" s="41"/>
      <c r="I35" s="41"/>
      <c r="J35" s="41"/>
      <c r="K35" s="41"/>
      <c r="L35" s="41"/>
      <c r="M35" s="44" t="s">
        <v>65</v>
      </c>
      <c r="N35" s="44">
        <v>22</v>
      </c>
      <c r="O35" s="41"/>
      <c r="P35" s="41"/>
      <c r="Q35" s="41"/>
      <c r="R35" s="41"/>
      <c r="S35" s="41"/>
      <c r="T35" s="41"/>
      <c r="U35" s="41"/>
      <c r="V35" s="41"/>
    </row>
    <row r="36" spans="1:22" x14ac:dyDescent="0.25">
      <c r="A36" s="49"/>
      <c r="B36" s="41"/>
      <c r="C36" s="41"/>
      <c r="D36" s="41"/>
      <c r="E36" s="41"/>
      <c r="F36" s="41"/>
      <c r="G36" s="41"/>
      <c r="H36" s="41"/>
      <c r="I36" s="41"/>
      <c r="J36" s="41"/>
      <c r="K36" s="41"/>
      <c r="L36" s="41"/>
      <c r="M36" s="41"/>
      <c r="N36" s="41"/>
      <c r="O36" s="41"/>
      <c r="P36" s="41"/>
      <c r="Q36" s="41"/>
      <c r="R36" s="41"/>
      <c r="S36" s="41"/>
      <c r="T36" s="41"/>
      <c r="U36" s="41"/>
      <c r="V36" s="41"/>
    </row>
    <row r="37" spans="1:22" ht="15.75" thickBot="1" x14ac:dyDescent="0.3">
      <c r="A37" s="49" t="s">
        <v>66</v>
      </c>
      <c r="B37" s="41"/>
      <c r="C37" s="41"/>
      <c r="D37" s="41"/>
      <c r="E37" s="41"/>
      <c r="F37" s="41"/>
      <c r="G37" s="41"/>
      <c r="H37" s="41"/>
      <c r="I37" s="41"/>
      <c r="J37" s="41"/>
      <c r="K37" s="41"/>
      <c r="L37" s="41"/>
      <c r="M37" s="41" t="s">
        <v>66</v>
      </c>
      <c r="N37" s="41"/>
      <c r="O37" s="41"/>
      <c r="P37" s="41"/>
      <c r="Q37" s="41"/>
      <c r="R37" s="41"/>
      <c r="S37" s="41"/>
      <c r="T37" s="41"/>
      <c r="U37" s="41"/>
      <c r="V37" s="41"/>
    </row>
    <row r="38" spans="1:22" x14ac:dyDescent="0.25">
      <c r="A38" s="46"/>
      <c r="B38" s="45" t="s">
        <v>71</v>
      </c>
      <c r="C38" s="45" t="s">
        <v>72</v>
      </c>
      <c r="D38" s="45" t="s">
        <v>73</v>
      </c>
      <c r="E38" s="45" t="s">
        <v>74</v>
      </c>
      <c r="F38" s="45" t="s">
        <v>75</v>
      </c>
      <c r="G38" s="41"/>
      <c r="H38" s="41"/>
      <c r="I38" s="41"/>
      <c r="J38" s="41"/>
      <c r="K38" s="41"/>
      <c r="L38" s="41"/>
      <c r="M38" s="45"/>
      <c r="N38" s="45" t="s">
        <v>71</v>
      </c>
      <c r="O38" s="45" t="s">
        <v>72</v>
      </c>
      <c r="P38" s="45" t="s">
        <v>73</v>
      </c>
      <c r="Q38" s="45" t="s">
        <v>74</v>
      </c>
      <c r="R38" s="45" t="s">
        <v>75</v>
      </c>
      <c r="S38" s="41"/>
      <c r="T38" s="41"/>
      <c r="U38" s="41"/>
      <c r="V38" s="41"/>
    </row>
    <row r="39" spans="1:22" x14ac:dyDescent="0.25">
      <c r="A39" s="47" t="s">
        <v>67</v>
      </c>
      <c r="B39" s="43">
        <v>5</v>
      </c>
      <c r="C39" s="43">
        <v>668.12332017613767</v>
      </c>
      <c r="D39" s="43">
        <v>133.62466403522754</v>
      </c>
      <c r="E39" s="43">
        <v>8.702482463947268</v>
      </c>
      <c r="F39" s="43">
        <v>3.8333043342240043E-4</v>
      </c>
      <c r="G39" s="41"/>
      <c r="H39" s="41"/>
      <c r="I39" s="41"/>
      <c r="J39" s="41"/>
      <c r="K39" s="41"/>
      <c r="L39" s="41"/>
      <c r="M39" s="43" t="s">
        <v>67</v>
      </c>
      <c r="N39" s="43">
        <v>3</v>
      </c>
      <c r="O39" s="43">
        <v>661.85119949059208</v>
      </c>
      <c r="P39" s="43">
        <v>220.61706649686403</v>
      </c>
      <c r="Q39" s="43">
        <v>15.761581271780431</v>
      </c>
      <c r="R39" s="43">
        <v>2.8130980752206346E-5</v>
      </c>
      <c r="S39" s="41"/>
      <c r="T39" s="41"/>
      <c r="U39" s="41"/>
      <c r="V39" s="41"/>
    </row>
    <row r="40" spans="1:22" x14ac:dyDescent="0.25">
      <c r="A40" s="47" t="s">
        <v>68</v>
      </c>
      <c r="B40" s="43">
        <v>16</v>
      </c>
      <c r="C40" s="43">
        <v>245.67640709658954</v>
      </c>
      <c r="D40" s="43">
        <v>15.354775443536846</v>
      </c>
      <c r="E40" s="43"/>
      <c r="F40" s="43"/>
      <c r="G40" s="41"/>
      <c r="H40" s="41"/>
      <c r="I40" s="41"/>
      <c r="J40" s="41"/>
      <c r="K40" s="41"/>
      <c r="L40" s="41"/>
      <c r="M40" s="43" t="s">
        <v>68</v>
      </c>
      <c r="N40" s="43">
        <v>18</v>
      </c>
      <c r="O40" s="43">
        <v>251.94852778213513</v>
      </c>
      <c r="P40" s="43">
        <v>13.99714043234084</v>
      </c>
      <c r="Q40" s="43"/>
      <c r="R40" s="43"/>
      <c r="S40" s="41"/>
      <c r="T40" s="41"/>
      <c r="U40" s="41"/>
      <c r="V40" s="41"/>
    </row>
    <row r="41" spans="1:22" ht="15.75" thickBot="1" x14ac:dyDescent="0.3">
      <c r="A41" s="48" t="s">
        <v>69</v>
      </c>
      <c r="B41" s="44">
        <v>21</v>
      </c>
      <c r="C41" s="44">
        <v>913.79972727272718</v>
      </c>
      <c r="D41" s="44"/>
      <c r="E41" s="44"/>
      <c r="F41" s="44"/>
      <c r="G41" s="41"/>
      <c r="H41" s="41"/>
      <c r="I41" s="41"/>
      <c r="J41" s="41"/>
      <c r="K41" s="41"/>
      <c r="L41" s="41"/>
      <c r="M41" s="44" t="s">
        <v>69</v>
      </c>
      <c r="N41" s="44">
        <v>21</v>
      </c>
      <c r="O41" s="44">
        <v>913.79972727272718</v>
      </c>
      <c r="P41" s="44"/>
      <c r="Q41" s="44"/>
      <c r="R41" s="44"/>
      <c r="S41" s="41"/>
      <c r="T41" s="41"/>
      <c r="U41" s="41"/>
      <c r="V41" s="41"/>
    </row>
    <row r="42" spans="1:22" ht="15.75" thickBot="1" x14ac:dyDescent="0.3">
      <c r="A42" s="49"/>
      <c r="B42" s="41"/>
      <c r="C42" s="41"/>
      <c r="D42" s="41"/>
      <c r="E42" s="41"/>
      <c r="F42" s="41"/>
      <c r="G42" s="41"/>
      <c r="H42" s="41"/>
      <c r="I42" s="41"/>
      <c r="J42" s="41"/>
      <c r="K42" s="41"/>
      <c r="L42" s="41"/>
      <c r="M42" s="41"/>
      <c r="N42" s="41"/>
      <c r="O42" s="41"/>
      <c r="P42" s="41"/>
      <c r="Q42" s="41"/>
      <c r="R42" s="41"/>
      <c r="S42" s="41"/>
      <c r="T42" s="41"/>
      <c r="U42" s="41"/>
      <c r="V42" s="41"/>
    </row>
    <row r="43" spans="1:22" ht="23.25" x14ac:dyDescent="0.25">
      <c r="A43" s="46"/>
      <c r="B43" s="46" t="s">
        <v>76</v>
      </c>
      <c r="C43" s="46" t="s">
        <v>64</v>
      </c>
      <c r="D43" s="46" t="s">
        <v>77</v>
      </c>
      <c r="E43" s="46" t="s">
        <v>78</v>
      </c>
      <c r="F43" s="46" t="s">
        <v>79</v>
      </c>
      <c r="G43" s="46" t="s">
        <v>80</v>
      </c>
      <c r="H43" s="46" t="s">
        <v>81</v>
      </c>
      <c r="I43" s="46" t="s">
        <v>82</v>
      </c>
      <c r="J43" s="41"/>
      <c r="K43" s="41"/>
      <c r="L43" s="41"/>
      <c r="M43" s="46"/>
      <c r="N43" s="46" t="s">
        <v>76</v>
      </c>
      <c r="O43" s="46" t="s">
        <v>64</v>
      </c>
      <c r="P43" s="46" t="s">
        <v>77</v>
      </c>
      <c r="Q43" s="46" t="s">
        <v>78</v>
      </c>
      <c r="R43" s="46" t="s">
        <v>79</v>
      </c>
      <c r="S43" s="46" t="s">
        <v>80</v>
      </c>
      <c r="T43" s="46" t="s">
        <v>81</v>
      </c>
      <c r="U43" s="46" t="s">
        <v>82</v>
      </c>
      <c r="V43" s="41"/>
    </row>
    <row r="44" spans="1:22" x14ac:dyDescent="0.25">
      <c r="A44" s="47" t="s">
        <v>70</v>
      </c>
      <c r="B44" s="43">
        <v>2154.6747575315235</v>
      </c>
      <c r="C44" s="43">
        <v>389.85288471369114</v>
      </c>
      <c r="D44" s="43">
        <v>5.5268919174829794</v>
      </c>
      <c r="E44" s="43">
        <v>4.5974062177464129E-5</v>
      </c>
      <c r="F44" s="43">
        <v>1328.2235613102766</v>
      </c>
      <c r="G44" s="43">
        <v>2981.1259537527703</v>
      </c>
      <c r="H44" s="43">
        <v>1328.2235613102766</v>
      </c>
      <c r="I44" s="43">
        <v>2981.1259537527703</v>
      </c>
      <c r="J44" s="41"/>
      <c r="K44" s="41"/>
      <c r="L44" s="41"/>
      <c r="M44" s="43" t="s">
        <v>70</v>
      </c>
      <c r="N44" s="43">
        <v>2177.5654291333558</v>
      </c>
      <c r="O44" s="43">
        <v>355.94238462437039</v>
      </c>
      <c r="P44" s="43">
        <v>6.1177469253383876</v>
      </c>
      <c r="Q44" s="43">
        <v>8.8630609225271122E-6</v>
      </c>
      <c r="R44" s="43">
        <v>1429.7582282200633</v>
      </c>
      <c r="S44" s="43">
        <v>2925.3726300466483</v>
      </c>
      <c r="T44" s="43">
        <v>1429.7582282200633</v>
      </c>
      <c r="U44" s="43">
        <v>2925.3726300466483</v>
      </c>
      <c r="V44" s="41"/>
    </row>
    <row r="45" spans="1:22" x14ac:dyDescent="0.25">
      <c r="A45" s="47" t="s">
        <v>111</v>
      </c>
      <c r="B45" s="43">
        <v>-2158.5094994698024</v>
      </c>
      <c r="C45" s="43">
        <v>389.24694347327647</v>
      </c>
      <c r="D45" s="43">
        <v>-5.5453473319771716</v>
      </c>
      <c r="E45" s="43">
        <v>4.4347771354184953E-5</v>
      </c>
      <c r="F45" s="43">
        <v>-2983.6761576444778</v>
      </c>
      <c r="G45" s="43">
        <v>-1333.3428412951273</v>
      </c>
      <c r="H45" s="43">
        <v>-2983.6761576444778</v>
      </c>
      <c r="I45" s="43">
        <v>-1333.3428412951273</v>
      </c>
      <c r="J45" s="41"/>
      <c r="K45" s="41"/>
      <c r="L45" s="41"/>
      <c r="M45" s="43" t="s">
        <v>111</v>
      </c>
      <c r="N45" s="43">
        <v>-2182.3340305562633</v>
      </c>
      <c r="O45" s="43">
        <v>355.44079133793053</v>
      </c>
      <c r="P45" s="43">
        <v>-6.1397962297507904</v>
      </c>
      <c r="Q45" s="43">
        <v>8.4748598646038736E-6</v>
      </c>
      <c r="R45" s="43">
        <v>-2929.0874230788372</v>
      </c>
      <c r="S45" s="43">
        <v>-1435.5806380336894</v>
      </c>
      <c r="T45" s="43">
        <v>-2929.0874230788372</v>
      </c>
      <c r="U45" s="43">
        <v>-1435.5806380336894</v>
      </c>
      <c r="V45" s="41"/>
    </row>
    <row r="46" spans="1:22" x14ac:dyDescent="0.25">
      <c r="A46" s="47" t="s">
        <v>98</v>
      </c>
      <c r="B46" s="43">
        <v>-2139.2071909042088</v>
      </c>
      <c r="C46" s="43">
        <v>392.05498062302593</v>
      </c>
      <c r="D46" s="43">
        <v>-5.4563959052496482</v>
      </c>
      <c r="E46" s="43">
        <v>5.2775636005685409E-5</v>
      </c>
      <c r="F46" s="43">
        <v>-2970.3266219130478</v>
      </c>
      <c r="G46" s="43">
        <v>-1308.0877598953698</v>
      </c>
      <c r="H46" s="43">
        <v>-2970.3266219130478</v>
      </c>
      <c r="I46" s="43">
        <v>-1308.0877598953698</v>
      </c>
      <c r="J46" s="41"/>
      <c r="K46" s="41"/>
      <c r="L46" s="41"/>
      <c r="M46" s="43" t="s">
        <v>98</v>
      </c>
      <c r="N46" s="43">
        <v>-2163.2960237884386</v>
      </c>
      <c r="O46" s="43">
        <v>358.93701049781521</v>
      </c>
      <c r="P46" s="43">
        <v>-6.0269516949175301</v>
      </c>
      <c r="Q46" s="43">
        <v>1.0665250360772885E-5</v>
      </c>
      <c r="R46" s="43">
        <v>-2917.3947002015275</v>
      </c>
      <c r="S46" s="43">
        <v>-1409.1973473753499</v>
      </c>
      <c r="T46" s="43">
        <v>-2917.3947002015275</v>
      </c>
      <c r="U46" s="43">
        <v>-1409.1973473753499</v>
      </c>
      <c r="V46" s="41"/>
    </row>
    <row r="47" spans="1:22" ht="15.75" thickBot="1" x14ac:dyDescent="0.3">
      <c r="A47" s="47" t="s">
        <v>99</v>
      </c>
      <c r="B47" s="43">
        <v>-2147.1363733794551</v>
      </c>
      <c r="C47" s="43">
        <v>389.33919692597914</v>
      </c>
      <c r="D47" s="43">
        <v>-5.5148220120967348</v>
      </c>
      <c r="E47" s="43">
        <v>4.7070899829096206E-5</v>
      </c>
      <c r="F47" s="43">
        <v>-2972.4986001373859</v>
      </c>
      <c r="G47" s="43">
        <v>-1321.7741466215243</v>
      </c>
      <c r="H47" s="43">
        <v>-2972.4986001373859</v>
      </c>
      <c r="I47" s="43">
        <v>-1321.7741466215243</v>
      </c>
      <c r="J47" s="41"/>
      <c r="K47" s="41"/>
      <c r="L47" s="41"/>
      <c r="M47" s="43" t="s">
        <v>99</v>
      </c>
      <c r="N47" s="44">
        <v>-2173.6483889171309</v>
      </c>
      <c r="O47" s="44">
        <v>355.19646146906018</v>
      </c>
      <c r="P47" s="44">
        <v>-6.1195665630426594</v>
      </c>
      <c r="Q47" s="44">
        <v>8.8303406834883868E-6</v>
      </c>
      <c r="R47" s="44">
        <v>-2919.8884634331062</v>
      </c>
      <c r="S47" s="44">
        <v>-1427.4083144011558</v>
      </c>
      <c r="T47" s="44">
        <v>-2919.8884634331062</v>
      </c>
      <c r="U47" s="44">
        <v>-1427.4083144011558</v>
      </c>
      <c r="V47" s="41"/>
    </row>
    <row r="48" spans="1:22" x14ac:dyDescent="0.25">
      <c r="A48" s="47" t="s">
        <v>109</v>
      </c>
      <c r="B48" s="43">
        <v>-1.4496577469636167</v>
      </c>
      <c r="C48" s="43">
        <v>3.5159706550965222</v>
      </c>
      <c r="D48" s="43">
        <v>-0.41230655462447824</v>
      </c>
      <c r="E48" s="43">
        <v>0.68558619817854316</v>
      </c>
      <c r="F48" s="43">
        <v>-8.9031825706091627</v>
      </c>
      <c r="G48" s="43">
        <v>6.0038670766819289</v>
      </c>
      <c r="H48" s="43">
        <v>-8.9031825706091627</v>
      </c>
      <c r="I48" s="43">
        <v>6.0038670766819298</v>
      </c>
      <c r="J48" s="41"/>
      <c r="K48" s="41"/>
      <c r="L48" s="41"/>
      <c r="M48" s="41"/>
      <c r="N48" s="41"/>
      <c r="O48" s="41"/>
      <c r="P48" s="41"/>
      <c r="Q48" s="41"/>
      <c r="R48" s="41"/>
      <c r="S48" s="41"/>
      <c r="T48" s="41"/>
      <c r="U48" s="41"/>
      <c r="V48" s="41"/>
    </row>
    <row r="49" spans="1:22" ht="15.75" thickBot="1" x14ac:dyDescent="0.3">
      <c r="A49" s="48" t="s">
        <v>110</v>
      </c>
      <c r="B49" s="44">
        <v>-2.4475122544413765</v>
      </c>
      <c r="C49" s="44">
        <v>3.9727515832351155</v>
      </c>
      <c r="D49" s="44">
        <v>-0.61607482953875092</v>
      </c>
      <c r="E49" s="44">
        <v>0.54651063407552081</v>
      </c>
      <c r="F49" s="44">
        <v>-10.869369388231128</v>
      </c>
      <c r="G49" s="44">
        <v>5.9743448793483758</v>
      </c>
      <c r="H49" s="44">
        <v>-10.869369388231128</v>
      </c>
      <c r="I49" s="44">
        <v>5.9743448793483758</v>
      </c>
      <c r="J49" s="41"/>
      <c r="K49" s="41"/>
      <c r="L49" s="41"/>
      <c r="M49" s="41"/>
      <c r="N49" s="41"/>
      <c r="O49" s="41"/>
      <c r="P49" s="41"/>
      <c r="Q49" s="41"/>
      <c r="R49" s="41"/>
      <c r="S49" s="41"/>
      <c r="T49" s="41"/>
      <c r="U49" s="41"/>
      <c r="V49" s="41"/>
    </row>
    <row r="50" spans="1:22" x14ac:dyDescent="0.25">
      <c r="A50" s="41"/>
      <c r="B50" s="41"/>
      <c r="C50" s="41"/>
      <c r="D50" s="41"/>
      <c r="E50" s="41"/>
      <c r="F50" s="41"/>
      <c r="G50" s="41"/>
      <c r="H50" s="41"/>
      <c r="I50" s="41"/>
      <c r="J50" s="41"/>
      <c r="K50" s="41"/>
      <c r="L50" s="41"/>
      <c r="M50" s="41"/>
      <c r="N50" s="41"/>
      <c r="O50" s="41"/>
      <c r="P50" s="41"/>
      <c r="Q50" s="41"/>
      <c r="R50" s="41"/>
      <c r="S50" s="41"/>
      <c r="T50" s="41"/>
      <c r="U50" s="41"/>
      <c r="V50" s="41"/>
    </row>
    <row r="51" spans="1:22" x14ac:dyDescent="0.25">
      <c r="A51" s="41"/>
      <c r="B51" s="41"/>
      <c r="C51" s="41"/>
      <c r="D51" s="41"/>
      <c r="E51" s="41"/>
      <c r="F51" s="41"/>
      <c r="G51" s="41"/>
      <c r="H51" s="41"/>
      <c r="I51" s="41"/>
      <c r="J51" s="41"/>
      <c r="K51" s="41"/>
      <c r="L51" s="41"/>
      <c r="M51" s="41"/>
      <c r="N51" s="41"/>
      <c r="O51" s="41"/>
      <c r="P51" s="41"/>
      <c r="Q51" s="41"/>
      <c r="R51" s="41"/>
      <c r="S51" s="41"/>
      <c r="T51" s="41"/>
      <c r="U51" s="41"/>
      <c r="V51" s="41"/>
    </row>
    <row r="52" spans="1:22" x14ac:dyDescent="0.25">
      <c r="A52" s="41"/>
      <c r="B52" s="41"/>
      <c r="C52" s="41"/>
      <c r="D52" s="41"/>
      <c r="E52" s="41"/>
      <c r="F52" s="41"/>
      <c r="G52" s="41"/>
      <c r="H52" s="41"/>
      <c r="I52" s="41"/>
      <c r="J52" s="41"/>
      <c r="K52" s="41"/>
      <c r="L52" s="41"/>
      <c r="M52" s="41"/>
      <c r="N52" s="41"/>
      <c r="O52" s="41"/>
      <c r="P52" s="41"/>
      <c r="Q52" s="41"/>
      <c r="R52" s="41"/>
      <c r="S52" s="41"/>
      <c r="T52" s="41"/>
      <c r="U52" s="41"/>
      <c r="V52" s="41"/>
    </row>
  </sheetData>
  <mergeCells count="2">
    <mergeCell ref="A26:K26"/>
    <mergeCell ref="M26:W26"/>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4C9A1-6019-414F-9D97-D2B53D10B966}">
  <dimension ref="A1:W48"/>
  <sheetViews>
    <sheetView topLeftCell="A14" zoomScale="90" zoomScaleNormal="90" workbookViewId="0">
      <selection activeCell="N54" sqref="N54"/>
    </sheetView>
  </sheetViews>
  <sheetFormatPr defaultRowHeight="15" x14ac:dyDescent="0.25"/>
  <cols>
    <col min="1" max="1" width="13.85546875" customWidth="1"/>
    <col min="2" max="2" width="7.5703125" customWidth="1"/>
    <col min="3" max="3" width="13.140625" customWidth="1"/>
    <col min="4" max="4" width="11.85546875" customWidth="1"/>
    <col min="5" max="5" width="11.5703125" customWidth="1"/>
    <col min="6" max="6" width="11.85546875" customWidth="1"/>
    <col min="7" max="7" width="10" customWidth="1"/>
    <col min="8" max="8" width="12" customWidth="1"/>
    <col min="9" max="9" width="11.42578125" customWidth="1"/>
    <col min="13" max="13" width="20.42578125" bestFit="1" customWidth="1"/>
    <col min="15" max="15" width="15.42578125" bestFit="1" customWidth="1"/>
    <col min="16" max="16" width="12.7109375" bestFit="1" customWidth="1"/>
  </cols>
  <sheetData>
    <row r="1" spans="1:11" ht="15.75" x14ac:dyDescent="0.25">
      <c r="B1" s="31" t="s">
        <v>102</v>
      </c>
      <c r="C1" s="31" t="s">
        <v>95</v>
      </c>
      <c r="D1" s="31" t="s">
        <v>96</v>
      </c>
      <c r="E1" s="31" t="s">
        <v>97</v>
      </c>
      <c r="F1" s="31" t="s">
        <v>98</v>
      </c>
      <c r="G1" s="31" t="s">
        <v>99</v>
      </c>
      <c r="H1" s="31" t="s">
        <v>100</v>
      </c>
      <c r="I1" s="31" t="s">
        <v>101</v>
      </c>
      <c r="K1" s="31" t="s">
        <v>105</v>
      </c>
    </row>
    <row r="2" spans="1:11" x14ac:dyDescent="0.25">
      <c r="A2" s="3" t="s">
        <v>35</v>
      </c>
      <c r="B2" s="23">
        <v>200000</v>
      </c>
      <c r="C2" s="32">
        <v>500000</v>
      </c>
      <c r="D2" s="32">
        <v>700000</v>
      </c>
      <c r="E2" s="33">
        <f>71%</f>
        <v>0.71</v>
      </c>
      <c r="F2" s="33">
        <f>29%</f>
        <v>0.28999999999999998</v>
      </c>
      <c r="G2" s="33">
        <v>0</v>
      </c>
      <c r="H2" s="34">
        <v>0</v>
      </c>
      <c r="I2" s="34">
        <v>0</v>
      </c>
      <c r="K2" s="38">
        <v>15.850000000000001</v>
      </c>
    </row>
    <row r="3" spans="1:11" x14ac:dyDescent="0.25">
      <c r="A3" s="3" t="s">
        <v>36</v>
      </c>
      <c r="B3" s="23">
        <v>240000</v>
      </c>
      <c r="C3" s="23">
        <v>120000</v>
      </c>
      <c r="D3" s="32">
        <v>360000</v>
      </c>
      <c r="E3" s="33">
        <v>0.46</v>
      </c>
      <c r="F3" s="33">
        <f>40%</f>
        <v>0.4</v>
      </c>
      <c r="G3" s="33">
        <f>14%</f>
        <v>0.14000000000000001</v>
      </c>
      <c r="H3" s="34">
        <v>1</v>
      </c>
      <c r="I3" s="34">
        <v>0</v>
      </c>
      <c r="K3" s="38">
        <v>62.220000000000006</v>
      </c>
    </row>
    <row r="4" spans="1:11" x14ac:dyDescent="0.25">
      <c r="A4" s="3" t="s">
        <v>57</v>
      </c>
      <c r="B4" s="32">
        <v>397537.27</v>
      </c>
      <c r="C4" s="32">
        <v>391793.01</v>
      </c>
      <c r="D4" s="32">
        <f>C4+B4</f>
        <v>789330.28</v>
      </c>
      <c r="E4" s="35">
        <v>0.76</v>
      </c>
      <c r="F4" s="35">
        <v>0.14400000000000002</v>
      </c>
      <c r="G4" s="35">
        <v>9.6000000000000002E-2</v>
      </c>
      <c r="H4" s="35">
        <v>1</v>
      </c>
      <c r="I4" s="35">
        <v>0</v>
      </c>
      <c r="K4" s="38">
        <v>3.48</v>
      </c>
    </row>
    <row r="5" spans="1:11" x14ac:dyDescent="0.25">
      <c r="A5" s="3" t="s">
        <v>38</v>
      </c>
      <c r="B5" s="23">
        <v>440000</v>
      </c>
      <c r="C5" s="23">
        <v>150000</v>
      </c>
      <c r="D5" s="32">
        <f>C5+B5</f>
        <v>590000</v>
      </c>
      <c r="E5" s="35">
        <v>0.43</v>
      </c>
      <c r="F5" s="35">
        <v>0.22</v>
      </c>
      <c r="G5" s="35">
        <v>0.35</v>
      </c>
      <c r="H5" s="35">
        <v>0</v>
      </c>
      <c r="I5" s="35">
        <v>1</v>
      </c>
      <c r="K5" s="38">
        <v>9.7899999999999991</v>
      </c>
    </row>
    <row r="6" spans="1:11" x14ac:dyDescent="0.25">
      <c r="A6" s="3" t="s">
        <v>39</v>
      </c>
      <c r="B6" s="32">
        <v>690000</v>
      </c>
      <c r="C6" s="32">
        <v>780000</v>
      </c>
      <c r="D6" s="32">
        <v>1470000</v>
      </c>
      <c r="E6" s="33">
        <f>0.33</f>
        <v>0.33</v>
      </c>
      <c r="F6" s="33">
        <f>0.33</f>
        <v>0.33</v>
      </c>
      <c r="G6" s="33">
        <f>0.33</f>
        <v>0.33</v>
      </c>
      <c r="H6" s="34">
        <v>1</v>
      </c>
      <c r="I6" s="34">
        <v>0</v>
      </c>
      <c r="K6" s="38">
        <v>74.13</v>
      </c>
    </row>
    <row r="7" spans="1:11" x14ac:dyDescent="0.25">
      <c r="A7" s="3" t="s">
        <v>40</v>
      </c>
      <c r="B7" s="32">
        <v>1600000</v>
      </c>
      <c r="C7" s="23"/>
      <c r="D7" s="32">
        <v>1600000</v>
      </c>
      <c r="E7" s="33">
        <f>0.3</f>
        <v>0.3</v>
      </c>
      <c r="F7" s="33">
        <f>0.3</f>
        <v>0.3</v>
      </c>
      <c r="G7" s="33">
        <f>0.4</f>
        <v>0.4</v>
      </c>
      <c r="H7" s="34">
        <v>1</v>
      </c>
      <c r="I7" s="34">
        <v>0</v>
      </c>
      <c r="K7" s="38">
        <v>11.34</v>
      </c>
    </row>
    <row r="8" spans="1:11" x14ac:dyDescent="0.25">
      <c r="A8" s="3" t="s">
        <v>41</v>
      </c>
      <c r="B8" s="32">
        <v>1148296.3899999999</v>
      </c>
      <c r="C8" s="32">
        <v>359391</v>
      </c>
      <c r="D8" s="32">
        <f>B8+C8</f>
        <v>1507687.39</v>
      </c>
      <c r="E8" s="35">
        <v>0.59</v>
      </c>
      <c r="F8" s="35">
        <v>0.3</v>
      </c>
      <c r="G8" s="35">
        <v>0.11</v>
      </c>
      <c r="H8" s="35">
        <v>0</v>
      </c>
      <c r="I8" s="35">
        <v>1</v>
      </c>
      <c r="K8" s="38">
        <v>-10.89</v>
      </c>
    </row>
    <row r="9" spans="1:11" x14ac:dyDescent="0.25">
      <c r="A9" s="3" t="s">
        <v>42</v>
      </c>
      <c r="B9" s="23">
        <v>380000</v>
      </c>
      <c r="C9" s="23">
        <v>380000</v>
      </c>
      <c r="D9" s="32">
        <f>C9+B9</f>
        <v>760000</v>
      </c>
      <c r="E9" s="33">
        <f>0.55</f>
        <v>0.55000000000000004</v>
      </c>
      <c r="F9" s="33">
        <f>0.27</f>
        <v>0.27</v>
      </c>
      <c r="G9" s="33">
        <f>0.18</f>
        <v>0.18</v>
      </c>
      <c r="H9" s="34">
        <v>1</v>
      </c>
      <c r="I9" s="34">
        <v>0</v>
      </c>
      <c r="K9" s="38">
        <v>59.61</v>
      </c>
    </row>
    <row r="10" spans="1:11" x14ac:dyDescent="0.25">
      <c r="A10" s="3" t="s">
        <v>43</v>
      </c>
      <c r="B10" s="23">
        <v>305000</v>
      </c>
      <c r="C10" s="23"/>
      <c r="D10" s="32">
        <f>C10+B10</f>
        <v>305000</v>
      </c>
      <c r="E10" s="33">
        <f>0.83</f>
        <v>0.83</v>
      </c>
      <c r="F10" s="33">
        <v>0.17</v>
      </c>
      <c r="G10" s="33">
        <f>0</f>
        <v>0</v>
      </c>
      <c r="H10" s="34">
        <v>0</v>
      </c>
      <c r="I10" s="34">
        <v>0</v>
      </c>
      <c r="K10" s="38">
        <v>12.65</v>
      </c>
    </row>
    <row r="11" spans="1:11" x14ac:dyDescent="0.25">
      <c r="A11" s="3" t="s">
        <v>44</v>
      </c>
      <c r="B11" s="32">
        <v>725000</v>
      </c>
      <c r="C11" s="32">
        <v>400000</v>
      </c>
      <c r="D11" s="32">
        <f>C11+B11</f>
        <v>1125000</v>
      </c>
      <c r="E11" s="33">
        <f>0.36</f>
        <v>0.36</v>
      </c>
      <c r="F11" s="33">
        <f>0.19</f>
        <v>0.19</v>
      </c>
      <c r="G11" s="33">
        <f>0.45</f>
        <v>0.45</v>
      </c>
      <c r="H11" s="34">
        <v>0.79</v>
      </c>
      <c r="I11" s="34">
        <v>0.21</v>
      </c>
      <c r="K11" s="38">
        <v>13.12</v>
      </c>
    </row>
    <row r="12" spans="1:11" x14ac:dyDescent="0.25">
      <c r="A12" s="3" t="s">
        <v>45</v>
      </c>
      <c r="B12" s="32">
        <v>475000</v>
      </c>
      <c r="C12" s="32"/>
      <c r="D12" s="32">
        <f>B12+C12</f>
        <v>475000</v>
      </c>
      <c r="E12" s="35">
        <v>0.31</v>
      </c>
      <c r="F12" s="35">
        <v>0.26</v>
      </c>
      <c r="G12" s="35">
        <v>0.43</v>
      </c>
      <c r="H12" s="35">
        <v>0</v>
      </c>
      <c r="I12" s="35">
        <v>1</v>
      </c>
      <c r="K12" s="38">
        <v>2.72</v>
      </c>
    </row>
    <row r="13" spans="1:11" x14ac:dyDescent="0.25">
      <c r="A13" s="3" t="s">
        <v>46</v>
      </c>
      <c r="B13" s="23"/>
      <c r="C13" s="23"/>
      <c r="D13" s="32">
        <v>920000</v>
      </c>
      <c r="E13" s="35">
        <v>0.42</v>
      </c>
      <c r="F13" s="35">
        <v>0.3</v>
      </c>
      <c r="G13" s="35">
        <v>0.28000000000000003</v>
      </c>
      <c r="H13" s="35">
        <v>0</v>
      </c>
      <c r="I13" s="35">
        <v>1</v>
      </c>
      <c r="K13" s="38">
        <v>6.4700000000000006</v>
      </c>
    </row>
    <row r="14" spans="1:11" x14ac:dyDescent="0.25">
      <c r="A14" s="3" t="s">
        <v>47</v>
      </c>
      <c r="B14" s="32">
        <v>1100000</v>
      </c>
      <c r="C14" s="32"/>
      <c r="D14" s="32">
        <f>B14+C14</f>
        <v>1100000</v>
      </c>
      <c r="E14" s="35">
        <v>0.7</v>
      </c>
      <c r="F14" s="35">
        <v>0.22</v>
      </c>
      <c r="G14" s="35">
        <v>7.4999999999999997E-2</v>
      </c>
      <c r="H14" s="35">
        <v>1</v>
      </c>
      <c r="I14" s="35">
        <v>0</v>
      </c>
      <c r="K14" s="38">
        <v>32.200000000000003</v>
      </c>
    </row>
    <row r="15" spans="1:11" x14ac:dyDescent="0.25">
      <c r="A15" s="3" t="s">
        <v>48</v>
      </c>
      <c r="B15" s="32">
        <v>30000</v>
      </c>
      <c r="C15" s="32">
        <v>270000</v>
      </c>
      <c r="D15" s="32">
        <f>500000</f>
        <v>500000</v>
      </c>
      <c r="E15" s="35">
        <v>0.6</v>
      </c>
      <c r="F15" s="35">
        <v>0.22</v>
      </c>
      <c r="G15" s="35">
        <v>0.18</v>
      </c>
      <c r="H15" s="35">
        <v>1</v>
      </c>
      <c r="I15" s="35">
        <v>0</v>
      </c>
      <c r="K15" s="38">
        <v>1.8800000000000001</v>
      </c>
    </row>
    <row r="16" spans="1:11" x14ac:dyDescent="0.25">
      <c r="A16" s="3" t="s">
        <v>49</v>
      </c>
      <c r="B16" s="32">
        <v>2400000</v>
      </c>
      <c r="C16" s="23"/>
      <c r="D16" s="32">
        <v>2400000</v>
      </c>
      <c r="E16" s="36">
        <v>0.309</v>
      </c>
      <c r="F16" s="35">
        <v>0.27900000000000003</v>
      </c>
      <c r="G16" s="36">
        <v>0.41299999999999998</v>
      </c>
      <c r="H16" s="35">
        <v>1</v>
      </c>
      <c r="I16" s="35">
        <v>0</v>
      </c>
      <c r="K16" s="38">
        <v>5.9700000000000006</v>
      </c>
    </row>
    <row r="17" spans="1:23" x14ac:dyDescent="0.25">
      <c r="A17" s="3" t="s">
        <v>50</v>
      </c>
      <c r="B17" s="32">
        <v>1255000</v>
      </c>
      <c r="C17" s="32"/>
      <c r="D17" s="32">
        <f>B17+C17</f>
        <v>1255000</v>
      </c>
      <c r="E17" s="35">
        <v>0.5</v>
      </c>
      <c r="F17" s="35">
        <v>0.18</v>
      </c>
      <c r="G17" s="35">
        <v>0.32</v>
      </c>
      <c r="H17" s="35">
        <v>0.48</v>
      </c>
      <c r="I17" s="35">
        <v>0.62</v>
      </c>
      <c r="K17" s="38">
        <v>10.44</v>
      </c>
    </row>
    <row r="18" spans="1:23" x14ac:dyDescent="0.25">
      <c r="A18" s="3" t="s">
        <v>51</v>
      </c>
      <c r="B18" s="32">
        <v>1100000</v>
      </c>
      <c r="C18" s="23"/>
      <c r="D18" s="32">
        <v>1100000</v>
      </c>
      <c r="E18" s="35">
        <v>0.28999999999999998</v>
      </c>
      <c r="F18" s="35">
        <v>0.2</v>
      </c>
      <c r="G18" s="35">
        <v>0.51</v>
      </c>
      <c r="H18" s="35">
        <v>0.34</v>
      </c>
      <c r="I18" s="35">
        <v>0.66</v>
      </c>
      <c r="K18" s="38">
        <v>8.27</v>
      </c>
    </row>
    <row r="19" spans="1:23" x14ac:dyDescent="0.25">
      <c r="A19" s="3" t="s">
        <v>52</v>
      </c>
      <c r="B19" s="32">
        <v>900000</v>
      </c>
      <c r="C19" s="23"/>
      <c r="D19" s="32">
        <f>B19+C19</f>
        <v>900000</v>
      </c>
      <c r="E19" s="35">
        <v>0.47</v>
      </c>
      <c r="F19" s="35">
        <v>0.21</v>
      </c>
      <c r="G19" s="35">
        <v>0.32</v>
      </c>
      <c r="H19" s="35">
        <v>0</v>
      </c>
      <c r="I19" s="35">
        <v>1</v>
      </c>
      <c r="K19" s="38">
        <v>-2.7600000000000002</v>
      </c>
    </row>
    <row r="20" spans="1:23" x14ac:dyDescent="0.25">
      <c r="A20" s="3" t="s">
        <v>53</v>
      </c>
      <c r="B20" s="32">
        <v>970000</v>
      </c>
      <c r="C20" s="32">
        <v>750000</v>
      </c>
      <c r="D20" s="32">
        <f>C20+B20</f>
        <v>1720000</v>
      </c>
      <c r="E20" s="35">
        <v>0.33</v>
      </c>
      <c r="F20" s="35">
        <v>0.16</v>
      </c>
      <c r="G20" s="35">
        <v>0.51</v>
      </c>
      <c r="H20" s="35">
        <v>0</v>
      </c>
      <c r="I20" s="35">
        <v>1</v>
      </c>
      <c r="K20" s="38">
        <v>18.57</v>
      </c>
    </row>
    <row r="21" spans="1:23" x14ac:dyDescent="0.25">
      <c r="A21" s="3" t="s">
        <v>54</v>
      </c>
      <c r="B21" s="32">
        <v>235000</v>
      </c>
      <c r="C21" s="32">
        <v>850000</v>
      </c>
      <c r="D21" s="32">
        <f>B21+C21</f>
        <v>1085000</v>
      </c>
      <c r="E21" s="33">
        <f>0.412</f>
        <v>0.41199999999999998</v>
      </c>
      <c r="F21" s="33">
        <f>0.19</f>
        <v>0.19</v>
      </c>
      <c r="G21" s="33">
        <f>0.399</f>
        <v>0.39900000000000002</v>
      </c>
      <c r="H21" s="34">
        <v>0</v>
      </c>
      <c r="I21" s="34">
        <v>1</v>
      </c>
      <c r="K21" s="38">
        <v>17.919999999999998</v>
      </c>
    </row>
    <row r="22" spans="1:23" x14ac:dyDescent="0.25">
      <c r="A22" s="3" t="s">
        <v>55</v>
      </c>
      <c r="B22" s="32">
        <v>1400000</v>
      </c>
      <c r="C22" s="23"/>
      <c r="D22" s="32">
        <v>1400000</v>
      </c>
      <c r="E22" s="35">
        <v>0.18</v>
      </c>
      <c r="F22" s="35">
        <v>0.18</v>
      </c>
      <c r="G22" s="35">
        <v>0.64</v>
      </c>
      <c r="H22" s="35">
        <v>0</v>
      </c>
      <c r="I22" s="35">
        <v>1</v>
      </c>
      <c r="K22" s="38">
        <v>2.1</v>
      </c>
    </row>
    <row r="24" spans="1:23" x14ac:dyDescent="0.25">
      <c r="A24" s="59" t="s">
        <v>93</v>
      </c>
      <c r="B24" s="59"/>
      <c r="C24" s="59"/>
      <c r="D24" s="59"/>
      <c r="E24" s="59"/>
      <c r="F24" s="59"/>
      <c r="G24" s="59"/>
      <c r="H24" s="59"/>
      <c r="I24" s="59"/>
      <c r="J24" s="59"/>
      <c r="K24" s="59"/>
      <c r="M24" s="59" t="s">
        <v>94</v>
      </c>
      <c r="N24" s="59"/>
      <c r="O24" s="59"/>
      <c r="P24" s="59"/>
      <c r="Q24" s="59"/>
      <c r="R24" s="59"/>
      <c r="S24" s="59"/>
      <c r="T24" s="59"/>
      <c r="U24" s="59"/>
      <c r="V24" s="59"/>
      <c r="W24" s="59"/>
    </row>
    <row r="26" spans="1:23" x14ac:dyDescent="0.25">
      <c r="A26" t="s">
        <v>59</v>
      </c>
      <c r="M26" t="s">
        <v>59</v>
      </c>
    </row>
    <row r="27" spans="1:23" ht="15.75" thickBot="1" x14ac:dyDescent="0.3"/>
    <row r="28" spans="1:23" x14ac:dyDescent="0.25">
      <c r="A28" s="50" t="s">
        <v>60</v>
      </c>
      <c r="B28" s="50"/>
      <c r="C28" s="51"/>
      <c r="D28" s="51"/>
      <c r="E28" s="51"/>
      <c r="F28" s="51"/>
      <c r="G28" s="51"/>
      <c r="H28" s="51"/>
      <c r="I28" s="51"/>
      <c r="M28" s="16" t="s">
        <v>60</v>
      </c>
      <c r="N28" s="16"/>
    </row>
    <row r="29" spans="1:23" x14ac:dyDescent="0.25">
      <c r="A29" s="56" t="s">
        <v>61</v>
      </c>
      <c r="B29" s="52">
        <v>0.78755833066686243</v>
      </c>
      <c r="C29" s="51"/>
      <c r="D29" s="51"/>
      <c r="E29" s="51"/>
      <c r="F29" s="51"/>
      <c r="G29" s="51"/>
      <c r="H29" s="51"/>
      <c r="I29" s="51"/>
      <c r="M29" s="13" t="s">
        <v>61</v>
      </c>
      <c r="N29" s="13">
        <v>0.69996066966632375</v>
      </c>
    </row>
    <row r="30" spans="1:23" x14ac:dyDescent="0.25">
      <c r="A30" s="56" t="s">
        <v>62</v>
      </c>
      <c r="B30" s="52">
        <v>0.62024812420277498</v>
      </c>
      <c r="C30" s="51"/>
      <c r="D30" s="51"/>
      <c r="E30" s="51"/>
      <c r="F30" s="51"/>
      <c r="G30" s="51"/>
      <c r="H30" s="51"/>
      <c r="I30" s="51"/>
      <c r="M30" s="13" t="s">
        <v>62</v>
      </c>
      <c r="N30" s="13">
        <v>0.48994493907972847</v>
      </c>
    </row>
    <row r="31" spans="1:23" x14ac:dyDescent="0.25">
      <c r="A31" s="56" t="s">
        <v>63</v>
      </c>
      <c r="B31" s="52">
        <v>0.45749732028967849</v>
      </c>
      <c r="C31" s="51"/>
      <c r="D31" s="51"/>
      <c r="E31" s="51"/>
      <c r="F31" s="51"/>
      <c r="G31" s="51"/>
      <c r="H31" s="51"/>
      <c r="I31" s="51"/>
      <c r="M31" s="13" t="s">
        <v>63</v>
      </c>
      <c r="N31" s="13">
        <v>0.3999352224467394</v>
      </c>
    </row>
    <row r="32" spans="1:23" x14ac:dyDescent="0.25">
      <c r="A32" s="56" t="s">
        <v>64</v>
      </c>
      <c r="B32" s="52">
        <v>16.333455055575065</v>
      </c>
      <c r="C32" s="51"/>
      <c r="D32" s="51"/>
      <c r="E32" s="51"/>
      <c r="F32" s="51"/>
      <c r="G32" s="51"/>
      <c r="H32" s="51"/>
      <c r="I32" s="51"/>
      <c r="M32" s="13" t="s">
        <v>64</v>
      </c>
      <c r="N32" s="13">
        <v>17.17814189020023</v>
      </c>
    </row>
    <row r="33" spans="1:21" ht="15.75" thickBot="1" x14ac:dyDescent="0.3">
      <c r="A33" s="57" t="s">
        <v>65</v>
      </c>
      <c r="B33" s="53">
        <v>21</v>
      </c>
      <c r="C33" s="51"/>
      <c r="D33" s="51"/>
      <c r="E33" s="51"/>
      <c r="F33" s="51"/>
      <c r="G33" s="51"/>
      <c r="H33" s="51"/>
      <c r="I33" s="51"/>
      <c r="M33" s="14" t="s">
        <v>65</v>
      </c>
      <c r="N33" s="14">
        <v>21</v>
      </c>
    </row>
    <row r="34" spans="1:21" x14ac:dyDescent="0.25">
      <c r="A34" s="58"/>
      <c r="B34" s="51"/>
      <c r="C34" s="51"/>
      <c r="D34" s="51"/>
      <c r="E34" s="51"/>
      <c r="F34" s="51"/>
      <c r="G34" s="51"/>
      <c r="H34" s="51"/>
      <c r="I34" s="51"/>
    </row>
    <row r="35" spans="1:21" ht="15.75" thickBot="1" x14ac:dyDescent="0.3">
      <c r="A35" s="58" t="s">
        <v>66</v>
      </c>
      <c r="B35" s="51"/>
      <c r="C35" s="51"/>
      <c r="D35" s="51"/>
      <c r="E35" s="51"/>
      <c r="F35" s="51"/>
      <c r="G35" s="51"/>
      <c r="H35" s="51"/>
      <c r="I35" s="51"/>
      <c r="M35" t="s">
        <v>66</v>
      </c>
    </row>
    <row r="36" spans="1:21" x14ac:dyDescent="0.25">
      <c r="A36" s="55"/>
      <c r="B36" s="54" t="s">
        <v>71</v>
      </c>
      <c r="C36" s="54" t="s">
        <v>72</v>
      </c>
      <c r="D36" s="54" t="s">
        <v>73</v>
      </c>
      <c r="E36" s="54" t="s">
        <v>74</v>
      </c>
      <c r="F36" s="54" t="s">
        <v>75</v>
      </c>
      <c r="G36" s="51"/>
      <c r="H36" s="51"/>
      <c r="I36" s="51"/>
      <c r="M36" s="15"/>
      <c r="N36" s="15" t="s">
        <v>71</v>
      </c>
      <c r="O36" s="15" t="s">
        <v>72</v>
      </c>
      <c r="P36" s="15" t="s">
        <v>73</v>
      </c>
      <c r="Q36" s="15" t="s">
        <v>74</v>
      </c>
      <c r="R36" s="15" t="s">
        <v>75</v>
      </c>
    </row>
    <row r="37" spans="1:21" x14ac:dyDescent="0.25">
      <c r="A37" s="56" t="s">
        <v>67</v>
      </c>
      <c r="B37" s="52">
        <v>6</v>
      </c>
      <c r="C37" s="52">
        <v>6100.2789004079877</v>
      </c>
      <c r="D37" s="52">
        <v>1016.713150067998</v>
      </c>
      <c r="E37" s="52">
        <v>3.8110295573960231</v>
      </c>
      <c r="F37" s="52">
        <v>1.8352313471051721E-2</v>
      </c>
      <c r="G37" s="51"/>
      <c r="H37" s="51"/>
      <c r="I37" s="51"/>
      <c r="M37" s="13" t="s">
        <v>67</v>
      </c>
      <c r="N37" s="13">
        <v>3</v>
      </c>
      <c r="O37" s="13">
        <v>4818.7179575453729</v>
      </c>
      <c r="P37" s="13">
        <v>1606.239319181791</v>
      </c>
      <c r="Q37" s="13">
        <v>5.4432449896210509</v>
      </c>
      <c r="R37" s="13">
        <v>8.2717570707215218E-3</v>
      </c>
    </row>
    <row r="38" spans="1:21" x14ac:dyDescent="0.25">
      <c r="A38" s="56" t="s">
        <v>68</v>
      </c>
      <c r="B38" s="52">
        <v>14</v>
      </c>
      <c r="C38" s="52">
        <v>3734.9445567348689</v>
      </c>
      <c r="D38" s="52">
        <v>266.78175405249061</v>
      </c>
      <c r="E38" s="52"/>
      <c r="F38" s="52"/>
      <c r="G38" s="51"/>
      <c r="H38" s="51"/>
      <c r="I38" s="51"/>
      <c r="M38" s="13" t="s">
        <v>68</v>
      </c>
      <c r="N38" s="13">
        <v>17</v>
      </c>
      <c r="O38" s="13">
        <v>5016.5054995974833</v>
      </c>
      <c r="P38" s="13">
        <v>295.08855879985197</v>
      </c>
      <c r="Q38" s="13"/>
      <c r="R38" s="13"/>
    </row>
    <row r="39" spans="1:21" ht="15.75" thickBot="1" x14ac:dyDescent="0.3">
      <c r="A39" s="57" t="s">
        <v>69</v>
      </c>
      <c r="B39" s="53">
        <v>20</v>
      </c>
      <c r="C39" s="53">
        <v>9835.2234571428562</v>
      </c>
      <c r="D39" s="53"/>
      <c r="E39" s="53"/>
      <c r="F39" s="53"/>
      <c r="G39" s="51"/>
      <c r="H39" s="51"/>
      <c r="I39" s="51"/>
      <c r="M39" s="14" t="s">
        <v>69</v>
      </c>
      <c r="N39" s="14">
        <v>20</v>
      </c>
      <c r="O39" s="14">
        <v>9835.2234571428562</v>
      </c>
      <c r="P39" s="14"/>
      <c r="Q39" s="14"/>
      <c r="R39" s="14"/>
    </row>
    <row r="40" spans="1:21" ht="15.75" thickBot="1" x14ac:dyDescent="0.3">
      <c r="A40" s="58"/>
      <c r="B40" s="51"/>
      <c r="C40" s="51"/>
      <c r="D40" s="51"/>
      <c r="E40" s="51"/>
      <c r="F40" s="51"/>
      <c r="G40" s="51"/>
      <c r="H40" s="51"/>
      <c r="I40" s="51"/>
    </row>
    <row r="41" spans="1:21" ht="24.75" x14ac:dyDescent="0.25">
      <c r="A41" s="55"/>
      <c r="B41" s="55" t="s">
        <v>76</v>
      </c>
      <c r="C41" s="55" t="s">
        <v>64</v>
      </c>
      <c r="D41" s="55" t="s">
        <v>77</v>
      </c>
      <c r="E41" s="55" t="s">
        <v>78</v>
      </c>
      <c r="F41" s="55" t="s">
        <v>79</v>
      </c>
      <c r="G41" s="55" t="s">
        <v>80</v>
      </c>
      <c r="H41" s="55" t="s">
        <v>81</v>
      </c>
      <c r="I41" s="55" t="s">
        <v>82</v>
      </c>
      <c r="M41" s="15"/>
      <c r="N41" s="15" t="s">
        <v>76</v>
      </c>
      <c r="O41" s="15" t="s">
        <v>64</v>
      </c>
      <c r="P41" s="15" t="s">
        <v>77</v>
      </c>
      <c r="Q41" s="15" t="s">
        <v>78</v>
      </c>
      <c r="R41" s="15" t="s">
        <v>79</v>
      </c>
      <c r="S41" s="15" t="s">
        <v>80</v>
      </c>
      <c r="T41" s="15" t="s">
        <v>81</v>
      </c>
      <c r="U41" s="15" t="s">
        <v>82</v>
      </c>
    </row>
    <row r="42" spans="1:21" x14ac:dyDescent="0.25">
      <c r="A42" s="56" t="s">
        <v>70</v>
      </c>
      <c r="B42" s="52">
        <v>4213.908887307236</v>
      </c>
      <c r="C42" s="52">
        <v>1635.0832708923126</v>
      </c>
      <c r="D42" s="52">
        <v>2.5771830476912547</v>
      </c>
      <c r="E42" s="52">
        <v>2.1929111770349227E-2</v>
      </c>
      <c r="F42" s="52">
        <v>707.00405426030284</v>
      </c>
      <c r="G42" s="52">
        <v>7720.8137203541692</v>
      </c>
      <c r="H42" s="52">
        <v>707.00405426030284</v>
      </c>
      <c r="I42" s="52">
        <v>7720.8137203541692</v>
      </c>
      <c r="M42" s="13" t="s">
        <v>70</v>
      </c>
      <c r="N42" s="13">
        <v>4671.2810562418908</v>
      </c>
      <c r="O42" s="13">
        <v>1634.8037495550727</v>
      </c>
      <c r="P42" s="13">
        <v>2.857395609419922</v>
      </c>
      <c r="Q42" s="13">
        <v>1.0902557823864588E-2</v>
      </c>
      <c r="R42" s="13">
        <v>1222.1466387302817</v>
      </c>
      <c r="S42" s="13">
        <v>8120.4154737535</v>
      </c>
      <c r="T42" s="13">
        <v>1222.1466387302817</v>
      </c>
      <c r="U42" s="13">
        <v>8120.4154737535</v>
      </c>
    </row>
    <row r="43" spans="1:21" x14ac:dyDescent="0.25">
      <c r="A43" s="56" t="s">
        <v>112</v>
      </c>
      <c r="B43" s="52">
        <v>-1.2355655957642849E-5</v>
      </c>
      <c r="C43" s="52">
        <v>8.5320387707346516E-6</v>
      </c>
      <c r="D43" s="52">
        <v>-1.4481481260989353</v>
      </c>
      <c r="E43" s="52">
        <v>0.16959950238737295</v>
      </c>
      <c r="F43" s="52">
        <v>-3.0655059133913116E-5</v>
      </c>
      <c r="G43" s="52">
        <v>5.9437472186274188E-6</v>
      </c>
      <c r="H43" s="52">
        <v>-3.0655059133913116E-5</v>
      </c>
      <c r="I43" s="52">
        <v>5.9437472186274188E-6</v>
      </c>
      <c r="M43" s="13" t="s">
        <v>83</v>
      </c>
      <c r="N43" s="13">
        <v>-4683.7459358265087</v>
      </c>
      <c r="O43" s="13">
        <v>1632.4665651021637</v>
      </c>
      <c r="P43" s="13">
        <v>-2.8691221222857868</v>
      </c>
      <c r="Q43" s="13">
        <v>1.0635600167371856E-2</v>
      </c>
      <c r="R43" s="13">
        <v>-8127.949325171101</v>
      </c>
      <c r="S43" s="13">
        <v>-1239.5425464819168</v>
      </c>
      <c r="T43" s="13">
        <v>-8127.949325171101</v>
      </c>
      <c r="U43" s="13">
        <v>-1239.5425464819168</v>
      </c>
    </row>
    <row r="44" spans="1:21" x14ac:dyDescent="0.25">
      <c r="A44" s="56" t="s">
        <v>111</v>
      </c>
      <c r="B44" s="52">
        <v>-4218.9414993687924</v>
      </c>
      <c r="C44" s="52">
        <v>1632.2151800791935</v>
      </c>
      <c r="D44" s="52">
        <v>-2.5847949160502806</v>
      </c>
      <c r="E44" s="52">
        <v>2.1607055471252912E-2</v>
      </c>
      <c r="F44" s="52">
        <v>-7719.6948894200086</v>
      </c>
      <c r="G44" s="52">
        <v>-718.18810931757616</v>
      </c>
      <c r="H44" s="52">
        <v>-7719.6948894200086</v>
      </c>
      <c r="I44" s="52">
        <v>-718.18810931757616</v>
      </c>
      <c r="M44" s="13" t="s">
        <v>84</v>
      </c>
      <c r="N44" s="13">
        <v>-4566.7710433926577</v>
      </c>
      <c r="O44" s="13">
        <v>1648.542510827873</v>
      </c>
      <c r="P44" s="13">
        <v>-2.7701870066421854</v>
      </c>
      <c r="Q44" s="13">
        <v>1.3101232268645539E-2</v>
      </c>
      <c r="R44" s="13">
        <v>-8044.8917134577532</v>
      </c>
      <c r="S44" s="13">
        <v>-1088.6503733275617</v>
      </c>
      <c r="T44" s="13">
        <v>-8044.8917134577532</v>
      </c>
      <c r="U44" s="13">
        <v>-1088.6503733275617</v>
      </c>
    </row>
    <row r="45" spans="1:21" ht="15.75" thickBot="1" x14ac:dyDescent="0.3">
      <c r="A45" s="56" t="s">
        <v>98</v>
      </c>
      <c r="B45" s="52">
        <v>-4109.4587771874494</v>
      </c>
      <c r="C45" s="52">
        <v>1643.4406205159514</v>
      </c>
      <c r="D45" s="52">
        <v>-2.5005216044235912</v>
      </c>
      <c r="E45" s="52">
        <v>2.5441014137050244E-2</v>
      </c>
      <c r="F45" s="52">
        <v>-7634.2883424534375</v>
      </c>
      <c r="G45" s="52">
        <v>-584.62921192146086</v>
      </c>
      <c r="H45" s="52">
        <v>-7634.2883424534375</v>
      </c>
      <c r="I45" s="52">
        <v>-584.62921192146086</v>
      </c>
      <c r="M45" s="14" t="s">
        <v>85</v>
      </c>
      <c r="N45" s="14">
        <v>-4688.7094710718493</v>
      </c>
      <c r="O45" s="14">
        <v>1631.5167204282325</v>
      </c>
      <c r="P45" s="14">
        <v>-2.8738347651387723</v>
      </c>
      <c r="Q45" s="14">
        <v>1.0530106853947547E-2</v>
      </c>
      <c r="R45" s="14">
        <v>-8130.9088633268584</v>
      </c>
      <c r="S45" s="14">
        <v>-1246.5100788168397</v>
      </c>
      <c r="T45" s="14">
        <v>-8130.9088633268584</v>
      </c>
      <c r="U45" s="14">
        <v>-1246.5100788168397</v>
      </c>
    </row>
    <row r="46" spans="1:21" x14ac:dyDescent="0.25">
      <c r="A46" s="56" t="s">
        <v>99</v>
      </c>
      <c r="B46" s="52">
        <v>-4187.3416613797981</v>
      </c>
      <c r="C46" s="52">
        <v>1631.0424098321671</v>
      </c>
      <c r="D46" s="52">
        <v>-2.5672794503305845</v>
      </c>
      <c r="E46" s="52">
        <v>2.2355061441379817E-2</v>
      </c>
      <c r="F46" s="52">
        <v>-7685.5797094172058</v>
      </c>
      <c r="G46" s="52">
        <v>-689.10361334239042</v>
      </c>
      <c r="H46" s="52">
        <v>-7685.5797094172058</v>
      </c>
      <c r="I46" s="52">
        <v>-689.10361334239042</v>
      </c>
    </row>
    <row r="47" spans="1:21" x14ac:dyDescent="0.25">
      <c r="A47" s="56" t="s">
        <v>109</v>
      </c>
      <c r="B47" s="52">
        <v>5.7916966085320736</v>
      </c>
      <c r="C47" s="52">
        <v>14.885241451797492</v>
      </c>
      <c r="D47" s="52">
        <v>0.38908986644839999</v>
      </c>
      <c r="E47" s="52">
        <v>0.7030635169127909</v>
      </c>
      <c r="F47" s="52">
        <v>-26.133971103725479</v>
      </c>
      <c r="G47" s="52">
        <v>37.717364320789628</v>
      </c>
      <c r="H47" s="52">
        <v>-26.133971103725479</v>
      </c>
      <c r="I47" s="52">
        <v>37.717364320789628</v>
      </c>
    </row>
    <row r="48" spans="1:21" ht="15.75" thickBot="1" x14ac:dyDescent="0.3">
      <c r="A48" s="57" t="s">
        <v>110</v>
      </c>
      <c r="B48" s="53">
        <v>-12.622506135588516</v>
      </c>
      <c r="C48" s="53">
        <v>16.59801067148927</v>
      </c>
      <c r="D48" s="53">
        <v>-0.76048307146051208</v>
      </c>
      <c r="E48" s="53">
        <v>0.45958285591596781</v>
      </c>
      <c r="F48" s="53">
        <v>-48.221698469716358</v>
      </c>
      <c r="G48" s="53">
        <v>22.976686198539326</v>
      </c>
      <c r="H48" s="53">
        <v>-48.221698469716358</v>
      </c>
      <c r="I48" s="53">
        <v>22.976686198539326</v>
      </c>
    </row>
  </sheetData>
  <mergeCells count="2">
    <mergeCell ref="A24:K24"/>
    <mergeCell ref="M24:W24"/>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9FA3A-6CE3-4A86-8B88-CC70822CF46A}">
  <dimension ref="A1:W74"/>
  <sheetViews>
    <sheetView topLeftCell="B33" zoomScale="90" zoomScaleNormal="90" workbookViewId="0">
      <selection activeCell="G57" sqref="G57"/>
    </sheetView>
  </sheetViews>
  <sheetFormatPr defaultRowHeight="15" x14ac:dyDescent="0.25"/>
  <cols>
    <col min="1" max="1" width="23.28515625" bestFit="1" customWidth="1"/>
    <col min="2" max="2" width="15.5703125" bestFit="1" customWidth="1"/>
    <col min="3" max="3" width="15.42578125" bestFit="1" customWidth="1"/>
    <col min="4" max="4" width="15.5703125" bestFit="1" customWidth="1"/>
    <col min="5" max="5" width="21.7109375" bestFit="1" customWidth="1"/>
    <col min="11" max="11" width="22.5703125" bestFit="1" customWidth="1"/>
    <col min="12" max="12" width="12.7109375" bestFit="1" customWidth="1"/>
    <col min="13" max="13" width="20.42578125" bestFit="1" customWidth="1"/>
  </cols>
  <sheetData>
    <row r="1" spans="1:11" ht="15.75" x14ac:dyDescent="0.25">
      <c r="B1" s="31" t="s">
        <v>102</v>
      </c>
      <c r="C1" s="31" t="s">
        <v>95</v>
      </c>
      <c r="D1" s="31" t="s">
        <v>96</v>
      </c>
      <c r="E1" s="31" t="s">
        <v>97</v>
      </c>
      <c r="F1" s="31" t="s">
        <v>98</v>
      </c>
      <c r="G1" s="31" t="s">
        <v>99</v>
      </c>
      <c r="H1" s="31" t="s">
        <v>100</v>
      </c>
      <c r="I1" s="31" t="s">
        <v>101</v>
      </c>
      <c r="K1" s="31" t="s">
        <v>104</v>
      </c>
    </row>
    <row r="2" spans="1:11" x14ac:dyDescent="0.25">
      <c r="A2" s="3" t="s">
        <v>35</v>
      </c>
      <c r="B2" s="23">
        <v>200000</v>
      </c>
      <c r="C2" s="32">
        <v>500000</v>
      </c>
      <c r="D2" s="32">
        <v>700000</v>
      </c>
      <c r="E2" s="33">
        <f>71%</f>
        <v>0.71</v>
      </c>
      <c r="F2" s="33">
        <f>29%</f>
        <v>0.28999999999999998</v>
      </c>
      <c r="G2" s="33">
        <v>0</v>
      </c>
      <c r="H2" s="34">
        <v>0</v>
      </c>
      <c r="I2" s="34">
        <v>0</v>
      </c>
      <c r="K2" s="37">
        <v>0.63000000000000012</v>
      </c>
    </row>
    <row r="3" spans="1:11" x14ac:dyDescent="0.25">
      <c r="A3" s="3" t="s">
        <v>36</v>
      </c>
      <c r="B3" s="23">
        <v>240000</v>
      </c>
      <c r="C3" s="23">
        <v>120000</v>
      </c>
      <c r="D3" s="32">
        <v>360000</v>
      </c>
      <c r="E3" s="33">
        <v>0.46</v>
      </c>
      <c r="F3" s="33">
        <f>40%</f>
        <v>0.4</v>
      </c>
      <c r="G3" s="33">
        <f>14%</f>
        <v>0.14000000000000001</v>
      </c>
      <c r="H3" s="34">
        <v>1</v>
      </c>
      <c r="I3" s="34">
        <v>0</v>
      </c>
      <c r="K3" s="37">
        <v>7.0000000000000007E-2</v>
      </c>
    </row>
    <row r="4" spans="1:11" x14ac:dyDescent="0.25">
      <c r="A4" s="3" t="s">
        <v>57</v>
      </c>
      <c r="B4" s="32">
        <v>397537.27</v>
      </c>
      <c r="C4" s="32">
        <v>391793.01</v>
      </c>
      <c r="D4" s="32">
        <f>C4+B4</f>
        <v>789330.28</v>
      </c>
      <c r="E4" s="35">
        <v>0.76</v>
      </c>
      <c r="F4" s="35">
        <v>0.14400000000000002</v>
      </c>
      <c r="G4" s="35">
        <v>9.6000000000000002E-2</v>
      </c>
      <c r="H4" s="35">
        <v>1</v>
      </c>
      <c r="I4" s="35">
        <v>0</v>
      </c>
      <c r="K4" s="37">
        <v>0.94000000000000006</v>
      </c>
    </row>
    <row r="5" spans="1:11" x14ac:dyDescent="0.25">
      <c r="A5" s="3" t="s">
        <v>38</v>
      </c>
      <c r="B5" s="23">
        <v>440000</v>
      </c>
      <c r="C5" s="23">
        <v>150000</v>
      </c>
      <c r="D5" s="32">
        <f>C5+B5</f>
        <v>590000</v>
      </c>
      <c r="E5" s="35">
        <v>0.43</v>
      </c>
      <c r="F5" s="35">
        <v>0.22</v>
      </c>
      <c r="G5" s="35">
        <v>0.35</v>
      </c>
      <c r="H5" s="35">
        <v>0</v>
      </c>
      <c r="I5" s="35">
        <v>1</v>
      </c>
      <c r="K5" s="37">
        <v>0.5</v>
      </c>
    </row>
    <row r="6" spans="1:11" x14ac:dyDescent="0.25">
      <c r="A6" s="3" t="s">
        <v>39</v>
      </c>
      <c r="B6" s="32">
        <v>690000</v>
      </c>
      <c r="C6" s="32">
        <v>780000</v>
      </c>
      <c r="D6" s="32">
        <v>1470000</v>
      </c>
      <c r="E6" s="33">
        <f>0.33</f>
        <v>0.33</v>
      </c>
      <c r="F6" s="33">
        <f>0.33</f>
        <v>0.33</v>
      </c>
      <c r="G6" s="33">
        <f>0.33</f>
        <v>0.33</v>
      </c>
      <c r="H6" s="34">
        <v>1</v>
      </c>
      <c r="I6" s="34">
        <v>0</v>
      </c>
      <c r="K6" s="37">
        <v>0</v>
      </c>
    </row>
    <row r="7" spans="1:11" x14ac:dyDescent="0.25">
      <c r="A7" s="3" t="s">
        <v>40</v>
      </c>
      <c r="B7" s="32">
        <v>1600000</v>
      </c>
      <c r="C7" s="23"/>
      <c r="D7" s="32">
        <v>1600000</v>
      </c>
      <c r="E7" s="33">
        <f>0.3</f>
        <v>0.3</v>
      </c>
      <c r="F7" s="33">
        <f>0.3</f>
        <v>0.3</v>
      </c>
      <c r="G7" s="33">
        <f>0.4</f>
        <v>0.4</v>
      </c>
      <c r="H7" s="34">
        <v>1</v>
      </c>
      <c r="I7" s="34">
        <v>0</v>
      </c>
      <c r="K7" s="37">
        <v>0.15000000000000002</v>
      </c>
    </row>
    <row r="8" spans="1:11" x14ac:dyDescent="0.25">
      <c r="A8" s="3" t="s">
        <v>41</v>
      </c>
      <c r="B8" s="32">
        <v>1148296.3899999999</v>
      </c>
      <c r="C8" s="32">
        <v>359391</v>
      </c>
      <c r="D8" s="32">
        <f>B8+C8</f>
        <v>1507687.39</v>
      </c>
      <c r="E8" s="35">
        <v>0.59</v>
      </c>
      <c r="F8" s="35">
        <v>0.3</v>
      </c>
      <c r="G8" s="35">
        <v>0.11</v>
      </c>
      <c r="H8" s="35">
        <v>0</v>
      </c>
      <c r="I8" s="35">
        <v>1</v>
      </c>
      <c r="K8" s="37">
        <v>0.2</v>
      </c>
    </row>
    <row r="9" spans="1:11" x14ac:dyDescent="0.25">
      <c r="A9" s="3" t="s">
        <v>42</v>
      </c>
      <c r="B9" s="23">
        <v>380000</v>
      </c>
      <c r="C9" s="23">
        <v>380000</v>
      </c>
      <c r="D9" s="32">
        <f>C9+B9</f>
        <v>760000</v>
      </c>
      <c r="E9" s="33">
        <f>0.55</f>
        <v>0.55000000000000004</v>
      </c>
      <c r="F9" s="33">
        <f>0.27</f>
        <v>0.27</v>
      </c>
      <c r="G9" s="33">
        <f>0.18</f>
        <v>0.18</v>
      </c>
      <c r="H9" s="34">
        <v>1</v>
      </c>
      <c r="I9" s="34">
        <v>0</v>
      </c>
      <c r="K9" s="37">
        <v>0</v>
      </c>
    </row>
    <row r="10" spans="1:11" x14ac:dyDescent="0.25">
      <c r="A10" s="3" t="s">
        <v>43</v>
      </c>
      <c r="B10" s="23">
        <v>305000</v>
      </c>
      <c r="C10" s="23"/>
      <c r="D10" s="32">
        <f>C10+B10</f>
        <v>305000</v>
      </c>
      <c r="E10" s="33">
        <f>0.83</f>
        <v>0.83</v>
      </c>
      <c r="F10" s="33">
        <v>0.17</v>
      </c>
      <c r="G10" s="33">
        <f>0</f>
        <v>0</v>
      </c>
      <c r="H10" s="34">
        <v>0</v>
      </c>
      <c r="I10" s="34">
        <v>0</v>
      </c>
      <c r="K10" s="37">
        <v>0.8</v>
      </c>
    </row>
    <row r="11" spans="1:11" x14ac:dyDescent="0.25">
      <c r="A11" s="3" t="s">
        <v>44</v>
      </c>
      <c r="B11" s="32">
        <v>725000</v>
      </c>
      <c r="C11" s="32">
        <v>400000</v>
      </c>
      <c r="D11" s="32">
        <f>C11+B11</f>
        <v>1125000</v>
      </c>
      <c r="E11" s="33">
        <f>0.36</f>
        <v>0.36</v>
      </c>
      <c r="F11" s="33">
        <f>0.19</f>
        <v>0.19</v>
      </c>
      <c r="G11" s="33">
        <f>0.45</f>
        <v>0.45</v>
      </c>
      <c r="H11" s="34">
        <v>0.79</v>
      </c>
      <c r="I11" s="34">
        <v>0.21</v>
      </c>
      <c r="K11" s="37">
        <v>0.9</v>
      </c>
    </row>
    <row r="12" spans="1:11" x14ac:dyDescent="0.25">
      <c r="A12" s="3" t="s">
        <v>45</v>
      </c>
      <c r="B12" s="32">
        <v>475000</v>
      </c>
      <c r="C12" s="32"/>
      <c r="D12" s="32">
        <f>B12+C12</f>
        <v>475000</v>
      </c>
      <c r="E12" s="35">
        <v>0.31</v>
      </c>
      <c r="F12" s="35">
        <v>0.26</v>
      </c>
      <c r="G12" s="35">
        <v>0.43</v>
      </c>
      <c r="H12" s="35">
        <v>0</v>
      </c>
      <c r="I12" s="35">
        <v>1</v>
      </c>
      <c r="K12" s="37">
        <v>0.06</v>
      </c>
    </row>
    <row r="13" spans="1:11" x14ac:dyDescent="0.25">
      <c r="A13" s="3" t="s">
        <v>46</v>
      </c>
      <c r="B13" s="23"/>
      <c r="C13" s="23"/>
      <c r="D13" s="32">
        <v>920000</v>
      </c>
      <c r="E13" s="35">
        <v>0.42</v>
      </c>
      <c r="F13" s="35">
        <v>0.3</v>
      </c>
      <c r="G13" s="35">
        <v>0.28000000000000003</v>
      </c>
      <c r="H13" s="35">
        <v>0</v>
      </c>
      <c r="I13" s="35">
        <v>1</v>
      </c>
      <c r="K13" s="37">
        <v>0.24000000000000002</v>
      </c>
    </row>
    <row r="14" spans="1:11" x14ac:dyDescent="0.25">
      <c r="A14" s="3" t="s">
        <v>47</v>
      </c>
      <c r="B14" s="32">
        <v>1100000</v>
      </c>
      <c r="C14" s="32"/>
      <c r="D14" s="32">
        <f>B14+C14</f>
        <v>1100000</v>
      </c>
      <c r="E14" s="35">
        <v>0.7</v>
      </c>
      <c r="F14" s="35">
        <v>0.22</v>
      </c>
      <c r="G14" s="35">
        <v>7.4999999999999997E-2</v>
      </c>
      <c r="H14" s="35">
        <v>1</v>
      </c>
      <c r="I14" s="35">
        <v>0</v>
      </c>
      <c r="K14" s="37">
        <v>0</v>
      </c>
    </row>
    <row r="15" spans="1:11" x14ac:dyDescent="0.25">
      <c r="A15" s="3" t="s">
        <v>48</v>
      </c>
      <c r="B15" s="32">
        <v>30000</v>
      </c>
      <c r="C15" s="32">
        <v>270000</v>
      </c>
      <c r="D15" s="32">
        <f>500000</f>
        <v>500000</v>
      </c>
      <c r="E15" s="35">
        <v>0.6</v>
      </c>
      <c r="F15" s="35">
        <v>0.22</v>
      </c>
      <c r="G15" s="35">
        <v>0.18</v>
      </c>
      <c r="H15" s="35">
        <v>1</v>
      </c>
      <c r="I15" s="35">
        <v>0</v>
      </c>
      <c r="K15" s="37">
        <v>0.05</v>
      </c>
    </row>
    <row r="16" spans="1:11" x14ac:dyDescent="0.25">
      <c r="A16" s="3" t="s">
        <v>49</v>
      </c>
      <c r="B16" s="32">
        <v>2400000</v>
      </c>
      <c r="C16" s="23"/>
      <c r="D16" s="32">
        <v>2400000</v>
      </c>
      <c r="E16" s="36">
        <v>0.309</v>
      </c>
      <c r="F16" s="35">
        <v>0.27900000000000003</v>
      </c>
      <c r="G16" s="36">
        <v>0.41299999999999998</v>
      </c>
      <c r="H16" s="35">
        <v>1</v>
      </c>
      <c r="I16" s="35">
        <v>0</v>
      </c>
      <c r="K16" s="37">
        <v>0.83000000000000007</v>
      </c>
    </row>
    <row r="17" spans="1:23" x14ac:dyDescent="0.25">
      <c r="A17" s="3" t="s">
        <v>50</v>
      </c>
      <c r="B17" s="32">
        <v>1255000</v>
      </c>
      <c r="C17" s="32"/>
      <c r="D17" s="32">
        <f>B17+C17</f>
        <v>1255000</v>
      </c>
      <c r="E17" s="35">
        <v>0.5</v>
      </c>
      <c r="F17" s="35">
        <v>0.18</v>
      </c>
      <c r="G17" s="35">
        <v>0.32</v>
      </c>
      <c r="H17" s="35">
        <v>0.48</v>
      </c>
      <c r="I17" s="35">
        <v>0.62</v>
      </c>
      <c r="K17" s="37">
        <v>0.12000000000000001</v>
      </c>
    </row>
    <row r="18" spans="1:23" x14ac:dyDescent="0.25">
      <c r="A18" s="3" t="s">
        <v>51</v>
      </c>
      <c r="B18" s="32">
        <v>1100000</v>
      </c>
      <c r="C18" s="23"/>
      <c r="D18" s="32">
        <v>1100000</v>
      </c>
      <c r="E18" s="35">
        <v>0.28999999999999998</v>
      </c>
      <c r="F18" s="35">
        <v>0.2</v>
      </c>
      <c r="G18" s="35">
        <v>0.51</v>
      </c>
      <c r="H18" s="35">
        <v>0.34</v>
      </c>
      <c r="I18" s="35">
        <v>0.66</v>
      </c>
      <c r="K18" s="37">
        <v>0.81</v>
      </c>
    </row>
    <row r="19" spans="1:23" x14ac:dyDescent="0.25">
      <c r="A19" s="3" t="s">
        <v>52</v>
      </c>
      <c r="B19" s="32">
        <v>900000</v>
      </c>
      <c r="C19" s="23"/>
      <c r="D19" s="32">
        <f>B19+C19</f>
        <v>900000</v>
      </c>
      <c r="E19" s="35">
        <v>0.47</v>
      </c>
      <c r="F19" s="35">
        <v>0.21</v>
      </c>
      <c r="G19" s="35">
        <v>0.32</v>
      </c>
      <c r="H19" s="35">
        <v>0</v>
      </c>
      <c r="I19" s="35">
        <v>1</v>
      </c>
      <c r="K19" s="37">
        <v>0.06</v>
      </c>
    </row>
    <row r="20" spans="1:23" x14ac:dyDescent="0.25">
      <c r="A20" s="3" t="s">
        <v>53</v>
      </c>
      <c r="B20" s="32">
        <v>970000</v>
      </c>
      <c r="C20" s="32">
        <v>750000</v>
      </c>
      <c r="D20" s="32">
        <f>C20+B20</f>
        <v>1720000</v>
      </c>
      <c r="E20" s="35">
        <v>0.33</v>
      </c>
      <c r="F20" s="35">
        <v>0.16</v>
      </c>
      <c r="G20" s="35">
        <v>0.51</v>
      </c>
      <c r="H20" s="35">
        <v>0</v>
      </c>
      <c r="I20" s="35">
        <v>1</v>
      </c>
      <c r="K20" s="37">
        <v>0.70000000000000007</v>
      </c>
    </row>
    <row r="21" spans="1:23" x14ac:dyDescent="0.25">
      <c r="A21" s="3" t="s">
        <v>54</v>
      </c>
      <c r="B21" s="32">
        <v>235000</v>
      </c>
      <c r="C21" s="32">
        <v>850000</v>
      </c>
      <c r="D21" s="32">
        <f>B21+C21</f>
        <v>1085000</v>
      </c>
      <c r="E21" s="33">
        <f>0.412</f>
        <v>0.41199999999999998</v>
      </c>
      <c r="F21" s="33">
        <f>0.19</f>
        <v>0.19</v>
      </c>
      <c r="G21" s="33">
        <f>0.399</f>
        <v>0.39900000000000002</v>
      </c>
      <c r="H21" s="34">
        <v>0</v>
      </c>
      <c r="I21" s="34">
        <v>1</v>
      </c>
      <c r="K21" s="37">
        <v>0.79</v>
      </c>
    </row>
    <row r="22" spans="1:23" x14ac:dyDescent="0.25">
      <c r="A22" s="3" t="s">
        <v>55</v>
      </c>
      <c r="B22" s="32">
        <v>1400000</v>
      </c>
      <c r="C22" s="23"/>
      <c r="D22" s="32">
        <v>1400000</v>
      </c>
      <c r="E22" s="35">
        <v>0.18</v>
      </c>
      <c r="F22" s="35">
        <v>0.18</v>
      </c>
      <c r="G22" s="35">
        <v>0.64</v>
      </c>
      <c r="H22" s="35">
        <v>0</v>
      </c>
      <c r="I22" s="35">
        <v>1</v>
      </c>
      <c r="K22" s="37">
        <v>0.75000000000000011</v>
      </c>
    </row>
    <row r="24" spans="1:23" x14ac:dyDescent="0.25">
      <c r="A24" s="59" t="s">
        <v>107</v>
      </c>
      <c r="B24" s="59"/>
      <c r="C24" s="59"/>
      <c r="D24" s="59"/>
      <c r="E24" s="59"/>
      <c r="F24" s="59"/>
      <c r="G24" s="59"/>
      <c r="H24" s="59"/>
      <c r="I24" s="59"/>
      <c r="J24" s="59"/>
      <c r="K24" s="59"/>
      <c r="M24" s="59" t="s">
        <v>108</v>
      </c>
      <c r="N24" s="59"/>
      <c r="O24" s="59"/>
      <c r="P24" s="59"/>
      <c r="Q24" s="59"/>
      <c r="R24" s="59"/>
      <c r="S24" s="59"/>
      <c r="T24" s="59"/>
      <c r="U24" s="59"/>
      <c r="V24" s="59"/>
      <c r="W24" s="59"/>
    </row>
    <row r="26" spans="1:23" x14ac:dyDescent="0.25">
      <c r="A26" t="s">
        <v>59</v>
      </c>
      <c r="M26" s="21"/>
      <c r="N26" s="22"/>
      <c r="O26" s="22"/>
      <c r="P26" s="22"/>
      <c r="Q26" s="22"/>
      <c r="R26" s="22"/>
      <c r="S26" s="22"/>
      <c r="T26" s="22"/>
      <c r="U26" s="22"/>
      <c r="V26" s="22"/>
    </row>
    <row r="27" spans="1:23" ht="15.75" thickBot="1" x14ac:dyDescent="0.3">
      <c r="M27" t="s">
        <v>59</v>
      </c>
      <c r="V27" s="22"/>
    </row>
    <row r="28" spans="1:23" ht="15.75" thickBot="1" x14ac:dyDescent="0.3">
      <c r="A28" s="16" t="s">
        <v>60</v>
      </c>
      <c r="B28" s="16"/>
      <c r="V28" s="22"/>
    </row>
    <row r="29" spans="1:23" x14ac:dyDescent="0.25">
      <c r="A29" s="13" t="s">
        <v>61</v>
      </c>
      <c r="B29" s="13">
        <v>0.75276112117360094</v>
      </c>
      <c r="M29" s="16" t="s">
        <v>60</v>
      </c>
      <c r="N29" s="16"/>
      <c r="V29" s="22"/>
    </row>
    <row r="30" spans="1:23" x14ac:dyDescent="0.25">
      <c r="A30" s="13" t="s">
        <v>62</v>
      </c>
      <c r="B30" s="13">
        <v>0.56664930555053672</v>
      </c>
      <c r="M30" s="13" t="s">
        <v>61</v>
      </c>
      <c r="N30" s="13">
        <v>0.61682735171833547</v>
      </c>
      <c r="V30" s="22"/>
    </row>
    <row r="31" spans="1:23" x14ac:dyDescent="0.25">
      <c r="A31" s="13" t="s">
        <v>63</v>
      </c>
      <c r="B31" s="13">
        <v>0.42219907406738233</v>
      </c>
      <c r="M31" s="13" t="s">
        <v>62</v>
      </c>
      <c r="N31" s="13">
        <v>0.38047598182785519</v>
      </c>
      <c r="V31" s="22"/>
    </row>
    <row r="32" spans="1:23" x14ac:dyDescent="0.25">
      <c r="A32" s="13" t="s">
        <v>64</v>
      </c>
      <c r="B32" s="13">
        <v>0.27560925448192514</v>
      </c>
      <c r="M32" s="13" t="s">
        <v>63</v>
      </c>
      <c r="N32" s="13">
        <v>0.27114821391512373</v>
      </c>
      <c r="V32" s="22"/>
    </row>
    <row r="33" spans="1:22" ht="15.75" thickBot="1" x14ac:dyDescent="0.3">
      <c r="A33" s="14" t="s">
        <v>65</v>
      </c>
      <c r="B33" s="14">
        <v>21</v>
      </c>
      <c r="M33" s="13" t="s">
        <v>64</v>
      </c>
      <c r="N33" s="13">
        <v>0.30954535454680748</v>
      </c>
      <c r="V33" s="22"/>
    </row>
    <row r="34" spans="1:22" ht="15.75" thickBot="1" x14ac:dyDescent="0.3">
      <c r="M34" s="14" t="s">
        <v>65</v>
      </c>
      <c r="N34" s="14">
        <v>21</v>
      </c>
      <c r="V34" s="22"/>
    </row>
    <row r="35" spans="1:22" ht="15.75" thickBot="1" x14ac:dyDescent="0.3">
      <c r="A35" t="s">
        <v>66</v>
      </c>
      <c r="V35" s="22"/>
    </row>
    <row r="36" spans="1:22" ht="15.75" thickBot="1" x14ac:dyDescent="0.3">
      <c r="A36" s="15"/>
      <c r="B36" s="15" t="s">
        <v>71</v>
      </c>
      <c r="C36" s="15" t="s">
        <v>72</v>
      </c>
      <c r="D36" s="15" t="s">
        <v>73</v>
      </c>
      <c r="E36" s="15" t="s">
        <v>74</v>
      </c>
      <c r="F36" s="15" t="s">
        <v>75</v>
      </c>
      <c r="M36" t="s">
        <v>66</v>
      </c>
      <c r="V36" s="22"/>
    </row>
    <row r="37" spans="1:22" x14ac:dyDescent="0.25">
      <c r="A37" s="13" t="s">
        <v>67</v>
      </c>
      <c r="B37" s="13">
        <v>5</v>
      </c>
      <c r="C37" s="13">
        <v>1.4898883207540001</v>
      </c>
      <c r="D37" s="13">
        <v>0.29797766415080001</v>
      </c>
      <c r="E37" s="13">
        <v>3.9227995672448515</v>
      </c>
      <c r="F37" s="13">
        <v>1.7872489066114845E-2</v>
      </c>
      <c r="M37" s="15"/>
      <c r="N37" s="15" t="s">
        <v>71</v>
      </c>
      <c r="O37" s="15" t="s">
        <v>72</v>
      </c>
      <c r="P37" s="15" t="s">
        <v>73</v>
      </c>
      <c r="Q37" s="15" t="s">
        <v>74</v>
      </c>
      <c r="R37" s="15" t="s">
        <v>75</v>
      </c>
      <c r="V37" s="22"/>
    </row>
    <row r="38" spans="1:22" x14ac:dyDescent="0.25">
      <c r="A38" s="13" t="s">
        <v>68</v>
      </c>
      <c r="B38" s="13">
        <v>15</v>
      </c>
      <c r="C38" s="13">
        <v>1.1394069173412384</v>
      </c>
      <c r="D38" s="13">
        <v>7.5960461156082557E-2</v>
      </c>
      <c r="E38" s="13"/>
      <c r="F38" s="13"/>
      <c r="M38" s="13" t="s">
        <v>67</v>
      </c>
      <c r="N38" s="13">
        <v>3</v>
      </c>
      <c r="O38" s="13">
        <v>1.0003836872295901</v>
      </c>
      <c r="P38" s="13">
        <v>0.33346122907653003</v>
      </c>
      <c r="Q38" s="13">
        <v>3.4801403988377588</v>
      </c>
      <c r="R38" s="13">
        <v>3.9060862711567959E-2</v>
      </c>
      <c r="V38" s="22"/>
    </row>
    <row r="39" spans="1:22" ht="15.75" thickBot="1" x14ac:dyDescent="0.3">
      <c r="A39" s="14" t="s">
        <v>69</v>
      </c>
      <c r="B39" s="14">
        <v>20</v>
      </c>
      <c r="C39" s="14">
        <v>2.6292952380952386</v>
      </c>
      <c r="D39" s="14"/>
      <c r="E39" s="14"/>
      <c r="F39" s="14"/>
      <c r="M39" s="13" t="s">
        <v>68</v>
      </c>
      <c r="N39" s="13">
        <v>17</v>
      </c>
      <c r="O39" s="13">
        <v>1.6289115508656484</v>
      </c>
      <c r="P39" s="13">
        <v>9.5818326521508734E-2</v>
      </c>
      <c r="Q39" s="13"/>
      <c r="R39" s="13"/>
      <c r="V39" s="22"/>
    </row>
    <row r="40" spans="1:22" ht="15.75" thickBot="1" x14ac:dyDescent="0.3">
      <c r="M40" s="14" t="s">
        <v>69</v>
      </c>
      <c r="N40" s="14">
        <v>20</v>
      </c>
      <c r="O40" s="14">
        <v>2.6292952380952386</v>
      </c>
      <c r="P40" s="14"/>
      <c r="Q40" s="14"/>
      <c r="R40" s="14"/>
      <c r="V40" s="22"/>
    </row>
    <row r="41" spans="1:22" ht="15.75" thickBot="1" x14ac:dyDescent="0.3">
      <c r="A41" s="15"/>
      <c r="B41" s="15" t="s">
        <v>76</v>
      </c>
      <c r="C41" s="15" t="s">
        <v>64</v>
      </c>
      <c r="D41" s="15" t="s">
        <v>77</v>
      </c>
      <c r="E41" s="15" t="s">
        <v>78</v>
      </c>
      <c r="F41" s="15" t="s">
        <v>79</v>
      </c>
      <c r="G41" s="15" t="s">
        <v>80</v>
      </c>
      <c r="H41" s="15" t="s">
        <v>81</v>
      </c>
      <c r="I41" s="15" t="s">
        <v>82</v>
      </c>
      <c r="V41" s="22"/>
    </row>
    <row r="42" spans="1:22" x14ac:dyDescent="0.25">
      <c r="A42" s="13" t="s">
        <v>70</v>
      </c>
      <c r="B42" s="13">
        <v>-38.615710645432898</v>
      </c>
      <c r="C42" s="13">
        <v>27.425843865216667</v>
      </c>
      <c r="D42" s="13">
        <v>-1.4080044659777264</v>
      </c>
      <c r="E42" s="13">
        <v>0.17951688972666319</v>
      </c>
      <c r="F42" s="13">
        <v>-97.07251308854228</v>
      </c>
      <c r="G42" s="13">
        <v>19.841091797676484</v>
      </c>
      <c r="H42" s="13">
        <v>-97.07251308854228</v>
      </c>
      <c r="I42" s="13">
        <v>19.841091797676484</v>
      </c>
      <c r="M42" s="15"/>
      <c r="N42" s="15" t="s">
        <v>76</v>
      </c>
      <c r="O42" s="15" t="s">
        <v>64</v>
      </c>
      <c r="P42" s="15" t="s">
        <v>77</v>
      </c>
      <c r="Q42" s="15" t="s">
        <v>78</v>
      </c>
      <c r="R42" s="15" t="s">
        <v>79</v>
      </c>
      <c r="S42" s="15" t="s">
        <v>80</v>
      </c>
      <c r="T42" s="15" t="s">
        <v>81</v>
      </c>
      <c r="U42" s="15" t="s">
        <v>82</v>
      </c>
      <c r="V42" s="22"/>
    </row>
    <row r="43" spans="1:22" x14ac:dyDescent="0.25">
      <c r="A43" s="13" t="s">
        <v>83</v>
      </c>
      <c r="B43" s="13">
        <v>39.875994716123643</v>
      </c>
      <c r="C43" s="13">
        <v>27.383462674627669</v>
      </c>
      <c r="D43" s="13">
        <v>1.4562071710920261</v>
      </c>
      <c r="E43" s="13">
        <v>0.16594717805819492</v>
      </c>
      <c r="F43" s="13">
        <v>-18.490474357564544</v>
      </c>
      <c r="G43" s="13">
        <v>98.242463789811836</v>
      </c>
      <c r="H43" s="13">
        <v>-18.490474357564544</v>
      </c>
      <c r="I43" s="13">
        <v>98.242463789811836</v>
      </c>
      <c r="M43" s="13" t="s">
        <v>70</v>
      </c>
      <c r="N43" s="13">
        <v>-38.146614109964418</v>
      </c>
      <c r="O43" s="13">
        <v>29.458710348595019</v>
      </c>
      <c r="P43" s="13">
        <v>-1.2949179939842055</v>
      </c>
      <c r="Q43" s="13">
        <v>0.21265997841574635</v>
      </c>
      <c r="R43" s="13">
        <v>-100.29906010630972</v>
      </c>
      <c r="S43" s="13">
        <v>24.005831886380896</v>
      </c>
      <c r="T43" s="13">
        <v>-100.29906010630972</v>
      </c>
      <c r="U43" s="13">
        <v>24.005831886380896</v>
      </c>
      <c r="V43" s="22"/>
    </row>
    <row r="44" spans="1:22" x14ac:dyDescent="0.25">
      <c r="A44" s="13" t="s">
        <v>84</v>
      </c>
      <c r="B44" s="13">
        <v>37.580203316215389</v>
      </c>
      <c r="C44" s="13">
        <v>27.579936506314972</v>
      </c>
      <c r="D44" s="13">
        <v>1.3625920896377213</v>
      </c>
      <c r="E44" s="13">
        <v>0.19312006041531479</v>
      </c>
      <c r="F44" s="13">
        <v>-21.205039816737084</v>
      </c>
      <c r="G44" s="13">
        <v>96.365446449167862</v>
      </c>
      <c r="H44" s="13">
        <v>-21.205039816737084</v>
      </c>
      <c r="I44" s="13">
        <v>96.365446449167862</v>
      </c>
      <c r="M44" s="13" t="s">
        <v>83</v>
      </c>
      <c r="N44" s="13">
        <v>39.115016772082257</v>
      </c>
      <c r="O44" s="13">
        <v>29.416594932693741</v>
      </c>
      <c r="P44" s="13">
        <v>1.3296921979440131</v>
      </c>
      <c r="Q44" s="13">
        <v>0.20118711485973365</v>
      </c>
      <c r="R44" s="13">
        <v>-22.948573463727612</v>
      </c>
      <c r="S44" s="13">
        <v>101.17860700789213</v>
      </c>
      <c r="T44" s="13">
        <v>-22.948573463727612</v>
      </c>
      <c r="U44" s="13">
        <v>101.17860700789213</v>
      </c>
      <c r="V44" s="22"/>
    </row>
    <row r="45" spans="1:22" x14ac:dyDescent="0.25">
      <c r="A45" s="13" t="s">
        <v>85</v>
      </c>
      <c r="B45" s="13">
        <v>40.854942394473063</v>
      </c>
      <c r="C45" s="13">
        <v>27.387770687224091</v>
      </c>
      <c r="D45" s="13">
        <v>1.4917220850520401</v>
      </c>
      <c r="E45" s="13">
        <v>0.15650238514331088</v>
      </c>
      <c r="F45" s="13">
        <v>-17.520708990706026</v>
      </c>
      <c r="G45" s="13">
        <v>99.230593779652153</v>
      </c>
      <c r="H45" s="13">
        <v>-17.520708990706026</v>
      </c>
      <c r="I45" s="13">
        <v>99.230593779652153</v>
      </c>
      <c r="M45" s="13" t="s">
        <v>84</v>
      </c>
      <c r="N45" s="13">
        <v>36.600489189113944</v>
      </c>
      <c r="O45" s="13">
        <v>29.706279017919439</v>
      </c>
      <c r="P45" s="13">
        <v>1.2320792236225808</v>
      </c>
      <c r="Q45" s="13">
        <v>0.23468968080906258</v>
      </c>
      <c r="R45" s="13">
        <v>-26.074281042355494</v>
      </c>
      <c r="S45" s="13">
        <v>99.275259420583382</v>
      </c>
      <c r="T45" s="13">
        <v>-26.074281042355494</v>
      </c>
      <c r="U45" s="13">
        <v>99.275259420583382</v>
      </c>
      <c r="V45" s="22"/>
    </row>
    <row r="46" spans="1:22" ht="15.75" thickBot="1" x14ac:dyDescent="0.3">
      <c r="A46" s="13" t="s">
        <v>86</v>
      </c>
      <c r="B46" s="13">
        <v>-0.53057421807952054</v>
      </c>
      <c r="C46" s="13">
        <v>0.24969543642593214</v>
      </c>
      <c r="D46" s="13">
        <v>-2.1248855232358492</v>
      </c>
      <c r="E46" s="13">
        <v>5.0623953166663564E-2</v>
      </c>
      <c r="F46" s="13">
        <v>-1.0627874425779231</v>
      </c>
      <c r="G46" s="13">
        <v>1.6390064188820386E-3</v>
      </c>
      <c r="H46" s="13">
        <v>-1.0627874425779231</v>
      </c>
      <c r="I46" s="13">
        <v>1.6390064188820386E-3</v>
      </c>
      <c r="M46" s="14" t="s">
        <v>85</v>
      </c>
      <c r="N46" s="14">
        <v>39.33959953532743</v>
      </c>
      <c r="O46" s="14">
        <v>29.399478994995953</v>
      </c>
      <c r="P46" s="14">
        <v>1.3381053297585095</v>
      </c>
      <c r="Q46" s="14">
        <v>0.19848661310489407</v>
      </c>
      <c r="R46" s="14">
        <v>-22.687879228498417</v>
      </c>
      <c r="S46" s="14">
        <v>101.36707829915328</v>
      </c>
      <c r="T46" s="14">
        <v>-22.687879228498417</v>
      </c>
      <c r="U46" s="14">
        <v>101.36707829915328</v>
      </c>
      <c r="V46" s="22"/>
    </row>
    <row r="47" spans="1:22" ht="15.75" thickBot="1" x14ac:dyDescent="0.3">
      <c r="A47" s="14" t="s">
        <v>87</v>
      </c>
      <c r="B47" s="14">
        <v>-0.71062625300620041</v>
      </c>
      <c r="C47" s="14">
        <v>0.28000602414013398</v>
      </c>
      <c r="D47" s="14">
        <v>-2.5378963012972711</v>
      </c>
      <c r="E47" s="14">
        <v>2.2736781055107329E-2</v>
      </c>
      <c r="F47" s="14">
        <v>-1.3074449659136882</v>
      </c>
      <c r="G47" s="14">
        <v>-0.11380754009871263</v>
      </c>
      <c r="H47" s="14">
        <v>-1.3074449659136882</v>
      </c>
      <c r="I47" s="14">
        <v>-0.11380754009871263</v>
      </c>
      <c r="V47" s="22"/>
    </row>
    <row r="48" spans="1:22" x14ac:dyDescent="0.25">
      <c r="V48" s="22"/>
    </row>
    <row r="49" spans="1:22" x14ac:dyDescent="0.25">
      <c r="V49" s="22"/>
    </row>
    <row r="50" spans="1:22" x14ac:dyDescent="0.25">
      <c r="A50" s="17"/>
      <c r="B50" s="17"/>
      <c r="C50" s="17"/>
      <c r="D50" s="17"/>
      <c r="E50" s="17"/>
      <c r="F50" s="17"/>
      <c r="G50" s="17"/>
      <c r="H50" s="17"/>
      <c r="I50" s="17"/>
      <c r="J50" s="17"/>
    </row>
    <row r="51" spans="1:22" x14ac:dyDescent="0.25">
      <c r="A51" s="17"/>
      <c r="B51" s="17"/>
      <c r="C51" s="17"/>
      <c r="D51" s="17"/>
      <c r="E51" s="17"/>
      <c r="F51" s="17"/>
      <c r="G51" s="17"/>
      <c r="H51" s="17"/>
      <c r="I51" s="17"/>
      <c r="J51" s="17"/>
    </row>
    <row r="52" spans="1:22" x14ac:dyDescent="0.25">
      <c r="A52" s="17"/>
      <c r="B52" s="17"/>
      <c r="C52" s="17"/>
      <c r="D52" s="17"/>
      <c r="E52" s="17"/>
      <c r="F52" s="17"/>
      <c r="G52" s="17"/>
      <c r="H52" s="17"/>
      <c r="I52" s="17"/>
      <c r="J52" s="17"/>
    </row>
    <row r="53" spans="1:22" x14ac:dyDescent="0.25">
      <c r="A53" s="18"/>
      <c r="B53" s="18"/>
      <c r="C53" s="17"/>
      <c r="D53" s="17"/>
      <c r="E53" s="17"/>
      <c r="F53" s="17"/>
      <c r="G53" s="17"/>
      <c r="H53" s="17"/>
      <c r="I53" s="17"/>
      <c r="J53" s="17"/>
    </row>
    <row r="54" spans="1:22" x14ac:dyDescent="0.25">
      <c r="A54" s="13"/>
      <c r="B54" s="13"/>
      <c r="C54" s="17"/>
      <c r="D54" s="17"/>
      <c r="E54" s="17"/>
      <c r="F54" s="17"/>
      <c r="G54" s="17"/>
      <c r="H54" s="17"/>
      <c r="I54" s="17"/>
      <c r="J54" s="17"/>
    </row>
    <row r="55" spans="1:22" x14ac:dyDescent="0.25">
      <c r="A55" s="13"/>
      <c r="B55" s="13"/>
      <c r="C55" s="17"/>
      <c r="D55" s="17"/>
      <c r="E55" s="17"/>
      <c r="F55" s="17"/>
      <c r="G55" s="17"/>
      <c r="H55" s="17"/>
      <c r="I55" s="17"/>
      <c r="J55" s="17"/>
    </row>
    <row r="56" spans="1:22" x14ac:dyDescent="0.25">
      <c r="A56" s="13"/>
      <c r="B56" s="13"/>
      <c r="C56" s="17"/>
      <c r="D56" s="17"/>
      <c r="E56" s="17"/>
      <c r="F56" s="17"/>
      <c r="G56" s="17"/>
      <c r="H56" s="17"/>
      <c r="I56" s="17"/>
      <c r="J56" s="17"/>
    </row>
    <row r="57" spans="1:22" x14ac:dyDescent="0.25">
      <c r="A57" s="13"/>
      <c r="B57" s="13"/>
      <c r="C57" s="17"/>
      <c r="D57" s="17"/>
      <c r="E57" s="17"/>
      <c r="F57" s="17"/>
      <c r="G57" s="17"/>
      <c r="H57" s="17"/>
      <c r="I57" s="17"/>
      <c r="J57" s="17"/>
    </row>
    <row r="58" spans="1:22" x14ac:dyDescent="0.25">
      <c r="A58" s="13"/>
      <c r="B58" s="13"/>
      <c r="C58" s="17"/>
      <c r="D58" s="17"/>
      <c r="E58" s="17"/>
      <c r="F58" s="17"/>
      <c r="G58" s="17"/>
      <c r="H58" s="17"/>
      <c r="I58" s="17"/>
      <c r="J58" s="17"/>
    </row>
    <row r="59" spans="1:22" x14ac:dyDescent="0.25">
      <c r="A59" s="17"/>
      <c r="B59" s="17"/>
      <c r="C59" s="17"/>
      <c r="D59" s="17"/>
      <c r="E59" s="17"/>
      <c r="F59" s="17"/>
      <c r="G59" s="17"/>
      <c r="H59" s="17"/>
      <c r="I59" s="17"/>
      <c r="J59" s="17"/>
    </row>
    <row r="60" spans="1:22" x14ac:dyDescent="0.25">
      <c r="A60" s="17"/>
      <c r="B60" s="17"/>
      <c r="C60" s="17"/>
      <c r="D60" s="17"/>
      <c r="E60" s="17"/>
      <c r="F60" s="17"/>
      <c r="G60" s="17"/>
      <c r="H60" s="17"/>
      <c r="I60" s="17"/>
      <c r="J60" s="17"/>
    </row>
    <row r="61" spans="1:22" x14ac:dyDescent="0.25">
      <c r="A61" s="19"/>
      <c r="B61" s="19"/>
      <c r="C61" s="19"/>
      <c r="D61" s="19"/>
      <c r="E61" s="19"/>
      <c r="F61" s="19"/>
      <c r="G61" s="17"/>
      <c r="H61" s="17"/>
      <c r="I61" s="17"/>
      <c r="J61" s="17"/>
    </row>
    <row r="62" spans="1:22" x14ac:dyDescent="0.25">
      <c r="A62" s="13"/>
      <c r="B62" s="13"/>
      <c r="C62" s="13"/>
      <c r="D62" s="13"/>
      <c r="E62" s="13"/>
      <c r="F62" s="13"/>
      <c r="G62" s="17"/>
      <c r="H62" s="17"/>
      <c r="I62" s="17"/>
      <c r="J62" s="17"/>
    </row>
    <row r="63" spans="1:22" x14ac:dyDescent="0.25">
      <c r="A63" s="13"/>
      <c r="B63" s="13"/>
      <c r="C63" s="13"/>
      <c r="D63" s="13"/>
      <c r="E63" s="13"/>
      <c r="F63" s="13"/>
      <c r="G63" s="17"/>
      <c r="H63" s="17"/>
      <c r="I63" s="17"/>
      <c r="J63" s="17"/>
    </row>
    <row r="64" spans="1:22" x14ac:dyDescent="0.25">
      <c r="A64" s="13"/>
      <c r="B64" s="13"/>
      <c r="C64" s="13"/>
      <c r="D64" s="13"/>
      <c r="E64" s="13"/>
      <c r="F64" s="13"/>
      <c r="G64" s="17"/>
      <c r="H64" s="17"/>
      <c r="I64" s="17"/>
      <c r="J64" s="17"/>
    </row>
    <row r="65" spans="1:10" x14ac:dyDescent="0.25">
      <c r="A65" s="17"/>
      <c r="B65" s="17"/>
      <c r="C65" s="17"/>
      <c r="D65" s="17"/>
      <c r="E65" s="17"/>
      <c r="F65" s="17"/>
      <c r="G65" s="17"/>
      <c r="H65" s="17"/>
      <c r="I65" s="17"/>
      <c r="J65" s="17"/>
    </row>
    <row r="66" spans="1:10" x14ac:dyDescent="0.25">
      <c r="A66" s="19"/>
      <c r="B66" s="19"/>
      <c r="C66" s="19"/>
      <c r="D66" s="19"/>
      <c r="E66" s="19"/>
      <c r="F66" s="19"/>
      <c r="G66" s="19"/>
      <c r="H66" s="19"/>
      <c r="I66" s="19"/>
      <c r="J66" s="17"/>
    </row>
    <row r="67" spans="1:10" x14ac:dyDescent="0.25">
      <c r="A67" s="13"/>
      <c r="B67" s="13"/>
      <c r="C67" s="13"/>
      <c r="D67" s="13"/>
      <c r="E67" s="13"/>
      <c r="F67" s="13"/>
      <c r="G67" s="13"/>
      <c r="H67" s="13"/>
      <c r="I67" s="13"/>
      <c r="J67" s="17"/>
    </row>
    <row r="68" spans="1:10" x14ac:dyDescent="0.25">
      <c r="A68" s="13"/>
      <c r="B68" s="13"/>
      <c r="C68" s="13"/>
      <c r="D68" s="13"/>
      <c r="E68" s="13"/>
      <c r="F68" s="13"/>
      <c r="G68" s="13"/>
      <c r="H68" s="13"/>
      <c r="I68" s="13"/>
      <c r="J68" s="17"/>
    </row>
    <row r="69" spans="1:10" x14ac:dyDescent="0.25">
      <c r="A69" s="13"/>
      <c r="B69" s="13"/>
      <c r="C69" s="13"/>
      <c r="D69" s="13"/>
      <c r="E69" s="13"/>
      <c r="F69" s="13"/>
      <c r="G69" s="13"/>
      <c r="H69" s="13"/>
      <c r="I69" s="13"/>
      <c r="J69" s="17"/>
    </row>
    <row r="70" spans="1:10" x14ac:dyDescent="0.25">
      <c r="A70" s="17"/>
      <c r="B70" s="17"/>
      <c r="C70" s="17"/>
      <c r="D70" s="17"/>
      <c r="E70" s="17"/>
      <c r="F70" s="17"/>
      <c r="G70" s="17"/>
      <c r="H70" s="17"/>
      <c r="I70" s="17"/>
      <c r="J70" s="17"/>
    </row>
    <row r="71" spans="1:10" x14ac:dyDescent="0.25">
      <c r="A71" s="17"/>
      <c r="B71" s="17"/>
      <c r="C71" s="17"/>
      <c r="D71" s="17"/>
      <c r="E71" s="17"/>
      <c r="F71" s="17"/>
      <c r="G71" s="17"/>
      <c r="H71" s="17"/>
      <c r="I71" s="17"/>
      <c r="J71" s="17"/>
    </row>
    <row r="72" spans="1:10" x14ac:dyDescent="0.25">
      <c r="A72" s="17"/>
      <c r="B72" s="17"/>
      <c r="C72" s="17"/>
      <c r="D72" s="17"/>
      <c r="E72" s="17"/>
      <c r="F72" s="17"/>
      <c r="G72" s="17"/>
      <c r="H72" s="17"/>
      <c r="I72" s="17"/>
      <c r="J72" s="17"/>
    </row>
    <row r="73" spans="1:10" x14ac:dyDescent="0.25">
      <c r="A73" s="17"/>
      <c r="B73" s="17"/>
      <c r="C73" s="17"/>
      <c r="D73" s="17"/>
      <c r="E73" s="17"/>
      <c r="F73" s="17"/>
      <c r="G73" s="17"/>
      <c r="H73" s="17"/>
      <c r="I73" s="17"/>
      <c r="J73" s="17"/>
    </row>
    <row r="74" spans="1:10" x14ac:dyDescent="0.25">
      <c r="A74" s="17"/>
      <c r="B74" s="17"/>
      <c r="C74" s="17"/>
      <c r="D74" s="17"/>
      <c r="E74" s="17"/>
      <c r="F74" s="17"/>
      <c r="G74" s="17"/>
      <c r="H74" s="17"/>
      <c r="I74" s="17"/>
    </row>
  </sheetData>
  <mergeCells count="2">
    <mergeCell ref="A24:K24"/>
    <mergeCell ref="M24:W24"/>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9A827-71B1-4B30-BB64-C821277D113E}">
  <dimension ref="A1:W49"/>
  <sheetViews>
    <sheetView topLeftCell="A22" workbookViewId="0">
      <selection activeCell="B55" sqref="B55"/>
    </sheetView>
  </sheetViews>
  <sheetFormatPr defaultRowHeight="15" x14ac:dyDescent="0.25"/>
  <cols>
    <col min="1" max="1" width="34.42578125" bestFit="1" customWidth="1"/>
    <col min="2" max="2" width="20.140625" customWidth="1"/>
    <col min="3" max="3" width="15" customWidth="1"/>
    <col min="4" max="4" width="14.7109375" bestFit="1" customWidth="1"/>
    <col min="7" max="7" width="15.28515625" bestFit="1" customWidth="1"/>
    <col min="8" max="9" width="15.5703125" bestFit="1" customWidth="1"/>
    <col min="11" max="11" width="34.42578125" bestFit="1" customWidth="1"/>
  </cols>
  <sheetData>
    <row r="1" spans="1:11" ht="15.75" x14ac:dyDescent="0.25">
      <c r="B1" s="31" t="s">
        <v>102</v>
      </c>
      <c r="C1" s="31" t="s">
        <v>95</v>
      </c>
      <c r="D1" s="31" t="s">
        <v>96</v>
      </c>
      <c r="E1" s="31" t="s">
        <v>97</v>
      </c>
      <c r="F1" s="31" t="s">
        <v>98</v>
      </c>
      <c r="G1" s="31" t="s">
        <v>99</v>
      </c>
      <c r="H1" s="31" t="s">
        <v>100</v>
      </c>
      <c r="I1" s="31" t="s">
        <v>101</v>
      </c>
      <c r="K1" s="40" t="s">
        <v>2</v>
      </c>
    </row>
    <row r="2" spans="1:11" x14ac:dyDescent="0.25">
      <c r="A2" s="39" t="s">
        <v>35</v>
      </c>
      <c r="B2" s="23">
        <v>200000</v>
      </c>
      <c r="C2" s="24">
        <v>500000</v>
      </c>
      <c r="D2" s="24">
        <v>700000</v>
      </c>
      <c r="E2" s="25">
        <f>71%</f>
        <v>0.71</v>
      </c>
      <c r="F2" s="25">
        <f>29%</f>
        <v>0.28999999999999998</v>
      </c>
      <c r="G2" s="25">
        <v>0</v>
      </c>
      <c r="H2" s="26">
        <v>0</v>
      </c>
      <c r="I2" s="26">
        <v>0</v>
      </c>
      <c r="K2" s="38">
        <v>0.37000000000000005</v>
      </c>
    </row>
    <row r="3" spans="1:11" x14ac:dyDescent="0.25">
      <c r="A3" s="39" t="s">
        <v>36</v>
      </c>
      <c r="B3" s="23">
        <v>240000</v>
      </c>
      <c r="C3" s="23">
        <v>120000</v>
      </c>
      <c r="D3" s="24">
        <v>360000</v>
      </c>
      <c r="E3" s="25">
        <v>0.46</v>
      </c>
      <c r="F3" s="25">
        <f>40%</f>
        <v>0.4</v>
      </c>
      <c r="G3" s="25">
        <f>14%</f>
        <v>0.14000000000000001</v>
      </c>
      <c r="H3" s="26">
        <v>1</v>
      </c>
      <c r="I3" s="26">
        <v>0</v>
      </c>
      <c r="K3" s="38">
        <v>0.93</v>
      </c>
    </row>
    <row r="4" spans="1:11" x14ac:dyDescent="0.25">
      <c r="A4" s="39" t="s">
        <v>57</v>
      </c>
      <c r="B4" s="24">
        <v>397537.27</v>
      </c>
      <c r="C4" s="24">
        <v>391793.01</v>
      </c>
      <c r="D4" s="24">
        <f>C4+B4</f>
        <v>789330.28</v>
      </c>
      <c r="E4" s="27">
        <v>0.76</v>
      </c>
      <c r="F4" s="27">
        <v>0.14400000000000002</v>
      </c>
      <c r="G4" s="27">
        <v>9.6000000000000002E-2</v>
      </c>
      <c r="H4" s="27">
        <v>1</v>
      </c>
      <c r="I4" s="27">
        <v>0</v>
      </c>
      <c r="K4" s="38">
        <v>0.06</v>
      </c>
    </row>
    <row r="5" spans="1:11" x14ac:dyDescent="0.25">
      <c r="A5" s="39" t="s">
        <v>38</v>
      </c>
      <c r="B5" s="23">
        <v>440000</v>
      </c>
      <c r="C5" s="23">
        <v>150000</v>
      </c>
      <c r="D5" s="24">
        <f>C5+B5</f>
        <v>590000</v>
      </c>
      <c r="E5" s="27">
        <v>0.43</v>
      </c>
      <c r="F5" s="27">
        <v>0.22</v>
      </c>
      <c r="G5" s="27">
        <v>0.35</v>
      </c>
      <c r="H5" s="27">
        <v>0</v>
      </c>
      <c r="I5" s="27">
        <v>1</v>
      </c>
      <c r="K5" s="38">
        <v>0.5</v>
      </c>
    </row>
    <row r="6" spans="1:11" x14ac:dyDescent="0.25">
      <c r="A6" s="39" t="s">
        <v>39</v>
      </c>
      <c r="B6" s="24">
        <v>690000</v>
      </c>
      <c r="C6" s="24">
        <v>780000</v>
      </c>
      <c r="D6" s="24">
        <v>1470000</v>
      </c>
      <c r="E6" s="25">
        <f>0.33</f>
        <v>0.33</v>
      </c>
      <c r="F6" s="25">
        <f>0.33</f>
        <v>0.33</v>
      </c>
      <c r="G6" s="25">
        <f>0.33</f>
        <v>0.33</v>
      </c>
      <c r="H6" s="26">
        <v>1</v>
      </c>
      <c r="I6" s="26">
        <v>0</v>
      </c>
      <c r="K6" s="38">
        <v>1</v>
      </c>
    </row>
    <row r="7" spans="1:11" x14ac:dyDescent="0.25">
      <c r="A7" s="39" t="s">
        <v>40</v>
      </c>
      <c r="B7" s="24">
        <v>1600000</v>
      </c>
      <c r="C7" s="23"/>
      <c r="D7" s="24">
        <v>1600000</v>
      </c>
      <c r="E7" s="25">
        <f>0.3</f>
        <v>0.3</v>
      </c>
      <c r="F7" s="25">
        <f>0.3</f>
        <v>0.3</v>
      </c>
      <c r="G7" s="25">
        <f>0.4</f>
        <v>0.4</v>
      </c>
      <c r="H7" s="26">
        <v>1</v>
      </c>
      <c r="I7" s="26">
        <v>0</v>
      </c>
      <c r="K7" s="38">
        <v>0.85000000000000009</v>
      </c>
    </row>
    <row r="8" spans="1:11" x14ac:dyDescent="0.25">
      <c r="A8" s="39" t="s">
        <v>41</v>
      </c>
      <c r="B8" s="24">
        <v>1148296.3899999999</v>
      </c>
      <c r="C8" s="24">
        <v>359391</v>
      </c>
      <c r="D8" s="24">
        <f>B8+C8</f>
        <v>1507687.39</v>
      </c>
      <c r="E8" s="27">
        <v>0.59</v>
      </c>
      <c r="F8" s="27">
        <v>0.3</v>
      </c>
      <c r="G8" s="27">
        <v>0.11</v>
      </c>
      <c r="H8" s="27">
        <v>0</v>
      </c>
      <c r="I8" s="27">
        <v>1</v>
      </c>
      <c r="K8" s="38">
        <v>0.8</v>
      </c>
    </row>
    <row r="9" spans="1:11" x14ac:dyDescent="0.25">
      <c r="A9" s="39" t="s">
        <v>42</v>
      </c>
      <c r="B9" s="23">
        <v>380000</v>
      </c>
      <c r="C9" s="23">
        <v>380000</v>
      </c>
      <c r="D9" s="24">
        <f>C9+B9</f>
        <v>760000</v>
      </c>
      <c r="E9" s="25">
        <f>0.55</f>
        <v>0.55000000000000004</v>
      </c>
      <c r="F9" s="25">
        <f>0.27</f>
        <v>0.27</v>
      </c>
      <c r="G9" s="25">
        <f>0.18</f>
        <v>0.18</v>
      </c>
      <c r="H9" s="26">
        <v>1</v>
      </c>
      <c r="I9" s="26">
        <v>0</v>
      </c>
      <c r="K9" s="38">
        <v>1</v>
      </c>
    </row>
    <row r="10" spans="1:11" x14ac:dyDescent="0.25">
      <c r="A10" s="39" t="s">
        <v>43</v>
      </c>
      <c r="B10" s="23">
        <v>305000</v>
      </c>
      <c r="C10" s="23"/>
      <c r="D10" s="24">
        <f>C10+B10</f>
        <v>305000</v>
      </c>
      <c r="E10" s="25">
        <f>0.83</f>
        <v>0.83</v>
      </c>
      <c r="F10" s="25">
        <v>0.17</v>
      </c>
      <c r="G10" s="25">
        <f>0</f>
        <v>0</v>
      </c>
      <c r="H10" s="26">
        <v>0</v>
      </c>
      <c r="I10" s="26">
        <v>0</v>
      </c>
      <c r="K10" s="38">
        <v>0.2</v>
      </c>
    </row>
    <row r="11" spans="1:11" x14ac:dyDescent="0.25">
      <c r="A11" s="39" t="s">
        <v>44</v>
      </c>
      <c r="B11" s="24">
        <v>725000</v>
      </c>
      <c r="C11" s="24">
        <v>400000</v>
      </c>
      <c r="D11" s="24">
        <f>C11+B11</f>
        <v>1125000</v>
      </c>
      <c r="E11" s="25">
        <f>0.36</f>
        <v>0.36</v>
      </c>
      <c r="F11" s="25">
        <f>0.19</f>
        <v>0.19</v>
      </c>
      <c r="G11" s="25">
        <f>0.45</f>
        <v>0.45</v>
      </c>
      <c r="H11" s="26">
        <v>0.79</v>
      </c>
      <c r="I11" s="26">
        <v>0.21</v>
      </c>
      <c r="K11" s="38">
        <v>0.1</v>
      </c>
    </row>
    <row r="12" spans="1:11" x14ac:dyDescent="0.25">
      <c r="A12" s="39" t="s">
        <v>45</v>
      </c>
      <c r="B12" s="24">
        <v>475000</v>
      </c>
      <c r="C12" s="24"/>
      <c r="D12" s="24">
        <f>B12+C12</f>
        <v>475000</v>
      </c>
      <c r="E12" s="27">
        <v>0.31</v>
      </c>
      <c r="F12" s="27">
        <v>0.26</v>
      </c>
      <c r="G12" s="27">
        <v>0.43</v>
      </c>
      <c r="H12" s="27">
        <v>0</v>
      </c>
      <c r="I12" s="27">
        <v>1</v>
      </c>
      <c r="K12" s="38">
        <v>0.94000000000000006</v>
      </c>
    </row>
    <row r="13" spans="1:11" x14ac:dyDescent="0.25">
      <c r="A13" s="39" t="s">
        <v>46</v>
      </c>
      <c r="B13" s="23"/>
      <c r="C13" s="23"/>
      <c r="D13" s="24">
        <v>920000</v>
      </c>
      <c r="E13" s="27">
        <v>0.42</v>
      </c>
      <c r="F13" s="27">
        <v>0.3</v>
      </c>
      <c r="G13" s="27">
        <v>0.28000000000000003</v>
      </c>
      <c r="H13" s="27">
        <v>0</v>
      </c>
      <c r="I13" s="27">
        <v>1</v>
      </c>
      <c r="K13" s="38">
        <v>0.76</v>
      </c>
    </row>
    <row r="14" spans="1:11" x14ac:dyDescent="0.25">
      <c r="A14" s="39" t="s">
        <v>47</v>
      </c>
      <c r="B14" s="24">
        <v>1100000</v>
      </c>
      <c r="C14" s="24"/>
      <c r="D14" s="24">
        <f>B14+C14</f>
        <v>1100000</v>
      </c>
      <c r="E14" s="27">
        <v>0.7</v>
      </c>
      <c r="F14" s="27">
        <v>0.22</v>
      </c>
      <c r="G14" s="27">
        <v>7.4999999999999997E-2</v>
      </c>
      <c r="H14" s="27">
        <v>1</v>
      </c>
      <c r="I14" s="27">
        <v>0</v>
      </c>
      <c r="K14" s="38">
        <v>1</v>
      </c>
    </row>
    <row r="15" spans="1:11" x14ac:dyDescent="0.25">
      <c r="A15" s="39" t="s">
        <v>48</v>
      </c>
      <c r="B15" s="24">
        <v>30000</v>
      </c>
      <c r="C15" s="24">
        <v>270000</v>
      </c>
      <c r="D15" s="24">
        <f>500000</f>
        <v>500000</v>
      </c>
      <c r="E15" s="27">
        <v>0.6</v>
      </c>
      <c r="F15" s="27">
        <v>0.22</v>
      </c>
      <c r="G15" s="27">
        <v>0.18</v>
      </c>
      <c r="H15" s="27">
        <v>1</v>
      </c>
      <c r="I15" s="27">
        <v>0</v>
      </c>
      <c r="K15" s="38">
        <v>0.95000000000000007</v>
      </c>
    </row>
    <row r="16" spans="1:11" x14ac:dyDescent="0.25">
      <c r="A16" s="39" t="s">
        <v>49</v>
      </c>
      <c r="B16" s="24">
        <v>2400000</v>
      </c>
      <c r="C16" s="23"/>
      <c r="D16" s="24">
        <v>2400000</v>
      </c>
      <c r="E16" s="28">
        <v>0.309</v>
      </c>
      <c r="F16" s="27">
        <v>0.27900000000000003</v>
      </c>
      <c r="G16" s="28">
        <v>0.41299999999999998</v>
      </c>
      <c r="H16" s="27">
        <v>1</v>
      </c>
      <c r="I16" s="27">
        <v>0</v>
      </c>
      <c r="K16" s="38">
        <v>0.17</v>
      </c>
    </row>
    <row r="17" spans="1:23" x14ac:dyDescent="0.25">
      <c r="A17" s="39" t="s">
        <v>50</v>
      </c>
      <c r="B17" s="24">
        <v>1255000</v>
      </c>
      <c r="C17" s="24"/>
      <c r="D17" s="24">
        <f>B17+C17</f>
        <v>1255000</v>
      </c>
      <c r="E17" s="27">
        <v>0.5</v>
      </c>
      <c r="F17" s="27">
        <v>0.18</v>
      </c>
      <c r="G17" s="27">
        <v>0.32</v>
      </c>
      <c r="H17" s="27">
        <v>0.48</v>
      </c>
      <c r="I17" s="27">
        <v>0.62</v>
      </c>
      <c r="K17" s="38">
        <v>0.88</v>
      </c>
    </row>
    <row r="18" spans="1:23" x14ac:dyDescent="0.25">
      <c r="A18" s="39" t="s">
        <v>51</v>
      </c>
      <c r="B18" s="24">
        <v>1100000</v>
      </c>
      <c r="C18" s="23"/>
      <c r="D18" s="24">
        <v>1100000</v>
      </c>
      <c r="E18" s="27">
        <v>0.28999999999999998</v>
      </c>
      <c r="F18" s="27">
        <v>0.2</v>
      </c>
      <c r="G18" s="27">
        <v>0.51</v>
      </c>
      <c r="H18" s="27">
        <v>0.34</v>
      </c>
      <c r="I18" s="27">
        <v>0.66</v>
      </c>
      <c r="K18" s="38">
        <v>0.19</v>
      </c>
    </row>
    <row r="19" spans="1:23" x14ac:dyDescent="0.25">
      <c r="A19" s="39" t="s">
        <v>52</v>
      </c>
      <c r="B19" s="24">
        <v>900000</v>
      </c>
      <c r="C19" s="23"/>
      <c r="D19" s="24">
        <f>B19+C19</f>
        <v>900000</v>
      </c>
      <c r="E19" s="27">
        <v>0.47</v>
      </c>
      <c r="F19" s="27">
        <v>0.21</v>
      </c>
      <c r="G19" s="27">
        <v>0.32</v>
      </c>
      <c r="H19" s="27">
        <v>0</v>
      </c>
      <c r="I19" s="27">
        <v>1</v>
      </c>
      <c r="K19" s="38">
        <v>0.94000000000000006</v>
      </c>
    </row>
    <row r="20" spans="1:23" x14ac:dyDescent="0.25">
      <c r="A20" s="39" t="s">
        <v>53</v>
      </c>
      <c r="B20" s="24">
        <v>970000</v>
      </c>
      <c r="C20" s="24">
        <v>750000</v>
      </c>
      <c r="D20" s="24">
        <f>C20+B20</f>
        <v>1720000</v>
      </c>
      <c r="E20" s="27">
        <v>0.33</v>
      </c>
      <c r="F20" s="27">
        <v>0.16</v>
      </c>
      <c r="G20" s="27">
        <v>0.51</v>
      </c>
      <c r="H20" s="27">
        <v>0</v>
      </c>
      <c r="I20" s="27">
        <v>1</v>
      </c>
      <c r="K20" s="38">
        <v>0.30000000000000004</v>
      </c>
    </row>
    <row r="21" spans="1:23" x14ac:dyDescent="0.25">
      <c r="A21" s="39" t="s">
        <v>54</v>
      </c>
      <c r="B21" s="24">
        <v>235000</v>
      </c>
      <c r="C21" s="24">
        <v>850000</v>
      </c>
      <c r="D21" s="24">
        <f>B21+C21</f>
        <v>1085000</v>
      </c>
      <c r="E21" s="25">
        <f>0.412</f>
        <v>0.41199999999999998</v>
      </c>
      <c r="F21" s="25">
        <f>0.19</f>
        <v>0.19</v>
      </c>
      <c r="G21" s="25">
        <f>0.399</f>
        <v>0.39900000000000002</v>
      </c>
      <c r="H21" s="26">
        <v>0</v>
      </c>
      <c r="I21" s="26">
        <v>1</v>
      </c>
      <c r="K21" s="38">
        <v>0.21000000000000002</v>
      </c>
    </row>
    <row r="22" spans="1:23" x14ac:dyDescent="0.25">
      <c r="A22" s="39" t="s">
        <v>55</v>
      </c>
      <c r="B22" s="24">
        <v>1400000</v>
      </c>
      <c r="C22" s="23"/>
      <c r="D22" s="24">
        <v>1400000</v>
      </c>
      <c r="E22" s="27">
        <v>0.18</v>
      </c>
      <c r="F22" s="27">
        <v>0.18</v>
      </c>
      <c r="G22" s="27">
        <v>0.64</v>
      </c>
      <c r="H22" s="27">
        <v>0</v>
      </c>
      <c r="I22" s="27">
        <v>1</v>
      </c>
      <c r="K22" s="38">
        <v>0.25</v>
      </c>
    </row>
    <row r="27" spans="1:23" x14ac:dyDescent="0.25">
      <c r="A27" t="s">
        <v>59</v>
      </c>
      <c r="O27" s="17"/>
      <c r="P27" s="17"/>
      <c r="Q27" s="17"/>
      <c r="R27" s="17"/>
      <c r="S27" s="17"/>
      <c r="T27" s="17"/>
      <c r="U27" s="17"/>
      <c r="V27" s="17"/>
      <c r="W27" s="17"/>
    </row>
    <row r="28" spans="1:23" ht="15.75" thickBot="1" x14ac:dyDescent="0.3">
      <c r="O28" s="17"/>
      <c r="P28" s="17"/>
      <c r="Q28" s="17"/>
      <c r="R28" s="17"/>
      <c r="S28" s="17"/>
      <c r="T28" s="17"/>
      <c r="U28" s="17"/>
      <c r="V28" s="17"/>
      <c r="W28" s="17"/>
    </row>
    <row r="29" spans="1:23" x14ac:dyDescent="0.25">
      <c r="A29" s="16" t="s">
        <v>60</v>
      </c>
      <c r="B29" s="16"/>
      <c r="O29" s="18"/>
      <c r="P29" s="18"/>
      <c r="Q29" s="17"/>
      <c r="R29" s="17"/>
      <c r="S29" s="17"/>
      <c r="T29" s="17"/>
      <c r="U29" s="17"/>
      <c r="V29" s="17"/>
      <c r="W29" s="17"/>
    </row>
    <row r="30" spans="1:23" x14ac:dyDescent="0.25">
      <c r="A30" s="13" t="s">
        <v>61</v>
      </c>
      <c r="B30" s="13">
        <v>0.78020583452660741</v>
      </c>
      <c r="O30" s="13"/>
      <c r="P30" s="13"/>
      <c r="Q30" s="17"/>
      <c r="R30" s="17"/>
      <c r="S30" s="17"/>
      <c r="T30" s="17"/>
      <c r="U30" s="17"/>
      <c r="V30" s="17"/>
      <c r="W30" s="17"/>
    </row>
    <row r="31" spans="1:23" x14ac:dyDescent="0.25">
      <c r="A31" s="13" t="s">
        <v>62</v>
      </c>
      <c r="B31" s="13">
        <v>0.60872114422935997</v>
      </c>
      <c r="O31" s="13"/>
      <c r="P31" s="13"/>
      <c r="Q31" s="17"/>
      <c r="R31" s="17"/>
      <c r="S31" s="17"/>
      <c r="T31" s="17"/>
      <c r="U31" s="17"/>
      <c r="V31" s="17"/>
      <c r="W31" s="17"/>
    </row>
    <row r="32" spans="1:23" x14ac:dyDescent="0.25">
      <c r="A32" s="13" t="s">
        <v>63</v>
      </c>
      <c r="B32" s="13">
        <v>0.44103020604194282</v>
      </c>
      <c r="O32" s="13"/>
      <c r="P32" s="13"/>
      <c r="Q32" s="17"/>
      <c r="R32" s="17"/>
      <c r="S32" s="17"/>
      <c r="T32" s="17"/>
      <c r="U32" s="17"/>
      <c r="V32" s="17"/>
      <c r="W32" s="17"/>
    </row>
    <row r="33" spans="1:23" x14ac:dyDescent="0.25">
      <c r="A33" s="13" t="s">
        <v>64</v>
      </c>
      <c r="B33" s="13">
        <v>0.27108085671004101</v>
      </c>
      <c r="O33" s="13"/>
      <c r="P33" s="13"/>
      <c r="Q33" s="17"/>
      <c r="R33" s="17"/>
      <c r="S33" s="17"/>
      <c r="T33" s="17"/>
      <c r="U33" s="17"/>
      <c r="V33" s="17"/>
      <c r="W33" s="17"/>
    </row>
    <row r="34" spans="1:23" ht="15.75" thickBot="1" x14ac:dyDescent="0.3">
      <c r="A34" s="14" t="s">
        <v>65</v>
      </c>
      <c r="B34" s="14">
        <v>21</v>
      </c>
      <c r="O34" s="13"/>
      <c r="P34" s="13"/>
      <c r="Q34" s="17"/>
      <c r="R34" s="17"/>
      <c r="S34" s="17"/>
      <c r="T34" s="17"/>
      <c r="U34" s="17"/>
      <c r="V34" s="17"/>
      <c r="W34" s="17"/>
    </row>
    <row r="35" spans="1:23" x14ac:dyDescent="0.25">
      <c r="O35" s="17"/>
      <c r="P35" s="17"/>
      <c r="Q35" s="17"/>
      <c r="R35" s="17"/>
      <c r="S35" s="17"/>
      <c r="T35" s="17"/>
      <c r="U35" s="17"/>
      <c r="V35" s="17"/>
      <c r="W35" s="17"/>
    </row>
    <row r="36" spans="1:23" ht="15.75" thickBot="1" x14ac:dyDescent="0.3">
      <c r="A36" t="s">
        <v>66</v>
      </c>
      <c r="O36" s="17"/>
      <c r="P36" s="17"/>
      <c r="Q36" s="17"/>
      <c r="R36" s="17"/>
      <c r="S36" s="17"/>
      <c r="T36" s="17"/>
      <c r="U36" s="17"/>
      <c r="V36" s="17"/>
      <c r="W36" s="17"/>
    </row>
    <row r="37" spans="1:23" x14ac:dyDescent="0.25">
      <c r="A37" s="15"/>
      <c r="B37" s="15" t="s">
        <v>71</v>
      </c>
      <c r="C37" s="15" t="s">
        <v>72</v>
      </c>
      <c r="D37" s="15" t="s">
        <v>73</v>
      </c>
      <c r="E37" s="15" t="s">
        <v>74</v>
      </c>
      <c r="F37" s="15" t="s">
        <v>75</v>
      </c>
      <c r="O37" s="19"/>
      <c r="P37" s="19"/>
      <c r="Q37" s="19"/>
      <c r="R37" s="19"/>
      <c r="S37" s="19"/>
      <c r="T37" s="19"/>
      <c r="U37" s="17"/>
      <c r="V37" s="17"/>
      <c r="W37" s="17"/>
    </row>
    <row r="38" spans="1:23" x14ac:dyDescent="0.25">
      <c r="A38" s="13" t="s">
        <v>67</v>
      </c>
      <c r="B38" s="13">
        <v>6</v>
      </c>
      <c r="C38" s="13">
        <v>1.6005076058501406</v>
      </c>
      <c r="D38" s="13">
        <v>0.2667512676416901</v>
      </c>
      <c r="E38" s="13">
        <v>3.6300181202936108</v>
      </c>
      <c r="F38" s="13">
        <v>2.1955134400786339E-2</v>
      </c>
      <c r="O38" s="13"/>
      <c r="P38" s="13"/>
      <c r="Q38" s="13"/>
      <c r="R38" s="13"/>
      <c r="S38" s="13"/>
      <c r="T38" s="13"/>
      <c r="U38" s="17"/>
      <c r="V38" s="17"/>
      <c r="W38" s="17"/>
    </row>
    <row r="39" spans="1:23" x14ac:dyDescent="0.25">
      <c r="A39" s="13" t="s">
        <v>68</v>
      </c>
      <c r="B39" s="13">
        <v>14</v>
      </c>
      <c r="C39" s="13">
        <v>1.0287876322450971</v>
      </c>
      <c r="D39" s="13">
        <v>7.3484830874649784E-2</v>
      </c>
      <c r="E39" s="13"/>
      <c r="F39" s="13"/>
      <c r="O39" s="13"/>
      <c r="P39" s="13"/>
      <c r="Q39" s="13"/>
      <c r="R39" s="13"/>
      <c r="S39" s="13"/>
      <c r="T39" s="13"/>
      <c r="U39" s="17"/>
      <c r="V39" s="17"/>
      <c r="W39" s="17"/>
    </row>
    <row r="40" spans="1:23" ht="15.75" thickBot="1" x14ac:dyDescent="0.3">
      <c r="A40" s="14" t="s">
        <v>69</v>
      </c>
      <c r="B40" s="14">
        <v>20</v>
      </c>
      <c r="C40" s="14">
        <v>2.6292952380952377</v>
      </c>
      <c r="D40" s="14"/>
      <c r="E40" s="14"/>
      <c r="F40" s="14"/>
      <c r="O40" s="13"/>
      <c r="P40" s="13"/>
      <c r="Q40" s="13"/>
      <c r="R40" s="13"/>
      <c r="S40" s="13"/>
      <c r="T40" s="13"/>
      <c r="U40" s="17"/>
      <c r="V40" s="17"/>
      <c r="W40" s="17"/>
    </row>
    <row r="41" spans="1:23" ht="15.75" thickBot="1" x14ac:dyDescent="0.3">
      <c r="O41" s="17"/>
      <c r="P41" s="17"/>
      <c r="Q41" s="17"/>
      <c r="R41" s="17"/>
      <c r="S41" s="17"/>
      <c r="T41" s="17"/>
      <c r="U41" s="17"/>
      <c r="V41" s="17"/>
      <c r="W41" s="17"/>
    </row>
    <row r="42" spans="1:23" x14ac:dyDescent="0.25">
      <c r="A42" s="15"/>
      <c r="B42" s="15" t="s">
        <v>76</v>
      </c>
      <c r="C42" s="15" t="s">
        <v>64</v>
      </c>
      <c r="D42" s="15" t="s">
        <v>77</v>
      </c>
      <c r="E42" s="15" t="s">
        <v>78</v>
      </c>
      <c r="F42" s="15" t="s">
        <v>79</v>
      </c>
      <c r="G42" s="15" t="s">
        <v>80</v>
      </c>
      <c r="H42" s="15" t="s">
        <v>81</v>
      </c>
      <c r="I42" s="15" t="s">
        <v>82</v>
      </c>
      <c r="O42" s="19"/>
      <c r="P42" s="19"/>
      <c r="Q42" s="19"/>
      <c r="R42" s="19"/>
      <c r="S42" s="19"/>
      <c r="T42" s="19"/>
      <c r="U42" s="19"/>
      <c r="V42" s="19"/>
      <c r="W42" s="19"/>
    </row>
    <row r="43" spans="1:23" x14ac:dyDescent="0.25">
      <c r="A43" s="13" t="s">
        <v>70</v>
      </c>
      <c r="B43" s="13">
        <v>43.245014415973095</v>
      </c>
      <c r="C43" s="13">
        <v>27.136926777439786</v>
      </c>
      <c r="D43" s="13">
        <v>1.5935855511805679</v>
      </c>
      <c r="E43" s="13">
        <v>0.13334912945495617</v>
      </c>
      <c r="F43" s="13">
        <v>-14.957904887279959</v>
      </c>
      <c r="G43" s="13">
        <v>101.44793371922614</v>
      </c>
      <c r="H43" s="13">
        <v>-14.957904887279959</v>
      </c>
      <c r="I43" s="13">
        <v>101.44793371922614</v>
      </c>
      <c r="O43" s="13"/>
      <c r="P43" s="13"/>
      <c r="Q43" s="13"/>
      <c r="R43" s="13"/>
      <c r="S43" s="13"/>
      <c r="T43" s="13"/>
      <c r="U43" s="13"/>
      <c r="V43" s="13"/>
      <c r="W43" s="13"/>
    </row>
    <row r="44" spans="1:23" x14ac:dyDescent="0.25">
      <c r="A44" s="13" t="s">
        <v>83</v>
      </c>
      <c r="B44" s="13">
        <v>-1.7373614554085604E-7</v>
      </c>
      <c r="C44" s="13">
        <v>1.4160337611267289E-7</v>
      </c>
      <c r="D44" s="13">
        <v>-1.2269209273839299</v>
      </c>
      <c r="E44" s="13">
        <v>0.2400861225584332</v>
      </c>
      <c r="F44" s="13">
        <v>-4.7744518159153485E-7</v>
      </c>
      <c r="G44" s="13">
        <v>1.299728905098228E-7</v>
      </c>
      <c r="H44" s="13">
        <v>-4.7744518159153485E-7</v>
      </c>
      <c r="I44" s="13">
        <v>1.299728905098228E-7</v>
      </c>
      <c r="O44" s="13"/>
      <c r="P44" s="13"/>
      <c r="Q44" s="13"/>
      <c r="R44" s="13"/>
      <c r="S44" s="13"/>
      <c r="T44" s="13"/>
      <c r="U44" s="13"/>
      <c r="V44" s="13"/>
      <c r="W44" s="13"/>
    </row>
    <row r="45" spans="1:23" x14ac:dyDescent="0.25">
      <c r="A45" s="13" t="s">
        <v>84</v>
      </c>
      <c r="B45" s="13">
        <v>-43.435350985217987</v>
      </c>
      <c r="C45" s="13">
        <v>27.089326039439335</v>
      </c>
      <c r="D45" s="13">
        <v>-1.6034120199956428</v>
      </c>
      <c r="E45" s="13">
        <v>0.13115862692329272</v>
      </c>
      <c r="F45" s="13">
        <v>-101.53617685927262</v>
      </c>
      <c r="G45" s="13">
        <v>14.665474888836634</v>
      </c>
      <c r="H45" s="13">
        <v>-101.53617685927262</v>
      </c>
      <c r="I45" s="13">
        <v>14.665474888836634</v>
      </c>
      <c r="O45" s="13"/>
      <c r="P45" s="13"/>
      <c r="Q45" s="13"/>
      <c r="R45" s="13"/>
      <c r="S45" s="13"/>
      <c r="T45" s="13"/>
      <c r="U45" s="13"/>
      <c r="V45" s="13"/>
      <c r="W45" s="13"/>
    </row>
    <row r="46" spans="1:23" x14ac:dyDescent="0.25">
      <c r="A46" s="13" t="s">
        <v>85</v>
      </c>
      <c r="B46" s="13">
        <v>-41.07156643641283</v>
      </c>
      <c r="C46" s="13">
        <v>27.275630896567847</v>
      </c>
      <c r="D46" s="13">
        <v>-1.5057971194932454</v>
      </c>
      <c r="E46" s="13">
        <v>0.15434545959659496</v>
      </c>
      <c r="F46" s="13">
        <v>-99.571976487931124</v>
      </c>
      <c r="G46" s="13">
        <v>17.428843615105457</v>
      </c>
      <c r="H46" s="13">
        <v>-99.571976487931124</v>
      </c>
      <c r="I46" s="13">
        <v>17.428843615105457</v>
      </c>
      <c r="O46" s="17"/>
      <c r="P46" s="17"/>
      <c r="Q46" s="17"/>
      <c r="R46" s="17"/>
      <c r="S46" s="17"/>
      <c r="T46" s="17"/>
      <c r="U46" s="17"/>
      <c r="V46" s="17"/>
      <c r="W46" s="17"/>
    </row>
    <row r="47" spans="1:23" x14ac:dyDescent="0.25">
      <c r="A47" s="13" t="s">
        <v>86</v>
      </c>
      <c r="B47" s="13">
        <v>-44.131913567373985</v>
      </c>
      <c r="C47" s="13">
        <v>27.069861966332557</v>
      </c>
      <c r="D47" s="13">
        <v>-1.6302969561596552</v>
      </c>
      <c r="E47" s="13">
        <v>0.12532308703297168</v>
      </c>
      <c r="F47" s="13">
        <v>-102.19099315653654</v>
      </c>
      <c r="G47" s="13">
        <v>13.927166021788565</v>
      </c>
      <c r="H47" s="13">
        <v>-102.19099315653654</v>
      </c>
      <c r="I47" s="13">
        <v>13.927166021788565</v>
      </c>
      <c r="O47" s="17"/>
      <c r="P47" s="17"/>
      <c r="Q47" s="17"/>
      <c r="R47" s="17"/>
      <c r="S47" s="17"/>
      <c r="T47" s="17"/>
      <c r="U47" s="17"/>
      <c r="V47" s="17"/>
      <c r="W47" s="17"/>
    </row>
    <row r="48" spans="1:23" x14ac:dyDescent="0.25">
      <c r="A48" s="13" t="s">
        <v>87</v>
      </c>
      <c r="B48" s="13">
        <v>0.56339453318648347</v>
      </c>
      <c r="C48" s="13">
        <v>0.24704534290874272</v>
      </c>
      <c r="D48" s="13">
        <v>2.2805308796879387</v>
      </c>
      <c r="E48" s="13">
        <v>3.8753345231896434E-2</v>
      </c>
      <c r="F48" s="13">
        <v>3.3534970403722886E-2</v>
      </c>
      <c r="G48" s="13">
        <v>1.0932540959692441</v>
      </c>
      <c r="H48" s="13">
        <v>3.3534970403722886E-2</v>
      </c>
      <c r="I48" s="13">
        <v>1.0932540959692441</v>
      </c>
      <c r="O48" s="17"/>
      <c r="P48" s="17"/>
      <c r="Q48" s="17"/>
      <c r="R48" s="17"/>
      <c r="S48" s="17"/>
      <c r="T48" s="17"/>
      <c r="U48" s="17"/>
      <c r="V48" s="17"/>
      <c r="W48" s="17"/>
    </row>
    <row r="49" spans="1:9" ht="15.75" thickBot="1" x14ac:dyDescent="0.3">
      <c r="A49" s="14" t="s">
        <v>88</v>
      </c>
      <c r="B49" s="14">
        <v>0.70321635547475558</v>
      </c>
      <c r="C49" s="14">
        <v>0.2754715972340428</v>
      </c>
      <c r="D49" s="14">
        <v>2.5527726362195429</v>
      </c>
      <c r="E49" s="14">
        <v>2.2993406606300178E-2</v>
      </c>
      <c r="F49" s="14">
        <v>0.11238854082772554</v>
      </c>
      <c r="G49" s="14">
        <v>1.2940441701217855</v>
      </c>
      <c r="H49" s="14">
        <v>0.11238854082772554</v>
      </c>
      <c r="I49" s="14">
        <v>1.2940441701217855</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E4723-AAB0-422A-B88D-9A6821463C93}">
  <dimension ref="A1:U73"/>
  <sheetViews>
    <sheetView topLeftCell="A21" zoomScale="90" zoomScaleNormal="90" workbookViewId="0">
      <selection activeCell="K37" sqref="K37"/>
    </sheetView>
  </sheetViews>
  <sheetFormatPr defaultRowHeight="15" x14ac:dyDescent="0.25"/>
  <cols>
    <col min="1" max="1" width="23.28515625" bestFit="1" customWidth="1"/>
    <col min="2" max="4" width="15.5703125" bestFit="1" customWidth="1"/>
    <col min="5" max="5" width="13" customWidth="1"/>
    <col min="11" max="11" width="31.85546875" customWidth="1"/>
    <col min="12" max="12" width="10.140625" bestFit="1" customWidth="1"/>
    <col min="14" max="14" width="12.140625" customWidth="1"/>
    <col min="15" max="15" width="11.28515625" bestFit="1" customWidth="1"/>
    <col min="16" max="16" width="10.28515625" bestFit="1" customWidth="1"/>
    <col min="17" max="17" width="11.5703125" customWidth="1"/>
    <col min="18" max="21" width="11.140625" bestFit="1" customWidth="1"/>
  </cols>
  <sheetData>
    <row r="1" spans="1:11" ht="15.75" x14ac:dyDescent="0.25">
      <c r="B1" s="31" t="s">
        <v>102</v>
      </c>
      <c r="C1" s="31" t="s">
        <v>95</v>
      </c>
      <c r="D1" s="31" t="s">
        <v>96</v>
      </c>
      <c r="E1" s="31" t="s">
        <v>97</v>
      </c>
      <c r="F1" s="31" t="s">
        <v>98</v>
      </c>
      <c r="G1" s="31" t="s">
        <v>99</v>
      </c>
      <c r="H1" s="31" t="s">
        <v>100</v>
      </c>
      <c r="I1" s="31" t="s">
        <v>101</v>
      </c>
      <c r="J1" s="31"/>
      <c r="K1" s="31" t="s">
        <v>103</v>
      </c>
    </row>
    <row r="2" spans="1:11" x14ac:dyDescent="0.25">
      <c r="A2" s="3" t="s">
        <v>35</v>
      </c>
      <c r="B2" s="23">
        <v>200000</v>
      </c>
      <c r="C2" s="32">
        <v>500000</v>
      </c>
      <c r="D2" s="32">
        <v>700000</v>
      </c>
      <c r="E2" s="33">
        <f>71%</f>
        <v>0.71</v>
      </c>
      <c r="F2" s="33">
        <f>29%</f>
        <v>0.28999999999999998</v>
      </c>
      <c r="G2" s="33">
        <v>0</v>
      </c>
      <c r="H2" s="34">
        <v>0</v>
      </c>
      <c r="I2" s="34">
        <v>0</v>
      </c>
      <c r="K2" s="30">
        <v>4383572</v>
      </c>
    </row>
    <row r="3" spans="1:11" x14ac:dyDescent="0.25">
      <c r="A3" s="3" t="s">
        <v>36</v>
      </c>
      <c r="B3" s="23">
        <v>240000</v>
      </c>
      <c r="C3" s="23">
        <v>120000</v>
      </c>
      <c r="D3" s="32">
        <v>360000</v>
      </c>
      <c r="E3" s="33">
        <v>0.46</v>
      </c>
      <c r="F3" s="33">
        <f>40%</f>
        <v>0.4</v>
      </c>
      <c r="G3" s="33">
        <f>14%</f>
        <v>0.14000000000000001</v>
      </c>
      <c r="H3" s="34">
        <v>1</v>
      </c>
      <c r="I3" s="34">
        <v>0</v>
      </c>
      <c r="K3" s="30">
        <v>1549181</v>
      </c>
    </row>
    <row r="4" spans="1:11" x14ac:dyDescent="0.25">
      <c r="A4" s="3" t="s">
        <v>37</v>
      </c>
      <c r="B4" s="32">
        <v>300000</v>
      </c>
      <c r="C4" s="32">
        <v>1100000</v>
      </c>
      <c r="D4" s="32">
        <f>B4+C4</f>
        <v>1400000</v>
      </c>
      <c r="E4" s="35">
        <v>0.22</v>
      </c>
      <c r="F4" s="35">
        <v>0.22</v>
      </c>
      <c r="G4" s="35">
        <v>0.56000000000000005</v>
      </c>
      <c r="H4" s="35">
        <v>0</v>
      </c>
      <c r="I4" s="35">
        <v>1</v>
      </c>
      <c r="K4" s="30">
        <v>3666790</v>
      </c>
    </row>
    <row r="5" spans="1:11" x14ac:dyDescent="0.25">
      <c r="A5" s="3" t="s">
        <v>57</v>
      </c>
      <c r="B5" s="32">
        <v>397537.27</v>
      </c>
      <c r="C5" s="32">
        <v>391793.01</v>
      </c>
      <c r="D5" s="32">
        <f>C5+B5</f>
        <v>789330.28</v>
      </c>
      <c r="E5" s="35">
        <v>0.76</v>
      </c>
      <c r="F5" s="35">
        <v>0.14400000000000002</v>
      </c>
      <c r="G5" s="35">
        <v>9.6000000000000002E-2</v>
      </c>
      <c r="H5" s="35">
        <v>1</v>
      </c>
      <c r="I5" s="35">
        <v>0</v>
      </c>
      <c r="K5" s="30">
        <v>225254</v>
      </c>
    </row>
    <row r="6" spans="1:11" x14ac:dyDescent="0.25">
      <c r="A6" s="3" t="s">
        <v>38</v>
      </c>
      <c r="B6" s="23">
        <v>440000</v>
      </c>
      <c r="C6" s="23">
        <v>150000</v>
      </c>
      <c r="D6" s="32">
        <f>C6+B6</f>
        <v>590000</v>
      </c>
      <c r="E6" s="35">
        <v>0.43</v>
      </c>
      <c r="F6" s="35">
        <v>0.22</v>
      </c>
      <c r="G6" s="35">
        <v>0.35</v>
      </c>
      <c r="H6" s="35">
        <v>0</v>
      </c>
      <c r="I6" s="35">
        <v>1</v>
      </c>
      <c r="K6" s="30">
        <v>850915</v>
      </c>
    </row>
    <row r="7" spans="1:11" x14ac:dyDescent="0.25">
      <c r="A7" s="3" t="s">
        <v>39</v>
      </c>
      <c r="B7" s="32">
        <v>690000</v>
      </c>
      <c r="C7" s="32">
        <v>780000</v>
      </c>
      <c r="D7" s="32">
        <v>1470000</v>
      </c>
      <c r="E7" s="33">
        <f>0.33</f>
        <v>0.33</v>
      </c>
      <c r="F7" s="33">
        <f>0.33</f>
        <v>0.33</v>
      </c>
      <c r="G7" s="33">
        <f>0.33</f>
        <v>0.33</v>
      </c>
      <c r="H7" s="34">
        <v>1</v>
      </c>
      <c r="I7" s="34">
        <v>0</v>
      </c>
      <c r="K7" s="30">
        <v>13812389</v>
      </c>
    </row>
    <row r="8" spans="1:11" x14ac:dyDescent="0.25">
      <c r="A8" s="3" t="s">
        <v>40</v>
      </c>
      <c r="B8" s="32">
        <v>1600000</v>
      </c>
      <c r="C8" s="23"/>
      <c r="D8" s="32">
        <v>1600000</v>
      </c>
      <c r="E8" s="33">
        <f>0.3</f>
        <v>0.3</v>
      </c>
      <c r="F8" s="33">
        <f>0.3</f>
        <v>0.3</v>
      </c>
      <c r="G8" s="33">
        <f>0.4</f>
        <v>0.4</v>
      </c>
      <c r="H8" s="34">
        <v>1</v>
      </c>
      <c r="I8" s="34">
        <v>0</v>
      </c>
      <c r="K8" s="30">
        <v>4492008</v>
      </c>
    </row>
    <row r="9" spans="1:11" x14ac:dyDescent="0.25">
      <c r="A9" s="3" t="s">
        <v>41</v>
      </c>
      <c r="B9" s="32">
        <v>1148296.3899999999</v>
      </c>
      <c r="C9" s="32">
        <v>359391</v>
      </c>
      <c r="D9" s="32">
        <f>B9+C9</f>
        <v>1507687.39</v>
      </c>
      <c r="E9" s="35">
        <v>0.59</v>
      </c>
      <c r="F9" s="35">
        <v>0.3</v>
      </c>
      <c r="G9" s="35">
        <v>0.11</v>
      </c>
      <c r="H9" s="35">
        <v>0</v>
      </c>
      <c r="I9" s="35">
        <v>1</v>
      </c>
      <c r="K9" s="30">
        <v>548480</v>
      </c>
    </row>
    <row r="10" spans="1:11" x14ac:dyDescent="0.25">
      <c r="A10" s="3" t="s">
        <v>42</v>
      </c>
      <c r="B10" s="23">
        <v>380000</v>
      </c>
      <c r="C10" s="23">
        <v>380000</v>
      </c>
      <c r="D10" s="32">
        <f>C10+B10</f>
        <v>760000</v>
      </c>
      <c r="E10" s="33">
        <f>0.55</f>
        <v>0.55000000000000004</v>
      </c>
      <c r="F10" s="33">
        <f>0.27</f>
        <v>0.27</v>
      </c>
      <c r="G10" s="33">
        <f>0.18</f>
        <v>0.18</v>
      </c>
      <c r="H10" s="34">
        <v>1</v>
      </c>
      <c r="I10" s="34">
        <v>0</v>
      </c>
      <c r="K10" s="30">
        <v>3183508</v>
      </c>
    </row>
    <row r="11" spans="1:11" x14ac:dyDescent="0.25">
      <c r="A11" s="3" t="s">
        <v>43</v>
      </c>
      <c r="B11" s="23">
        <v>305000</v>
      </c>
      <c r="C11" s="23"/>
      <c r="D11" s="32">
        <f>C11+B11</f>
        <v>305000</v>
      </c>
      <c r="E11" s="33">
        <f>0.83</f>
        <v>0.83</v>
      </c>
      <c r="F11" s="33">
        <v>0.17</v>
      </c>
      <c r="G11" s="33">
        <f>0</f>
        <v>0</v>
      </c>
      <c r="H11" s="34">
        <v>0</v>
      </c>
      <c r="I11" s="34">
        <v>0</v>
      </c>
      <c r="K11" s="30">
        <v>198929</v>
      </c>
    </row>
    <row r="12" spans="1:11" x14ac:dyDescent="0.25">
      <c r="A12" s="3" t="s">
        <v>44</v>
      </c>
      <c r="B12" s="32">
        <v>725000</v>
      </c>
      <c r="C12" s="32">
        <v>400000</v>
      </c>
      <c r="D12" s="32">
        <f>C12+B12</f>
        <v>1125000</v>
      </c>
      <c r="E12" s="33">
        <f>0.36</f>
        <v>0.36</v>
      </c>
      <c r="F12" s="33">
        <f>0.19</f>
        <v>0.19</v>
      </c>
      <c r="G12" s="33">
        <f>0.45</f>
        <v>0.45</v>
      </c>
      <c r="H12" s="34">
        <v>0.79</v>
      </c>
      <c r="I12" s="34">
        <v>0.21</v>
      </c>
      <c r="K12" s="30">
        <v>85613</v>
      </c>
    </row>
    <row r="13" spans="1:11" x14ac:dyDescent="0.25">
      <c r="A13" s="3" t="s">
        <v>45</v>
      </c>
      <c r="B13" s="32">
        <v>475000</v>
      </c>
      <c r="C13" s="32"/>
      <c r="D13" s="32">
        <f>B13+C13</f>
        <v>475000</v>
      </c>
      <c r="E13" s="35">
        <v>0.31</v>
      </c>
      <c r="F13" s="35">
        <v>0.26</v>
      </c>
      <c r="G13" s="35">
        <v>0.43</v>
      </c>
      <c r="H13" s="35">
        <v>0</v>
      </c>
      <c r="I13" s="35">
        <v>1</v>
      </c>
      <c r="K13" s="30">
        <v>304136</v>
      </c>
    </row>
    <row r="14" spans="1:11" x14ac:dyDescent="0.25">
      <c r="A14" s="3" t="s">
        <v>46</v>
      </c>
      <c r="B14" s="23"/>
      <c r="C14" s="23"/>
      <c r="D14" s="32">
        <v>920000</v>
      </c>
      <c r="E14" s="35">
        <v>0.42</v>
      </c>
      <c r="F14" s="35">
        <v>0.3</v>
      </c>
      <c r="G14" s="35">
        <v>0.28000000000000003</v>
      </c>
      <c r="H14" s="35">
        <v>0</v>
      </c>
      <c r="I14" s="35">
        <v>1</v>
      </c>
      <c r="K14" s="30">
        <v>9009515</v>
      </c>
    </row>
    <row r="15" spans="1:11" x14ac:dyDescent="0.25">
      <c r="A15" s="3" t="s">
        <v>47</v>
      </c>
      <c r="B15" s="32">
        <v>1100000</v>
      </c>
      <c r="C15" s="32"/>
      <c r="D15" s="32">
        <f>B15+C15</f>
        <v>1100000</v>
      </c>
      <c r="E15" s="35">
        <v>0.7</v>
      </c>
      <c r="F15" s="35">
        <v>0.22</v>
      </c>
      <c r="G15" s="35">
        <v>7.4999999999999997E-2</v>
      </c>
      <c r="H15" s="35">
        <v>1</v>
      </c>
      <c r="I15" s="35">
        <v>0</v>
      </c>
      <c r="K15" s="30">
        <v>177460</v>
      </c>
    </row>
    <row r="16" spans="1:11" x14ac:dyDescent="0.25">
      <c r="A16" s="3" t="s">
        <v>48</v>
      </c>
      <c r="B16" s="32">
        <v>30000</v>
      </c>
      <c r="C16" s="32">
        <v>270000</v>
      </c>
      <c r="D16" s="32">
        <f>500000</f>
        <v>500000</v>
      </c>
      <c r="E16" s="35">
        <v>0.6</v>
      </c>
      <c r="F16" s="35">
        <v>0.22</v>
      </c>
      <c r="G16" s="35">
        <v>0.18</v>
      </c>
      <c r="H16" s="35">
        <v>1</v>
      </c>
      <c r="I16" s="35">
        <v>0</v>
      </c>
      <c r="K16" s="30">
        <v>878696</v>
      </c>
    </row>
    <row r="17" spans="1:13" x14ac:dyDescent="0.25">
      <c r="A17" s="3" t="s">
        <v>49</v>
      </c>
      <c r="B17" s="32">
        <v>2400000</v>
      </c>
      <c r="C17" s="23"/>
      <c r="D17" s="32">
        <v>2400000</v>
      </c>
      <c r="E17" s="36">
        <v>0.309</v>
      </c>
      <c r="F17" s="35">
        <v>0.27900000000000003</v>
      </c>
      <c r="G17" s="36">
        <v>0.41299999999999998</v>
      </c>
      <c r="H17" s="35">
        <v>1</v>
      </c>
      <c r="I17" s="35">
        <v>0</v>
      </c>
      <c r="K17" s="30">
        <v>51992</v>
      </c>
    </row>
    <row r="18" spans="1:13" x14ac:dyDescent="0.25">
      <c r="A18" s="3" t="s">
        <v>50</v>
      </c>
      <c r="B18" s="32">
        <v>1255000</v>
      </c>
      <c r="C18" s="32"/>
      <c r="D18" s="32">
        <f>B18+C18</f>
        <v>1255000</v>
      </c>
      <c r="E18" s="35">
        <v>0.5</v>
      </c>
      <c r="F18" s="35">
        <v>0.18</v>
      </c>
      <c r="G18" s="35">
        <v>0.32</v>
      </c>
      <c r="H18" s="35">
        <v>0.48</v>
      </c>
      <c r="I18" s="35">
        <v>0.62</v>
      </c>
      <c r="K18" s="30">
        <v>8540946</v>
      </c>
    </row>
    <row r="19" spans="1:13" x14ac:dyDescent="0.25">
      <c r="A19" s="3" t="s">
        <v>52</v>
      </c>
      <c r="B19" s="32">
        <v>900000</v>
      </c>
      <c r="C19" s="23"/>
      <c r="D19" s="32">
        <f>B19+C19</f>
        <v>900000</v>
      </c>
      <c r="E19" s="35">
        <v>0.47</v>
      </c>
      <c r="F19" s="35">
        <v>0.21</v>
      </c>
      <c r="G19" s="35">
        <v>0.32</v>
      </c>
      <c r="H19" s="35">
        <v>0</v>
      </c>
      <c r="I19" s="35">
        <v>1</v>
      </c>
      <c r="K19" s="30">
        <v>2718123</v>
      </c>
    </row>
    <row r="20" spans="1:13" x14ac:dyDescent="0.25">
      <c r="A20" s="3" t="s">
        <v>53</v>
      </c>
      <c r="B20" s="32">
        <v>970000</v>
      </c>
      <c r="C20" s="32">
        <v>750000</v>
      </c>
      <c r="D20" s="32">
        <f>C20+B20</f>
        <v>1720000</v>
      </c>
      <c r="E20" s="35">
        <v>0.33</v>
      </c>
      <c r="F20" s="35">
        <v>0.16</v>
      </c>
      <c r="G20" s="35">
        <v>0.51</v>
      </c>
      <c r="H20" s="35">
        <v>0</v>
      </c>
      <c r="I20" s="35">
        <v>1</v>
      </c>
      <c r="K20" s="30">
        <v>240788</v>
      </c>
    </row>
    <row r="21" spans="1:13" x14ac:dyDescent="0.25">
      <c r="A21" s="3" t="s">
        <v>54</v>
      </c>
      <c r="B21" s="32">
        <v>235000</v>
      </c>
      <c r="C21" s="32">
        <v>850000</v>
      </c>
      <c r="D21" s="32">
        <f>B21+C21</f>
        <v>1085000</v>
      </c>
      <c r="E21" s="33">
        <f>0.412</f>
        <v>0.41199999999999998</v>
      </c>
      <c r="F21" s="33">
        <f>0.19</f>
        <v>0.19</v>
      </c>
      <c r="G21" s="33">
        <f>0.399</f>
        <v>0.39900000000000002</v>
      </c>
      <c r="H21" s="34">
        <v>0</v>
      </c>
      <c r="I21" s="34">
        <v>1</v>
      </c>
      <c r="K21" s="30">
        <v>1973341</v>
      </c>
    </row>
    <row r="22" spans="1:13" x14ac:dyDescent="0.25">
      <c r="A22" s="3" t="s">
        <v>55</v>
      </c>
      <c r="B22" s="32">
        <v>1400000</v>
      </c>
      <c r="C22" s="23"/>
      <c r="D22" s="32">
        <v>1400000</v>
      </c>
      <c r="E22" s="35">
        <v>0.18</v>
      </c>
      <c r="F22" s="35">
        <v>0.18</v>
      </c>
      <c r="G22" s="35">
        <v>0.64</v>
      </c>
      <c r="H22" s="35">
        <v>0</v>
      </c>
      <c r="I22" s="35">
        <v>1</v>
      </c>
      <c r="K22" s="30">
        <v>13136934</v>
      </c>
    </row>
    <row r="23" spans="1:13" x14ac:dyDescent="0.25">
      <c r="K23" s="29"/>
    </row>
    <row r="24" spans="1:13" x14ac:dyDescent="0.25">
      <c r="A24" s="11" t="s">
        <v>58</v>
      </c>
      <c r="B24" s="12"/>
    </row>
    <row r="28" spans="1:13" x14ac:dyDescent="0.25">
      <c r="J28" s="17"/>
    </row>
    <row r="29" spans="1:13" x14ac:dyDescent="0.25">
      <c r="J29" s="17"/>
    </row>
    <row r="30" spans="1:13" x14ac:dyDescent="0.25">
      <c r="J30" s="17"/>
    </row>
    <row r="31" spans="1:13" x14ac:dyDescent="0.25">
      <c r="A31" t="s">
        <v>59</v>
      </c>
      <c r="J31" s="17"/>
      <c r="L31" s="17"/>
      <c r="M31" t="s">
        <v>59</v>
      </c>
    </row>
    <row r="32" spans="1:13" ht="15.75" thickBot="1" x14ac:dyDescent="0.3">
      <c r="J32" s="17"/>
      <c r="L32" s="17"/>
    </row>
    <row r="33" spans="1:21" x14ac:dyDescent="0.25">
      <c r="A33" s="16" t="s">
        <v>60</v>
      </c>
      <c r="B33" s="16"/>
      <c r="J33" s="17"/>
      <c r="L33" s="17"/>
      <c r="M33" s="50" t="s">
        <v>60</v>
      </c>
      <c r="N33" s="50"/>
      <c r="O33" s="51"/>
      <c r="P33" s="51"/>
      <c r="Q33" s="51"/>
      <c r="R33" s="51"/>
      <c r="S33" s="51"/>
      <c r="T33" s="51"/>
      <c r="U33" s="51"/>
    </row>
    <row r="34" spans="1:21" x14ac:dyDescent="0.25">
      <c r="A34" s="13" t="s">
        <v>61</v>
      </c>
      <c r="B34" s="13">
        <v>0.59610400448600098</v>
      </c>
      <c r="J34" s="17"/>
      <c r="L34" s="17"/>
      <c r="M34" s="56" t="s">
        <v>61</v>
      </c>
      <c r="N34" s="52">
        <v>0.59331801806780526</v>
      </c>
      <c r="O34" s="51"/>
      <c r="P34" s="51"/>
      <c r="Q34" s="51"/>
      <c r="R34" s="51"/>
      <c r="S34" s="51"/>
      <c r="T34" s="51"/>
      <c r="U34" s="51"/>
    </row>
    <row r="35" spans="1:21" ht="24.75" x14ac:dyDescent="0.25">
      <c r="A35" s="13" t="s">
        <v>62</v>
      </c>
      <c r="B35" s="13">
        <v>0.35533998416424634</v>
      </c>
      <c r="J35" s="17"/>
      <c r="L35" s="17"/>
      <c r="M35" s="56" t="s">
        <v>62</v>
      </c>
      <c r="N35" s="52">
        <v>0.35202627056390845</v>
      </c>
      <c r="O35" s="51"/>
      <c r="P35" s="51"/>
      <c r="Q35" s="51"/>
      <c r="R35" s="51"/>
      <c r="S35" s="51"/>
      <c r="T35" s="51"/>
      <c r="U35" s="51"/>
    </row>
    <row r="36" spans="1:21" ht="36.75" x14ac:dyDescent="0.25">
      <c r="A36" s="13" t="s">
        <v>63</v>
      </c>
      <c r="B36" s="13">
        <v>0.19417498020530793</v>
      </c>
      <c r="J36" s="17"/>
      <c r="L36" s="17"/>
      <c r="M36" s="56" t="s">
        <v>63</v>
      </c>
      <c r="N36" s="52">
        <v>0.23767796536930408</v>
      </c>
      <c r="O36" s="51"/>
      <c r="P36" s="51"/>
      <c r="Q36" s="51"/>
      <c r="R36" s="51"/>
      <c r="S36" s="51"/>
      <c r="T36" s="51"/>
      <c r="U36" s="51"/>
    </row>
    <row r="37" spans="1:21" ht="24.75" x14ac:dyDescent="0.25">
      <c r="A37" s="13" t="s">
        <v>64</v>
      </c>
      <c r="B37" s="13">
        <v>3822735.7346845004</v>
      </c>
      <c r="J37" s="17"/>
      <c r="L37" s="17"/>
      <c r="M37" s="56" t="s">
        <v>64</v>
      </c>
      <c r="N37" s="52">
        <v>3718117.7471077689</v>
      </c>
      <c r="O37" s="51"/>
      <c r="P37" s="51"/>
      <c r="Q37" s="51"/>
      <c r="R37" s="51"/>
      <c r="S37" s="51"/>
      <c r="T37" s="51"/>
      <c r="U37" s="51"/>
    </row>
    <row r="38" spans="1:21" ht="25.5" thickBot="1" x14ac:dyDescent="0.3">
      <c r="A38" s="14" t="s">
        <v>65</v>
      </c>
      <c r="B38" s="14">
        <v>21</v>
      </c>
      <c r="J38" s="17"/>
      <c r="L38" s="17"/>
      <c r="M38" s="57" t="s">
        <v>65</v>
      </c>
      <c r="N38" s="53">
        <v>21</v>
      </c>
      <c r="O38" s="51"/>
      <c r="P38" s="51"/>
      <c r="Q38" s="51"/>
      <c r="R38" s="51"/>
      <c r="S38" s="51"/>
      <c r="T38" s="51"/>
      <c r="U38" s="51"/>
    </row>
    <row r="39" spans="1:21" x14ac:dyDescent="0.25">
      <c r="J39" s="17"/>
      <c r="L39" s="17"/>
      <c r="M39" s="58"/>
      <c r="N39" s="51"/>
      <c r="O39" s="51"/>
      <c r="P39" s="51"/>
      <c r="Q39" s="51"/>
      <c r="R39" s="51"/>
      <c r="S39" s="51"/>
      <c r="T39" s="51"/>
      <c r="U39" s="51"/>
    </row>
    <row r="40" spans="1:21" ht="25.5" thickBot="1" x14ac:dyDescent="0.3">
      <c r="A40" t="s">
        <v>66</v>
      </c>
      <c r="J40" s="17"/>
      <c r="L40" s="17"/>
      <c r="M40" s="58" t="s">
        <v>66</v>
      </c>
      <c r="N40" s="51"/>
      <c r="O40" s="51"/>
      <c r="P40" s="51"/>
      <c r="Q40" s="51"/>
      <c r="R40" s="51"/>
      <c r="S40" s="51"/>
      <c r="T40" s="51"/>
      <c r="U40" s="51"/>
    </row>
    <row r="41" spans="1:21" x14ac:dyDescent="0.25">
      <c r="A41" s="15"/>
      <c r="B41" s="15" t="s">
        <v>71</v>
      </c>
      <c r="C41" s="15" t="s">
        <v>72</v>
      </c>
      <c r="D41" s="15" t="s">
        <v>73</v>
      </c>
      <c r="E41" s="15" t="s">
        <v>74</v>
      </c>
      <c r="F41" s="15" t="s">
        <v>75</v>
      </c>
      <c r="J41" s="17"/>
      <c r="L41" s="17"/>
      <c r="M41" s="55"/>
      <c r="N41" s="54" t="s">
        <v>71</v>
      </c>
      <c r="O41" s="54" t="s">
        <v>72</v>
      </c>
      <c r="P41" s="54" t="s">
        <v>73</v>
      </c>
      <c r="Q41" s="54" t="s">
        <v>74</v>
      </c>
      <c r="R41" s="54" t="s">
        <v>75</v>
      </c>
      <c r="S41" s="51"/>
      <c r="T41" s="51"/>
      <c r="U41" s="51"/>
    </row>
    <row r="42" spans="1:21" ht="24.75" x14ac:dyDescent="0.25">
      <c r="A42" s="13" t="s">
        <v>67</v>
      </c>
      <c r="B42" s="13">
        <v>4</v>
      </c>
      <c r="C42" s="13">
        <v>128878917443325.72</v>
      </c>
      <c r="D42" s="13">
        <v>32219729360831.43</v>
      </c>
      <c r="E42" s="13">
        <v>2.204820993612111</v>
      </c>
      <c r="F42" s="13">
        <v>0.11462638668663599</v>
      </c>
      <c r="J42" s="17"/>
      <c r="M42" s="56" t="s">
        <v>67</v>
      </c>
      <c r="N42" s="52">
        <v>3</v>
      </c>
      <c r="O42" s="52">
        <v>127677060515985.47</v>
      </c>
      <c r="P42" s="52">
        <v>42559020171995.156</v>
      </c>
      <c r="Q42" s="52">
        <v>3.0785438399354526</v>
      </c>
      <c r="R42" s="52">
        <v>5.5529045531418193E-2</v>
      </c>
      <c r="S42" s="51"/>
      <c r="T42" s="51"/>
      <c r="U42" s="51"/>
    </row>
    <row r="43" spans="1:21" x14ac:dyDescent="0.25">
      <c r="A43" s="13" t="s">
        <v>68</v>
      </c>
      <c r="B43" s="13">
        <v>16</v>
      </c>
      <c r="C43" s="13">
        <v>233812935955741.53</v>
      </c>
      <c r="D43" s="13">
        <v>14613308497233.846</v>
      </c>
      <c r="E43" s="13"/>
      <c r="F43" s="13"/>
      <c r="J43" s="17"/>
      <c r="M43" s="56" t="s">
        <v>68</v>
      </c>
      <c r="N43" s="52">
        <v>17</v>
      </c>
      <c r="O43" s="52">
        <v>235014792883081.78</v>
      </c>
      <c r="P43" s="52">
        <v>13824399581357.752</v>
      </c>
      <c r="Q43" s="52"/>
      <c r="R43" s="52"/>
      <c r="S43" s="51"/>
      <c r="T43" s="51"/>
      <c r="U43" s="51"/>
    </row>
    <row r="44" spans="1:21" ht="15.75" thickBot="1" x14ac:dyDescent="0.3">
      <c r="A44" s="14" t="s">
        <v>69</v>
      </c>
      <c r="B44" s="14">
        <v>20</v>
      </c>
      <c r="C44" s="14">
        <v>362691853399067.25</v>
      </c>
      <c r="D44" s="14"/>
      <c r="E44" s="14"/>
      <c r="F44" s="14"/>
      <c r="J44" s="17"/>
      <c r="M44" s="57" t="s">
        <v>69</v>
      </c>
      <c r="N44" s="53">
        <v>20</v>
      </c>
      <c r="O44" s="53">
        <v>362691853399067.25</v>
      </c>
      <c r="P44" s="53"/>
      <c r="Q44" s="53"/>
      <c r="R44" s="53"/>
      <c r="S44" s="51"/>
      <c r="T44" s="51"/>
      <c r="U44" s="51"/>
    </row>
    <row r="45" spans="1:21" ht="15.75" thickBot="1" x14ac:dyDescent="0.3">
      <c r="J45" s="17"/>
      <c r="M45" s="58"/>
      <c r="N45" s="51"/>
      <c r="O45" s="51"/>
      <c r="P45" s="51"/>
      <c r="Q45" s="51"/>
      <c r="R45" s="51"/>
      <c r="S45" s="51"/>
      <c r="T45" s="51"/>
      <c r="U45" s="51"/>
    </row>
    <row r="46" spans="1:21" ht="24.75" x14ac:dyDescent="0.25">
      <c r="A46" s="15"/>
      <c r="B46" s="15" t="s">
        <v>76</v>
      </c>
      <c r="C46" s="15" t="s">
        <v>64</v>
      </c>
      <c r="D46" s="15" t="s">
        <v>77</v>
      </c>
      <c r="E46" s="15" t="s">
        <v>78</v>
      </c>
      <c r="F46" s="15" t="s">
        <v>79</v>
      </c>
      <c r="G46" s="15" t="s">
        <v>80</v>
      </c>
      <c r="H46" s="15" t="s">
        <v>81</v>
      </c>
      <c r="I46" s="15" t="s">
        <v>82</v>
      </c>
      <c r="J46" s="17"/>
      <c r="M46" s="55"/>
      <c r="N46" s="55" t="s">
        <v>76</v>
      </c>
      <c r="O46" s="55" t="s">
        <v>64</v>
      </c>
      <c r="P46" s="55" t="s">
        <v>77</v>
      </c>
      <c r="Q46" s="55" t="s">
        <v>78</v>
      </c>
      <c r="R46" s="55" t="s">
        <v>79</v>
      </c>
      <c r="S46" s="55" t="s">
        <v>80</v>
      </c>
      <c r="T46" s="55" t="s">
        <v>81</v>
      </c>
      <c r="U46" s="55" t="s">
        <v>82</v>
      </c>
    </row>
    <row r="47" spans="1:21" x14ac:dyDescent="0.25">
      <c r="A47" s="13" t="s">
        <v>70</v>
      </c>
      <c r="B47" s="13">
        <v>808891116.43526149</v>
      </c>
      <c r="C47" s="13">
        <v>369527668.93673873</v>
      </c>
      <c r="D47" s="13">
        <v>2.1889866021744084</v>
      </c>
      <c r="E47" s="13">
        <v>4.377059689302526E-2</v>
      </c>
      <c r="F47" s="13">
        <v>25527452.847391486</v>
      </c>
      <c r="G47" s="13">
        <v>1592254780.0231314</v>
      </c>
      <c r="H47" s="13">
        <v>25527452.847391486</v>
      </c>
      <c r="I47" s="13">
        <v>1592254780.0231314</v>
      </c>
      <c r="J47" s="17"/>
      <c r="M47" s="56" t="s">
        <v>70</v>
      </c>
      <c r="N47" s="52">
        <v>790152856.98633909</v>
      </c>
      <c r="O47" s="52">
        <v>353751499.66068584</v>
      </c>
      <c r="P47" s="52">
        <v>2.2336381831433765</v>
      </c>
      <c r="Q47" s="52">
        <v>3.9233478612682428E-2</v>
      </c>
      <c r="R47" s="52">
        <v>43802432.320326805</v>
      </c>
      <c r="S47" s="52">
        <v>1536503281.6523514</v>
      </c>
      <c r="T47" s="52">
        <v>43802432.320326805</v>
      </c>
      <c r="U47" s="52">
        <v>1536503281.6523514</v>
      </c>
    </row>
    <row r="48" spans="1:21" x14ac:dyDescent="0.25">
      <c r="A48" s="13" t="s">
        <v>83</v>
      </c>
      <c r="B48" s="13">
        <v>-0.56304403882615395</v>
      </c>
      <c r="C48" s="13">
        <v>1.9633162247884492</v>
      </c>
      <c r="D48" s="13">
        <v>-0.28678214528931678</v>
      </c>
      <c r="E48" s="13">
        <v>0.77795962711337874</v>
      </c>
      <c r="F48" s="13">
        <v>-4.7250885078022566</v>
      </c>
      <c r="G48" s="13">
        <v>3.5990004301499483</v>
      </c>
      <c r="H48" s="13">
        <v>-4.7250885078022566</v>
      </c>
      <c r="I48" s="13">
        <v>3.5990004301499483</v>
      </c>
      <c r="J48" s="17"/>
      <c r="M48" s="43" t="s">
        <v>111</v>
      </c>
      <c r="N48" s="52">
        <v>-792369417.11914384</v>
      </c>
      <c r="O48" s="52">
        <v>353253794.3930558</v>
      </c>
      <c r="P48" s="52">
        <v>-2.2430598897898775</v>
      </c>
      <c r="Q48" s="52">
        <v>3.8508851557299877E-2</v>
      </c>
      <c r="R48" s="52">
        <v>-1537669775.4583406</v>
      </c>
      <c r="S48" s="52">
        <v>-47069058.779947042</v>
      </c>
      <c r="T48" s="52">
        <v>-1537669775.4583406</v>
      </c>
      <c r="U48" s="52">
        <v>-47069058.779947042</v>
      </c>
    </row>
    <row r="49" spans="1:21" x14ac:dyDescent="0.25">
      <c r="A49" s="13" t="s">
        <v>84</v>
      </c>
      <c r="B49" s="13">
        <v>-810861450.36806309</v>
      </c>
      <c r="C49" s="13">
        <v>368872980.02484959</v>
      </c>
      <c r="D49" s="13">
        <v>-2.1982131906583082</v>
      </c>
      <c r="E49" s="13">
        <v>4.2995104343949292E-2</v>
      </c>
      <c r="F49" s="13">
        <v>-1592837235.4622779</v>
      </c>
      <c r="G49" s="13">
        <v>-28885665.273848295</v>
      </c>
      <c r="H49" s="13">
        <v>-1592837235.4622779</v>
      </c>
      <c r="I49" s="13">
        <v>-28885665.273848295</v>
      </c>
      <c r="J49" s="17"/>
      <c r="M49" s="43" t="s">
        <v>98</v>
      </c>
      <c r="N49" s="52">
        <v>-782397539.5061866</v>
      </c>
      <c r="O49" s="52">
        <v>356721298.13088536</v>
      </c>
      <c r="P49" s="52">
        <v>-2.1933020080542414</v>
      </c>
      <c r="Q49" s="52">
        <v>4.2480441152985375E-2</v>
      </c>
      <c r="R49" s="52">
        <v>-1535013691.2476516</v>
      </c>
      <c r="S49" s="52">
        <v>-29781387.764721751</v>
      </c>
      <c r="T49" s="52">
        <v>-1535013691.2476516</v>
      </c>
      <c r="U49" s="52">
        <v>-29781387.764721751</v>
      </c>
    </row>
    <row r="50" spans="1:21" ht="15.75" thickBot="1" x14ac:dyDescent="0.3">
      <c r="A50" s="13" t="s">
        <v>85</v>
      </c>
      <c r="B50" s="13">
        <v>-800553829.16679811</v>
      </c>
      <c r="C50" s="13">
        <v>372182745.66532785</v>
      </c>
      <c r="D50" s="13">
        <v>-2.1509697547523277</v>
      </c>
      <c r="E50" s="13">
        <v>4.7104154436040546E-2</v>
      </c>
      <c r="F50" s="13">
        <v>-1589546003.9814432</v>
      </c>
      <c r="G50" s="13">
        <v>-11561654.352153063</v>
      </c>
      <c r="H50" s="13">
        <v>-1589546003.9814432</v>
      </c>
      <c r="I50" s="13">
        <v>-11561654.352153063</v>
      </c>
      <c r="J50" s="17"/>
      <c r="M50" s="43" t="s">
        <v>99</v>
      </c>
      <c r="N50" s="53">
        <v>-783298242.87681222</v>
      </c>
      <c r="O50" s="53">
        <v>353021662.3307541</v>
      </c>
      <c r="P50" s="53">
        <v>-2.2188390301752139</v>
      </c>
      <c r="Q50" s="53">
        <v>4.0397181176986284E-2</v>
      </c>
      <c r="R50" s="53">
        <v>-1528108845.3748503</v>
      </c>
      <c r="S50" s="53">
        <v>-38487640.378774166</v>
      </c>
      <c r="T50" s="53">
        <v>-1528108845.3748503</v>
      </c>
      <c r="U50" s="53">
        <v>-38487640.378774166</v>
      </c>
    </row>
    <row r="51" spans="1:21" ht="15.75" thickBot="1" x14ac:dyDescent="0.3">
      <c r="A51" s="14" t="s">
        <v>86</v>
      </c>
      <c r="B51" s="14">
        <v>-800902380.82685339</v>
      </c>
      <c r="C51" s="14">
        <v>368109060.94198883</v>
      </c>
      <c r="D51" s="14">
        <v>-2.1757203660712645</v>
      </c>
      <c r="E51" s="14">
        <v>4.4908298336726236E-2</v>
      </c>
      <c r="F51" s="14">
        <v>-1581258729.8091354</v>
      </c>
      <c r="G51" s="14">
        <v>-20546031.844571352</v>
      </c>
      <c r="H51" s="14">
        <v>-1581258729.8091354</v>
      </c>
      <c r="I51" s="14">
        <v>-20546031.844571352</v>
      </c>
      <c r="J51" s="17"/>
    </row>
    <row r="52" spans="1:21" x14ac:dyDescent="0.25">
      <c r="J52" s="17"/>
    </row>
    <row r="53" spans="1:21" x14ac:dyDescent="0.25">
      <c r="J53" s="17"/>
    </row>
    <row r="54" spans="1:21" x14ac:dyDescent="0.25">
      <c r="A54" s="17"/>
      <c r="B54" s="17"/>
      <c r="C54" s="17"/>
      <c r="D54" s="17"/>
      <c r="E54" s="17"/>
      <c r="F54" s="17"/>
      <c r="G54" s="17"/>
      <c r="H54" s="17"/>
      <c r="I54" s="17"/>
      <c r="J54" s="17"/>
    </row>
    <row r="55" spans="1:21" x14ac:dyDescent="0.25">
      <c r="A55" s="18"/>
      <c r="B55" s="18"/>
      <c r="C55" s="17"/>
      <c r="D55" s="17"/>
      <c r="E55" s="17"/>
      <c r="F55" s="17"/>
      <c r="G55" s="17"/>
      <c r="H55" s="17"/>
      <c r="I55" s="17"/>
      <c r="J55" s="17"/>
    </row>
    <row r="56" spans="1:21" x14ac:dyDescent="0.25">
      <c r="A56" s="13"/>
      <c r="B56" s="13"/>
      <c r="C56" s="17"/>
      <c r="D56" s="17"/>
      <c r="E56" s="17"/>
      <c r="F56" s="17"/>
      <c r="G56" s="17"/>
      <c r="H56" s="17"/>
      <c r="I56" s="17"/>
      <c r="J56" s="17"/>
    </row>
    <row r="57" spans="1:21" x14ac:dyDescent="0.25">
      <c r="A57" s="13"/>
      <c r="B57" s="13"/>
      <c r="C57" s="17"/>
      <c r="D57" s="17"/>
      <c r="E57" s="17"/>
      <c r="F57" s="17"/>
      <c r="G57" s="17"/>
      <c r="H57" s="17"/>
      <c r="I57" s="17"/>
      <c r="J57" s="17"/>
    </row>
    <row r="58" spans="1:21" x14ac:dyDescent="0.25">
      <c r="A58" s="13"/>
      <c r="B58" s="13"/>
      <c r="C58" s="17"/>
      <c r="D58" s="17"/>
      <c r="E58" s="17"/>
      <c r="F58" s="17"/>
      <c r="G58" s="17"/>
      <c r="H58" s="17"/>
      <c r="I58" s="17"/>
      <c r="J58" s="17"/>
    </row>
    <row r="59" spans="1:21" x14ac:dyDescent="0.25">
      <c r="A59" s="13"/>
      <c r="B59" s="13"/>
      <c r="C59" s="17"/>
      <c r="D59" s="17"/>
      <c r="E59" s="17"/>
      <c r="F59" s="17"/>
      <c r="G59" s="17"/>
      <c r="H59" s="17"/>
      <c r="I59" s="17"/>
      <c r="J59" s="17"/>
    </row>
    <row r="60" spans="1:21" x14ac:dyDescent="0.25">
      <c r="A60" s="13"/>
      <c r="B60" s="13"/>
      <c r="C60" s="17"/>
      <c r="D60" s="17"/>
      <c r="E60" s="17"/>
      <c r="F60" s="17"/>
      <c r="G60" s="17"/>
      <c r="H60" s="17"/>
      <c r="I60" s="17"/>
      <c r="J60" s="17"/>
    </row>
    <row r="61" spans="1:21" x14ac:dyDescent="0.25">
      <c r="A61" s="17"/>
      <c r="B61" s="17"/>
      <c r="C61" s="17"/>
      <c r="D61" s="17"/>
      <c r="E61" s="17"/>
      <c r="F61" s="17"/>
      <c r="G61" s="17"/>
      <c r="H61" s="17"/>
      <c r="I61" s="17"/>
      <c r="J61" s="17"/>
    </row>
    <row r="62" spans="1:21" x14ac:dyDescent="0.25">
      <c r="A62" s="17"/>
      <c r="B62" s="17"/>
      <c r="C62" s="17"/>
      <c r="D62" s="17"/>
      <c r="E62" s="17"/>
      <c r="F62" s="17"/>
      <c r="G62" s="17"/>
      <c r="H62" s="17"/>
      <c r="I62" s="17"/>
      <c r="J62" s="17"/>
    </row>
    <row r="63" spans="1:21" x14ac:dyDescent="0.25">
      <c r="A63" s="19"/>
      <c r="B63" s="19"/>
      <c r="C63" s="19"/>
      <c r="D63" s="19"/>
      <c r="E63" s="19"/>
      <c r="F63" s="19"/>
      <c r="G63" s="17"/>
      <c r="H63" s="17"/>
      <c r="I63" s="17"/>
    </row>
    <row r="64" spans="1:21" x14ac:dyDescent="0.25">
      <c r="A64" s="13"/>
      <c r="B64" s="13"/>
      <c r="C64" s="13"/>
      <c r="D64" s="13"/>
      <c r="E64" s="13"/>
      <c r="F64" s="13"/>
      <c r="G64" s="17"/>
      <c r="H64" s="17"/>
      <c r="I64" s="17"/>
    </row>
    <row r="65" spans="1:9" x14ac:dyDescent="0.25">
      <c r="A65" s="13"/>
      <c r="B65" s="13"/>
      <c r="C65" s="13"/>
      <c r="D65" s="13"/>
      <c r="E65" s="13"/>
      <c r="F65" s="13"/>
      <c r="G65" s="17"/>
      <c r="H65" s="17"/>
      <c r="I65" s="17"/>
    </row>
    <row r="66" spans="1:9" x14ac:dyDescent="0.25">
      <c r="A66" s="13"/>
      <c r="B66" s="13"/>
      <c r="C66" s="13"/>
      <c r="D66" s="13"/>
      <c r="E66" s="13"/>
      <c r="F66" s="13"/>
      <c r="G66" s="17"/>
      <c r="H66" s="17"/>
      <c r="I66" s="17"/>
    </row>
    <row r="67" spans="1:9" x14ac:dyDescent="0.25">
      <c r="A67" s="17"/>
      <c r="B67" s="17"/>
      <c r="C67" s="17"/>
      <c r="D67" s="17"/>
      <c r="E67" s="17"/>
      <c r="F67" s="17"/>
      <c r="G67" s="17"/>
      <c r="H67" s="17"/>
      <c r="I67" s="17"/>
    </row>
    <row r="68" spans="1:9" x14ac:dyDescent="0.25">
      <c r="A68" s="19"/>
      <c r="B68" s="19"/>
      <c r="C68" s="19"/>
      <c r="D68" s="19"/>
      <c r="E68" s="19"/>
      <c r="F68" s="19"/>
      <c r="G68" s="19"/>
      <c r="H68" s="19"/>
      <c r="I68" s="19"/>
    </row>
    <row r="69" spans="1:9" x14ac:dyDescent="0.25">
      <c r="A69" s="13"/>
      <c r="B69" s="13"/>
      <c r="C69" s="13"/>
      <c r="D69" s="13"/>
      <c r="E69" s="13"/>
      <c r="F69" s="13"/>
      <c r="G69" s="13"/>
      <c r="H69" s="13"/>
      <c r="I69" s="13"/>
    </row>
    <row r="70" spans="1:9" x14ac:dyDescent="0.25">
      <c r="A70" s="13"/>
      <c r="B70" s="13"/>
      <c r="C70" s="13"/>
      <c r="D70" s="13"/>
      <c r="E70" s="13"/>
      <c r="F70" s="13"/>
      <c r="G70" s="13"/>
      <c r="H70" s="13"/>
      <c r="I70" s="13"/>
    </row>
    <row r="71" spans="1:9" x14ac:dyDescent="0.25">
      <c r="A71" s="13"/>
      <c r="B71" s="13"/>
      <c r="C71" s="13"/>
      <c r="D71" s="13"/>
      <c r="E71" s="13"/>
      <c r="F71" s="13"/>
      <c r="G71" s="13"/>
      <c r="H71" s="13"/>
      <c r="I71" s="13"/>
    </row>
    <row r="72" spans="1:9" x14ac:dyDescent="0.25">
      <c r="A72" s="13"/>
      <c r="B72" s="13"/>
      <c r="C72" s="13"/>
      <c r="D72" s="13"/>
      <c r="E72" s="13"/>
      <c r="F72" s="13"/>
      <c r="G72" s="13"/>
      <c r="H72" s="13"/>
      <c r="I72" s="13"/>
    </row>
    <row r="73" spans="1:9" x14ac:dyDescent="0.25">
      <c r="A73" s="17"/>
      <c r="B73" s="17"/>
      <c r="C73" s="17"/>
      <c r="D73" s="17"/>
      <c r="E73" s="17"/>
      <c r="F73" s="17"/>
      <c r="G73" s="17"/>
      <c r="H73" s="17"/>
      <c r="I73" s="17"/>
    </row>
  </sheetData>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A0ECD-D98D-46A4-AE0A-996995344901}">
  <dimension ref="A1:T48"/>
  <sheetViews>
    <sheetView topLeftCell="A25" workbookViewId="0">
      <selection activeCell="L26" sqref="L26:T48"/>
    </sheetView>
  </sheetViews>
  <sheetFormatPr defaultRowHeight="15" x14ac:dyDescent="0.25"/>
  <cols>
    <col min="1" max="1" width="29.42578125" bestFit="1" customWidth="1"/>
    <col min="2" max="2" width="14.7109375" bestFit="1" customWidth="1"/>
    <col min="3" max="3" width="13.140625" bestFit="1" customWidth="1"/>
    <col min="4" max="4" width="14.7109375" bestFit="1" customWidth="1"/>
    <col min="5" max="5" width="21.7109375" bestFit="1" customWidth="1"/>
    <col min="6" max="6" width="14.85546875" bestFit="1" customWidth="1"/>
    <col min="7" max="7" width="14" bestFit="1" customWidth="1"/>
  </cols>
  <sheetData>
    <row r="1" spans="1:11" x14ac:dyDescent="0.25">
      <c r="A1" s="3" t="s">
        <v>35</v>
      </c>
      <c r="B1" s="4">
        <v>200000</v>
      </c>
      <c r="C1" s="5">
        <v>500000</v>
      </c>
      <c r="D1" s="5">
        <v>700000</v>
      </c>
      <c r="E1" s="6">
        <f>71%</f>
        <v>0.71</v>
      </c>
      <c r="F1" s="6">
        <f>29%</f>
        <v>0.28999999999999998</v>
      </c>
      <c r="G1" s="6">
        <v>0</v>
      </c>
      <c r="H1" s="7">
        <v>0</v>
      </c>
      <c r="I1" s="7">
        <v>0</v>
      </c>
      <c r="K1" s="1">
        <v>209207</v>
      </c>
    </row>
    <row r="2" spans="1:11" x14ac:dyDescent="0.25">
      <c r="A2" s="3" t="s">
        <v>36</v>
      </c>
      <c r="B2" s="4">
        <v>240000</v>
      </c>
      <c r="C2" s="4">
        <v>120000</v>
      </c>
      <c r="D2" s="5">
        <v>360000</v>
      </c>
      <c r="E2" s="6">
        <v>0.46</v>
      </c>
      <c r="F2" s="6">
        <f>40%</f>
        <v>0.4</v>
      </c>
      <c r="G2" s="6">
        <f>14%</f>
        <v>0.14000000000000001</v>
      </c>
      <c r="H2" s="7">
        <v>1</v>
      </c>
      <c r="I2" s="7">
        <v>0</v>
      </c>
      <c r="K2" s="1">
        <v>62655</v>
      </c>
    </row>
    <row r="3" spans="1:11" x14ac:dyDescent="0.25">
      <c r="A3" s="3" t="s">
        <v>57</v>
      </c>
      <c r="B3" s="5">
        <v>397537.27</v>
      </c>
      <c r="C3" s="5">
        <v>391793.01</v>
      </c>
      <c r="D3" s="5">
        <f>C3+B3</f>
        <v>789330.28</v>
      </c>
      <c r="E3" s="8">
        <v>0.76</v>
      </c>
      <c r="F3" s="8">
        <v>0.14400000000000002</v>
      </c>
      <c r="G3" s="8">
        <v>9.6000000000000002E-2</v>
      </c>
      <c r="H3" s="8">
        <v>1</v>
      </c>
      <c r="I3" s="8">
        <v>0</v>
      </c>
      <c r="K3" s="1">
        <v>127723</v>
      </c>
    </row>
    <row r="4" spans="1:11" x14ac:dyDescent="0.25">
      <c r="A4" s="3" t="s">
        <v>38</v>
      </c>
      <c r="B4" s="4">
        <v>440000</v>
      </c>
      <c r="C4" s="4">
        <v>150000</v>
      </c>
      <c r="D4" s="5">
        <f>C4+B4</f>
        <v>590000</v>
      </c>
      <c r="E4" s="8">
        <v>0.43</v>
      </c>
      <c r="F4" s="8">
        <v>0.22</v>
      </c>
      <c r="G4" s="8">
        <v>0.35</v>
      </c>
      <c r="H4" s="8">
        <v>0</v>
      </c>
      <c r="I4" s="8">
        <v>1</v>
      </c>
      <c r="K4" s="1">
        <v>288214</v>
      </c>
    </row>
    <row r="5" spans="1:11" x14ac:dyDescent="0.25">
      <c r="A5" s="3" t="s">
        <v>39</v>
      </c>
      <c r="B5" s="5">
        <v>690000</v>
      </c>
      <c r="C5" s="5">
        <v>780000</v>
      </c>
      <c r="D5" s="5">
        <v>1470000</v>
      </c>
      <c r="E5" s="6">
        <f>0.33</f>
        <v>0.33</v>
      </c>
      <c r="F5" s="6">
        <f>0.33</f>
        <v>0.33</v>
      </c>
      <c r="G5" s="6">
        <f>0.33</f>
        <v>0.33</v>
      </c>
      <c r="H5" s="7">
        <v>1</v>
      </c>
      <c r="I5" s="7">
        <v>0</v>
      </c>
      <c r="K5" s="1">
        <v>1927075</v>
      </c>
    </row>
    <row r="6" spans="1:11" x14ac:dyDescent="0.25">
      <c r="A6" s="3" t="s">
        <v>40</v>
      </c>
      <c r="B6" s="5">
        <v>1600000</v>
      </c>
      <c r="C6" s="4"/>
      <c r="D6" s="5">
        <v>1600000</v>
      </c>
      <c r="E6" s="6">
        <f>0.3</f>
        <v>0.3</v>
      </c>
      <c r="F6" s="6">
        <f>0.3</f>
        <v>0.3</v>
      </c>
      <c r="G6" s="6">
        <f>0.4</f>
        <v>0.4</v>
      </c>
      <c r="H6" s="7">
        <v>1</v>
      </c>
      <c r="I6" s="7">
        <v>0</v>
      </c>
      <c r="K6" s="1">
        <v>411707</v>
      </c>
    </row>
    <row r="7" spans="1:11" x14ac:dyDescent="0.25">
      <c r="A7" s="3" t="s">
        <v>41</v>
      </c>
      <c r="B7" s="5">
        <v>1148296.3899999999</v>
      </c>
      <c r="C7" s="5">
        <v>359391</v>
      </c>
      <c r="D7" s="5">
        <f>B7+C7</f>
        <v>1507687.39</v>
      </c>
      <c r="E7" s="8">
        <v>0.59</v>
      </c>
      <c r="F7" s="8">
        <v>0.3</v>
      </c>
      <c r="G7" s="8">
        <v>0.11</v>
      </c>
      <c r="H7" s="8">
        <v>0</v>
      </c>
      <c r="I7" s="8">
        <v>1</v>
      </c>
      <c r="K7" s="1">
        <v>34957</v>
      </c>
    </row>
    <row r="8" spans="1:11" x14ac:dyDescent="0.25">
      <c r="A8" s="3" t="s">
        <v>42</v>
      </c>
      <c r="B8" s="4">
        <v>380000</v>
      </c>
      <c r="C8" s="4">
        <v>380000</v>
      </c>
      <c r="D8" s="5">
        <f>C8+B8</f>
        <v>760000</v>
      </c>
      <c r="E8" s="6">
        <f>0.55</f>
        <v>0.55000000000000004</v>
      </c>
      <c r="F8" s="6">
        <f>0.27</f>
        <v>0.27</v>
      </c>
      <c r="G8" s="6">
        <f>0.18</f>
        <v>0.18</v>
      </c>
      <c r="H8" s="7">
        <v>1</v>
      </c>
      <c r="I8" s="7">
        <v>0</v>
      </c>
      <c r="K8" s="1">
        <v>170750</v>
      </c>
    </row>
    <row r="9" spans="1:11" x14ac:dyDescent="0.25">
      <c r="A9" s="3" t="s">
        <v>43</v>
      </c>
      <c r="B9" s="4">
        <v>305000</v>
      </c>
      <c r="C9" s="4"/>
      <c r="D9" s="5">
        <f>C9+B9</f>
        <v>305000</v>
      </c>
      <c r="E9" s="6">
        <f>0.83</f>
        <v>0.83</v>
      </c>
      <c r="F9" s="6">
        <v>0.17</v>
      </c>
      <c r="G9" s="6">
        <f>0</f>
        <v>0</v>
      </c>
      <c r="H9" s="7">
        <v>0</v>
      </c>
      <c r="I9" s="7">
        <v>0</v>
      </c>
      <c r="K9" s="1">
        <v>11370</v>
      </c>
    </row>
    <row r="10" spans="1:11" x14ac:dyDescent="0.25">
      <c r="A10" s="3" t="s">
        <v>44</v>
      </c>
      <c r="B10" s="5">
        <v>725000</v>
      </c>
      <c r="C10" s="5">
        <v>400000</v>
      </c>
      <c r="D10" s="5">
        <f>C10+B10</f>
        <v>1125000</v>
      </c>
      <c r="E10" s="6">
        <f>0.36</f>
        <v>0.36</v>
      </c>
      <c r="F10" s="6">
        <f>0.19</f>
        <v>0.19</v>
      </c>
      <c r="G10" s="6">
        <f>0.45</f>
        <v>0.45</v>
      </c>
      <c r="H10" s="7">
        <v>0.79</v>
      </c>
      <c r="I10" s="7">
        <v>0.21</v>
      </c>
      <c r="K10" s="1">
        <v>-1768</v>
      </c>
    </row>
    <row r="11" spans="1:11" x14ac:dyDescent="0.25">
      <c r="A11" s="3" t="s">
        <v>45</v>
      </c>
      <c r="B11" s="5">
        <v>475000</v>
      </c>
      <c r="C11" s="5"/>
      <c r="D11" s="5">
        <f>B11+C11</f>
        <v>475000</v>
      </c>
      <c r="E11" s="8">
        <v>0.31</v>
      </c>
      <c r="F11" s="8">
        <v>0.26</v>
      </c>
      <c r="G11" s="8">
        <v>0.43</v>
      </c>
      <c r="H11" s="8">
        <v>0</v>
      </c>
      <c r="I11" s="8">
        <v>1</v>
      </c>
      <c r="K11" s="1">
        <v>53970</v>
      </c>
    </row>
    <row r="12" spans="1:11" x14ac:dyDescent="0.25">
      <c r="A12" s="3" t="s">
        <v>46</v>
      </c>
      <c r="B12" s="4"/>
      <c r="C12" s="4"/>
      <c r="D12" s="5">
        <v>920000</v>
      </c>
      <c r="E12" s="8">
        <v>0.42</v>
      </c>
      <c r="F12" s="8">
        <v>0.3</v>
      </c>
      <c r="G12" s="8">
        <v>0.28000000000000003</v>
      </c>
      <c r="H12" s="8">
        <v>0</v>
      </c>
      <c r="I12" s="8">
        <v>1</v>
      </c>
      <c r="K12" s="1">
        <v>1009010</v>
      </c>
    </row>
    <row r="13" spans="1:11" x14ac:dyDescent="0.25">
      <c r="A13" s="3" t="s">
        <v>47</v>
      </c>
      <c r="B13" s="5">
        <v>1100000</v>
      </c>
      <c r="C13" s="5"/>
      <c r="D13" s="5">
        <f>B13+C13</f>
        <v>1100000</v>
      </c>
      <c r="E13" s="8">
        <v>0.7</v>
      </c>
      <c r="F13" s="8">
        <v>0.22</v>
      </c>
      <c r="G13" s="8">
        <v>7.4999999999999997E-2</v>
      </c>
      <c r="H13" s="8">
        <v>1</v>
      </c>
      <c r="I13" s="8">
        <v>0</v>
      </c>
      <c r="K13" s="1">
        <v>23418</v>
      </c>
    </row>
    <row r="14" spans="1:11" x14ac:dyDescent="0.25">
      <c r="A14" s="3" t="s">
        <v>48</v>
      </c>
      <c r="B14" s="5">
        <v>30000</v>
      </c>
      <c r="C14" s="5">
        <v>270000</v>
      </c>
      <c r="D14" s="5">
        <f>500000</f>
        <v>500000</v>
      </c>
      <c r="E14" s="8">
        <v>0.6</v>
      </c>
      <c r="F14" s="8">
        <v>0.22</v>
      </c>
      <c r="G14" s="8">
        <v>0.18</v>
      </c>
      <c r="H14" s="8">
        <v>1</v>
      </c>
      <c r="I14" s="8">
        <v>0</v>
      </c>
      <c r="K14" s="1">
        <v>84902</v>
      </c>
    </row>
    <row r="15" spans="1:11" x14ac:dyDescent="0.25">
      <c r="A15" s="3" t="s">
        <v>49</v>
      </c>
      <c r="B15" s="5">
        <v>2400000</v>
      </c>
      <c r="C15" s="4"/>
      <c r="D15" s="5">
        <v>2400000</v>
      </c>
      <c r="E15" s="9">
        <v>0.309</v>
      </c>
      <c r="F15" s="8">
        <v>0.27900000000000003</v>
      </c>
      <c r="G15" s="9">
        <v>0.41299999999999998</v>
      </c>
      <c r="H15" s="8">
        <v>1</v>
      </c>
      <c r="I15" s="8">
        <v>0</v>
      </c>
      <c r="K15" s="1">
        <v>21465</v>
      </c>
    </row>
    <row r="16" spans="1:11" x14ac:dyDescent="0.25">
      <c r="A16" s="3" t="s">
        <v>50</v>
      </c>
      <c r="B16" s="5">
        <v>1255000</v>
      </c>
      <c r="C16" s="5"/>
      <c r="D16" s="5">
        <f>B16+C16</f>
        <v>1255000</v>
      </c>
      <c r="E16" s="8">
        <v>0.5</v>
      </c>
      <c r="F16" s="8">
        <v>0.18</v>
      </c>
      <c r="G16" s="8">
        <v>0.32</v>
      </c>
      <c r="H16" s="8">
        <v>0.48</v>
      </c>
      <c r="I16" s="8">
        <v>0.62</v>
      </c>
      <c r="K16" s="1">
        <v>969642</v>
      </c>
    </row>
    <row r="17" spans="1:13" x14ac:dyDescent="0.25">
      <c r="A17" s="3" t="s">
        <v>51</v>
      </c>
      <c r="B17" s="5">
        <v>1100000</v>
      </c>
      <c r="C17" s="4"/>
      <c r="D17" s="5">
        <v>1100000</v>
      </c>
      <c r="E17" s="8">
        <v>0.28999999999999998</v>
      </c>
      <c r="F17" s="8">
        <v>0.2</v>
      </c>
      <c r="G17" s="8">
        <v>0.51</v>
      </c>
      <c r="H17" s="8">
        <v>0.34</v>
      </c>
      <c r="I17" s="8">
        <v>0.66</v>
      </c>
      <c r="K17" s="1">
        <v>38505</v>
      </c>
    </row>
    <row r="18" spans="1:13" x14ac:dyDescent="0.25">
      <c r="A18" s="3" t="s">
        <v>52</v>
      </c>
      <c r="B18" s="5">
        <v>900000</v>
      </c>
      <c r="C18" s="4"/>
      <c r="D18" s="5">
        <f>B18+C18</f>
        <v>900000</v>
      </c>
      <c r="E18" s="8">
        <v>0.47</v>
      </c>
      <c r="F18" s="8">
        <v>0.21</v>
      </c>
      <c r="G18" s="8">
        <v>0.32</v>
      </c>
      <c r="H18" s="8">
        <v>0</v>
      </c>
      <c r="I18" s="8">
        <v>1</v>
      </c>
      <c r="K18" s="1">
        <v>-133965</v>
      </c>
    </row>
    <row r="19" spans="1:13" x14ac:dyDescent="0.25">
      <c r="A19" s="3" t="s">
        <v>53</v>
      </c>
      <c r="B19" s="5">
        <v>970000</v>
      </c>
      <c r="C19" s="5">
        <v>750000</v>
      </c>
      <c r="D19" s="5">
        <f>C19+B19</f>
        <v>1720000</v>
      </c>
      <c r="E19" s="8">
        <v>0.33</v>
      </c>
      <c r="F19" s="8">
        <v>0.16</v>
      </c>
      <c r="G19" s="8">
        <v>0.51</v>
      </c>
      <c r="H19" s="8">
        <v>0</v>
      </c>
      <c r="I19" s="8">
        <v>1</v>
      </c>
      <c r="K19" s="1">
        <v>-29067</v>
      </c>
    </row>
    <row r="20" spans="1:13" x14ac:dyDescent="0.25">
      <c r="A20" s="3" t="s">
        <v>54</v>
      </c>
      <c r="B20" s="5">
        <v>235000</v>
      </c>
      <c r="C20" s="5">
        <v>850000</v>
      </c>
      <c r="D20" s="5">
        <f>B20+C20</f>
        <v>1085000</v>
      </c>
      <c r="E20" s="6">
        <f>0.412</f>
        <v>0.41199999999999998</v>
      </c>
      <c r="F20" s="6">
        <f>0.19</f>
        <v>0.19</v>
      </c>
      <c r="G20" s="6">
        <f>0.399</f>
        <v>0.39900000000000002</v>
      </c>
      <c r="H20" s="7">
        <v>0</v>
      </c>
      <c r="I20" s="7">
        <v>1</v>
      </c>
      <c r="K20" s="1">
        <v>1615668</v>
      </c>
    </row>
    <row r="21" spans="1:13" x14ac:dyDescent="0.25">
      <c r="A21" s="3" t="s">
        <v>55</v>
      </c>
      <c r="B21" s="5">
        <v>1400000</v>
      </c>
      <c r="C21" s="4"/>
      <c r="D21" s="5">
        <v>1400000</v>
      </c>
      <c r="E21" s="8">
        <v>0.18</v>
      </c>
      <c r="F21" s="8">
        <v>0.18</v>
      </c>
      <c r="G21" s="8">
        <v>0.64</v>
      </c>
      <c r="H21" s="8">
        <v>0</v>
      </c>
      <c r="I21" s="8">
        <v>1</v>
      </c>
      <c r="K21" s="1">
        <v>5834166</v>
      </c>
    </row>
    <row r="23" spans="1:13" x14ac:dyDescent="0.25">
      <c r="A23" s="10" t="s">
        <v>89</v>
      </c>
    </row>
    <row r="26" spans="1:13" x14ac:dyDescent="0.25">
      <c r="A26" t="s">
        <v>59</v>
      </c>
      <c r="L26" t="s">
        <v>59</v>
      </c>
    </row>
    <row r="27" spans="1:13" ht="15.75" thickBot="1" x14ac:dyDescent="0.3"/>
    <row r="28" spans="1:13" x14ac:dyDescent="0.25">
      <c r="A28" s="16" t="s">
        <v>60</v>
      </c>
      <c r="B28" s="16"/>
      <c r="L28" s="16" t="s">
        <v>60</v>
      </c>
      <c r="M28" s="16"/>
    </row>
    <row r="29" spans="1:13" x14ac:dyDescent="0.25">
      <c r="A29" s="13" t="s">
        <v>61</v>
      </c>
      <c r="B29" s="13">
        <v>0.55787890946389984</v>
      </c>
      <c r="L29" s="13" t="s">
        <v>61</v>
      </c>
      <c r="M29" s="13">
        <v>0.51457038216896533</v>
      </c>
    </row>
    <row r="30" spans="1:13" x14ac:dyDescent="0.25">
      <c r="A30" s="13" t="s">
        <v>62</v>
      </c>
      <c r="B30" s="13">
        <v>0.31122887762463014</v>
      </c>
      <c r="L30" s="13" t="s">
        <v>62</v>
      </c>
      <c r="M30" s="13">
        <v>0.26478267820551504</v>
      </c>
    </row>
    <row r="31" spans="1:13" x14ac:dyDescent="0.25">
      <c r="A31" s="13" t="s">
        <v>63</v>
      </c>
      <c r="B31" s="13">
        <v>1.6041253749471629E-2</v>
      </c>
      <c r="L31" s="13" t="s">
        <v>63</v>
      </c>
      <c r="M31" s="13">
        <v>0.13503844494766479</v>
      </c>
    </row>
    <row r="32" spans="1:13" x14ac:dyDescent="0.25">
      <c r="A32" s="13" t="s">
        <v>64</v>
      </c>
      <c r="B32" s="13">
        <v>1311884.3752623594</v>
      </c>
      <c r="L32" s="13" t="s">
        <v>64</v>
      </c>
      <c r="M32" s="13">
        <v>1230001.1479427705</v>
      </c>
    </row>
    <row r="33" spans="1:20" ht="15.75" thickBot="1" x14ac:dyDescent="0.3">
      <c r="A33" s="14" t="s">
        <v>65</v>
      </c>
      <c r="B33" s="14">
        <v>21</v>
      </c>
      <c r="L33" s="14" t="s">
        <v>65</v>
      </c>
      <c r="M33" s="14">
        <v>21</v>
      </c>
    </row>
    <row r="35" spans="1:20" ht="15.75" thickBot="1" x14ac:dyDescent="0.3">
      <c r="A35" t="s">
        <v>66</v>
      </c>
      <c r="L35" t="s">
        <v>66</v>
      </c>
    </row>
    <row r="36" spans="1:20" x14ac:dyDescent="0.25">
      <c r="A36" s="15"/>
      <c r="B36" s="15" t="s">
        <v>71</v>
      </c>
      <c r="C36" s="15" t="s">
        <v>72</v>
      </c>
      <c r="D36" s="15" t="s">
        <v>73</v>
      </c>
      <c r="E36" s="15" t="s">
        <v>74</v>
      </c>
      <c r="F36" s="15" t="s">
        <v>75</v>
      </c>
      <c r="L36" s="15"/>
      <c r="M36" s="15" t="s">
        <v>71</v>
      </c>
      <c r="N36" s="15" t="s">
        <v>72</v>
      </c>
      <c r="O36" s="15" t="s">
        <v>73</v>
      </c>
      <c r="P36" s="15" t="s">
        <v>74</v>
      </c>
      <c r="Q36" s="15" t="s">
        <v>75</v>
      </c>
    </row>
    <row r="37" spans="1:20" x14ac:dyDescent="0.25">
      <c r="A37" s="13" t="s">
        <v>67</v>
      </c>
      <c r="B37" s="13">
        <v>6</v>
      </c>
      <c r="C37" s="13">
        <v>10887398291861.789</v>
      </c>
      <c r="D37" s="13">
        <v>1814566381976.9648</v>
      </c>
      <c r="E37" s="13">
        <v>1.0543425687665546</v>
      </c>
      <c r="F37" s="13">
        <v>0.43320868072309332</v>
      </c>
      <c r="L37" s="13" t="s">
        <v>67</v>
      </c>
      <c r="M37" s="13">
        <v>3</v>
      </c>
      <c r="N37" s="13">
        <v>9262618881677.8828</v>
      </c>
      <c r="O37" s="13">
        <v>3087539627225.9609</v>
      </c>
      <c r="P37" s="13">
        <v>2.0408049865252424</v>
      </c>
      <c r="Q37" s="13">
        <v>0.14629525587086828</v>
      </c>
    </row>
    <row r="38" spans="1:20" x14ac:dyDescent="0.25">
      <c r="A38" s="13" t="s">
        <v>68</v>
      </c>
      <c r="B38" s="13">
        <v>14</v>
      </c>
      <c r="C38" s="13">
        <v>24094568596805.156</v>
      </c>
      <c r="D38" s="13">
        <v>1721040614057.5112</v>
      </c>
      <c r="E38" s="13"/>
      <c r="F38" s="13"/>
      <c r="L38" s="13" t="s">
        <v>68</v>
      </c>
      <c r="M38" s="13">
        <v>17</v>
      </c>
      <c r="N38" s="13">
        <v>25719348006989.063</v>
      </c>
      <c r="O38" s="13">
        <v>1512902823940.5332</v>
      </c>
      <c r="P38" s="13"/>
      <c r="Q38" s="13"/>
    </row>
    <row r="39" spans="1:20" ht="15.75" thickBot="1" x14ac:dyDescent="0.3">
      <c r="A39" s="14" t="s">
        <v>69</v>
      </c>
      <c r="B39" s="14">
        <v>20</v>
      </c>
      <c r="C39" s="14">
        <v>34981966888666.945</v>
      </c>
      <c r="D39" s="14"/>
      <c r="E39" s="14"/>
      <c r="F39" s="14"/>
      <c r="L39" s="14" t="s">
        <v>69</v>
      </c>
      <c r="M39" s="14">
        <v>20</v>
      </c>
      <c r="N39" s="14">
        <v>34981966888666.945</v>
      </c>
      <c r="O39" s="14"/>
      <c r="P39" s="14"/>
      <c r="Q39" s="14"/>
    </row>
    <row r="40" spans="1:20" ht="15.75" thickBot="1" x14ac:dyDescent="0.3"/>
    <row r="41" spans="1:20" x14ac:dyDescent="0.25">
      <c r="A41" s="15"/>
      <c r="B41" s="15" t="s">
        <v>76</v>
      </c>
      <c r="C41" s="15" t="s">
        <v>64</v>
      </c>
      <c r="D41" s="15" t="s">
        <v>77</v>
      </c>
      <c r="E41" s="15" t="s">
        <v>78</v>
      </c>
      <c r="F41" s="15" t="s">
        <v>79</v>
      </c>
      <c r="G41" s="15" t="s">
        <v>80</v>
      </c>
      <c r="H41" s="15" t="s">
        <v>81</v>
      </c>
      <c r="I41" s="15" t="s">
        <v>82</v>
      </c>
      <c r="L41" s="15"/>
      <c r="M41" s="15" t="s">
        <v>76</v>
      </c>
      <c r="N41" s="15" t="s">
        <v>64</v>
      </c>
      <c r="O41" s="15" t="s">
        <v>77</v>
      </c>
      <c r="P41" s="15" t="s">
        <v>78</v>
      </c>
      <c r="Q41" s="15" t="s">
        <v>79</v>
      </c>
      <c r="R41" s="15" t="s">
        <v>80</v>
      </c>
      <c r="S41" s="15" t="s">
        <v>81</v>
      </c>
      <c r="T41" s="15" t="s">
        <v>82</v>
      </c>
    </row>
    <row r="42" spans="1:20" x14ac:dyDescent="0.25">
      <c r="A42" s="13" t="s">
        <v>70</v>
      </c>
      <c r="B42" s="13">
        <v>152170055.46332633</v>
      </c>
      <c r="C42" s="13">
        <v>131328012.84467581</v>
      </c>
      <c r="D42" s="13">
        <v>1.1587021852169561</v>
      </c>
      <c r="E42" s="13">
        <v>0.26596096888963933</v>
      </c>
      <c r="F42" s="13">
        <v>-129500518.23663276</v>
      </c>
      <c r="G42" s="13">
        <v>433840629.16328543</v>
      </c>
      <c r="H42" s="13">
        <v>-129500518.23663276</v>
      </c>
      <c r="I42" s="13">
        <v>433840629.16328543</v>
      </c>
      <c r="L42" s="13" t="s">
        <v>70</v>
      </c>
      <c r="M42" s="13">
        <v>119045660.30117467</v>
      </c>
      <c r="N42" s="13">
        <v>117056344.13003713</v>
      </c>
      <c r="O42" s="13">
        <v>1.0169945182033673</v>
      </c>
      <c r="P42" s="13">
        <v>0.32341230783739372</v>
      </c>
      <c r="Q42" s="13">
        <v>-127921638.02859521</v>
      </c>
      <c r="R42" s="13">
        <v>366012958.63094455</v>
      </c>
      <c r="S42" s="13">
        <v>-127921638.02859521</v>
      </c>
      <c r="T42" s="13">
        <v>366012958.63094455</v>
      </c>
    </row>
    <row r="43" spans="1:20" x14ac:dyDescent="0.25">
      <c r="A43" s="13" t="s">
        <v>83</v>
      </c>
      <c r="B43" s="13">
        <v>-7.6838681211895216E-2</v>
      </c>
      <c r="C43" s="13">
        <v>0.68528356764534992</v>
      </c>
      <c r="D43" s="13">
        <v>-0.11212684039092706</v>
      </c>
      <c r="E43" s="13">
        <v>0.91231464695540909</v>
      </c>
      <c r="F43" s="13">
        <v>-1.5466257545464619</v>
      </c>
      <c r="G43" s="13">
        <v>1.3929483921226713</v>
      </c>
      <c r="H43" s="13">
        <v>-1.5466257545464619</v>
      </c>
      <c r="I43" s="13">
        <v>1.3929483921226713</v>
      </c>
      <c r="L43" s="13" t="s">
        <v>83</v>
      </c>
      <c r="M43" s="13">
        <v>-119249972.36729328</v>
      </c>
      <c r="N43" s="13">
        <v>116888995.43898503</v>
      </c>
      <c r="O43" s="13">
        <v>-1.0201984534082222</v>
      </c>
      <c r="P43" s="13">
        <v>0.32193426988476481</v>
      </c>
      <c r="Q43" s="13">
        <v>-365864195.82175148</v>
      </c>
      <c r="R43" s="13">
        <v>127364251.08716489</v>
      </c>
      <c r="S43" s="13">
        <v>-365864195.82175148</v>
      </c>
      <c r="T43" s="13">
        <v>127364251.08716489</v>
      </c>
    </row>
    <row r="44" spans="1:20" x14ac:dyDescent="0.25">
      <c r="A44" s="13" t="s">
        <v>84</v>
      </c>
      <c r="B44" s="13">
        <v>-151978115.4161244</v>
      </c>
      <c r="C44" s="13">
        <v>131097651.0803239</v>
      </c>
      <c r="D44" s="13">
        <v>-1.1592741301139482</v>
      </c>
      <c r="E44" s="13">
        <v>0.26573548015293191</v>
      </c>
      <c r="F44" s="13">
        <v>-433154612.27049625</v>
      </c>
      <c r="G44" s="13">
        <v>129198381.43824744</v>
      </c>
      <c r="H44" s="13">
        <v>-433154612.27049625</v>
      </c>
      <c r="I44" s="13">
        <v>129198381.43824744</v>
      </c>
      <c r="L44" s="13" t="s">
        <v>84</v>
      </c>
      <c r="M44" s="13">
        <v>-120481793.74266882</v>
      </c>
      <c r="N44" s="13">
        <v>118040076.37796415</v>
      </c>
      <c r="O44" s="13">
        <v>-1.0206854946186776</v>
      </c>
      <c r="P44" s="13">
        <v>0.32171000968731894</v>
      </c>
      <c r="Q44" s="13">
        <v>-369524585.69353211</v>
      </c>
      <c r="R44" s="13">
        <v>128560998.20819448</v>
      </c>
      <c r="S44" s="13">
        <v>-369524585.69353211</v>
      </c>
      <c r="T44" s="13">
        <v>128560998.20819448</v>
      </c>
    </row>
    <row r="45" spans="1:20" ht="15.75" thickBot="1" x14ac:dyDescent="0.3">
      <c r="A45" s="13" t="s">
        <v>85</v>
      </c>
      <c r="B45" s="13">
        <v>-152266723.96145558</v>
      </c>
      <c r="C45" s="13">
        <v>131999265.58039837</v>
      </c>
      <c r="D45" s="13">
        <v>-1.1535422056474449</v>
      </c>
      <c r="E45" s="13">
        <v>0.26800189705157634</v>
      </c>
      <c r="F45" s="13">
        <v>-435376991.59322083</v>
      </c>
      <c r="G45" s="13">
        <v>130843543.67030966</v>
      </c>
      <c r="H45" s="13">
        <v>-435376991.59322083</v>
      </c>
      <c r="I45" s="13">
        <v>130843543.67030966</v>
      </c>
      <c r="L45" s="14" t="s">
        <v>85</v>
      </c>
      <c r="M45" s="14">
        <v>-115720699.85751444</v>
      </c>
      <c r="N45" s="14">
        <v>116820984.00638829</v>
      </c>
      <c r="O45" s="14">
        <v>-0.9905814511131521</v>
      </c>
      <c r="P45" s="14">
        <v>0.33578081429054929</v>
      </c>
      <c r="Q45" s="14">
        <v>-362191431.73200923</v>
      </c>
      <c r="R45" s="14">
        <v>130750032.01698035</v>
      </c>
      <c r="S45" s="14">
        <v>-362191431.73200923</v>
      </c>
      <c r="T45" s="14">
        <v>130750032.01698035</v>
      </c>
    </row>
    <row r="46" spans="1:20" x14ac:dyDescent="0.25">
      <c r="A46" s="13" t="s">
        <v>86</v>
      </c>
      <c r="B46" s="13">
        <v>-147836836.31638783</v>
      </c>
      <c r="C46" s="13">
        <v>131003455.5192738</v>
      </c>
      <c r="D46" s="13">
        <v>-1.1284957005934659</v>
      </c>
      <c r="E46" s="13">
        <v>0.27807836593098234</v>
      </c>
      <c r="F46" s="13">
        <v>-428811303.78535849</v>
      </c>
      <c r="G46" s="13">
        <v>133137631.15258282</v>
      </c>
      <c r="H46" s="13">
        <v>-428811303.78535849</v>
      </c>
      <c r="I46" s="13">
        <v>133137631.15258282</v>
      </c>
    </row>
    <row r="47" spans="1:20" x14ac:dyDescent="0.25">
      <c r="A47" s="13" t="s">
        <v>87</v>
      </c>
      <c r="B47" s="13">
        <v>-1007160.6648403842</v>
      </c>
      <c r="C47" s="13">
        <v>1195565.5197370732</v>
      </c>
      <c r="D47" s="13">
        <v>-0.8424136094706689</v>
      </c>
      <c r="E47" s="13">
        <v>0.41371676820195091</v>
      </c>
      <c r="F47" s="13">
        <v>-3571393.6761059901</v>
      </c>
      <c r="G47" s="13">
        <v>1557072.3464252215</v>
      </c>
      <c r="H47" s="13">
        <v>-3571393.6761059901</v>
      </c>
      <c r="I47" s="13">
        <v>1557072.3464252215</v>
      </c>
    </row>
    <row r="48" spans="1:20" ht="15.75" thickBot="1" x14ac:dyDescent="0.3">
      <c r="A48" s="14" t="s">
        <v>88</v>
      </c>
      <c r="B48" s="14">
        <v>-616911.72190058185</v>
      </c>
      <c r="C48" s="14">
        <v>1333133.1788819765</v>
      </c>
      <c r="D48" s="14">
        <v>-0.46275325801879064</v>
      </c>
      <c r="E48" s="14">
        <v>0.65065200859222971</v>
      </c>
      <c r="F48" s="14">
        <v>-3476198.01718819</v>
      </c>
      <c r="G48" s="14">
        <v>2242374.5733870263</v>
      </c>
      <c r="H48" s="14">
        <v>-3476198.01718819</v>
      </c>
      <c r="I48" s="14">
        <v>2242374.5733870263</v>
      </c>
    </row>
  </sheetData>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49727-4F30-44AA-A83E-5FF0028F66FC}">
  <dimension ref="A1:U45"/>
  <sheetViews>
    <sheetView topLeftCell="A11" workbookViewId="0">
      <selection activeCell="U23" sqref="U23"/>
    </sheetView>
  </sheetViews>
  <sheetFormatPr defaultRowHeight="15" x14ac:dyDescent="0.25"/>
  <sheetData>
    <row r="1" spans="1:11" x14ac:dyDescent="0.25">
      <c r="A1" s="3" t="s">
        <v>35</v>
      </c>
      <c r="B1" s="4">
        <v>200000</v>
      </c>
      <c r="C1" s="5">
        <v>500000</v>
      </c>
      <c r="D1" s="5">
        <v>700000</v>
      </c>
      <c r="E1" s="6">
        <f>71%</f>
        <v>0.71</v>
      </c>
      <c r="F1" s="6">
        <f>29%</f>
        <v>0.28999999999999998</v>
      </c>
      <c r="G1" s="6">
        <v>0</v>
      </c>
      <c r="H1" s="7">
        <v>0</v>
      </c>
      <c r="I1" s="7">
        <v>0</v>
      </c>
      <c r="K1" s="2">
        <v>2.57</v>
      </c>
    </row>
    <row r="2" spans="1:11" x14ac:dyDescent="0.25">
      <c r="A2" s="3" t="s">
        <v>36</v>
      </c>
      <c r="B2" s="4">
        <v>240000</v>
      </c>
      <c r="C2" s="4">
        <v>120000</v>
      </c>
      <c r="D2" s="5">
        <v>360000</v>
      </c>
      <c r="E2" s="6">
        <v>0.46</v>
      </c>
      <c r="F2" s="6">
        <f>40%</f>
        <v>0.4</v>
      </c>
      <c r="G2" s="6">
        <f>14%</f>
        <v>0.14000000000000001</v>
      </c>
      <c r="H2" s="7">
        <v>1</v>
      </c>
      <c r="I2" s="7">
        <v>0</v>
      </c>
      <c r="K2" s="2">
        <v>0.76</v>
      </c>
    </row>
    <row r="3" spans="1:11" x14ac:dyDescent="0.25">
      <c r="A3" s="3" t="s">
        <v>57</v>
      </c>
      <c r="B3" s="5">
        <v>397537.27</v>
      </c>
      <c r="C3" s="5">
        <v>391793.01</v>
      </c>
      <c r="D3" s="5">
        <f>C3+B3</f>
        <v>789330.28</v>
      </c>
      <c r="E3" s="8">
        <v>0.76</v>
      </c>
      <c r="F3" s="8">
        <v>0.14400000000000002</v>
      </c>
      <c r="G3" s="8">
        <v>9.6000000000000002E-2</v>
      </c>
      <c r="H3" s="8">
        <v>1</v>
      </c>
      <c r="I3" s="8">
        <v>0</v>
      </c>
      <c r="K3" s="2">
        <v>28.64</v>
      </c>
    </row>
    <row r="4" spans="1:11" x14ac:dyDescent="0.25">
      <c r="A4" s="3" t="s">
        <v>38</v>
      </c>
      <c r="B4" s="4">
        <v>440000</v>
      </c>
      <c r="C4" s="4">
        <v>150000</v>
      </c>
      <c r="D4" s="5">
        <f>C4+B4</f>
        <v>590000</v>
      </c>
      <c r="E4" s="8">
        <v>0.43</v>
      </c>
      <c r="F4" s="8">
        <v>0.22</v>
      </c>
      <c r="G4" s="8">
        <v>0.35</v>
      </c>
      <c r="H4" s="8">
        <v>0</v>
      </c>
      <c r="I4" s="8">
        <v>1</v>
      </c>
      <c r="K4" s="2">
        <v>16.32</v>
      </c>
    </row>
    <row r="5" spans="1:11" x14ac:dyDescent="0.25">
      <c r="A5" s="3" t="s">
        <v>39</v>
      </c>
      <c r="B5" s="5">
        <v>690000</v>
      </c>
      <c r="C5" s="5">
        <v>780000</v>
      </c>
      <c r="D5" s="5">
        <v>1470000</v>
      </c>
      <c r="E5" s="6">
        <f>0.33</f>
        <v>0.33</v>
      </c>
      <c r="F5" s="6">
        <f>0.33</f>
        <v>0.33</v>
      </c>
      <c r="G5" s="6">
        <f>0.33</f>
        <v>0.33</v>
      </c>
      <c r="H5" s="7">
        <v>1</v>
      </c>
      <c r="I5" s="7">
        <v>0</v>
      </c>
      <c r="K5" s="2">
        <v>10.199999999999999</v>
      </c>
    </row>
    <row r="6" spans="1:11" x14ac:dyDescent="0.25">
      <c r="A6" s="3" t="s">
        <v>40</v>
      </c>
      <c r="B6" s="5">
        <v>1600000</v>
      </c>
      <c r="C6" s="4"/>
      <c r="D6" s="5">
        <v>1600000</v>
      </c>
      <c r="E6" s="6">
        <f>0.3</f>
        <v>0.3</v>
      </c>
      <c r="F6" s="6">
        <f>0.3</f>
        <v>0.3</v>
      </c>
      <c r="G6" s="6">
        <f>0.4</f>
        <v>0.4</v>
      </c>
      <c r="H6" s="7">
        <v>1</v>
      </c>
      <c r="I6" s="7">
        <v>0</v>
      </c>
      <c r="K6" s="2">
        <v>5.1499999999999995</v>
      </c>
    </row>
    <row r="7" spans="1:11" x14ac:dyDescent="0.25">
      <c r="A7" s="3" t="s">
        <v>41</v>
      </c>
      <c r="B7" s="5">
        <v>1148296.3899999999</v>
      </c>
      <c r="C7" s="5">
        <v>359391</v>
      </c>
      <c r="D7" s="5">
        <f>B7+C7</f>
        <v>1507687.39</v>
      </c>
      <c r="E7" s="8">
        <v>0.59</v>
      </c>
      <c r="F7" s="8">
        <v>0.3</v>
      </c>
      <c r="G7" s="8">
        <v>0.11</v>
      </c>
      <c r="H7" s="8">
        <v>0</v>
      </c>
      <c r="I7" s="8">
        <v>1</v>
      </c>
      <c r="K7" s="2">
        <v>-1.53</v>
      </c>
    </row>
    <row r="8" spans="1:11" x14ac:dyDescent="0.25">
      <c r="A8" s="3" t="s">
        <v>42</v>
      </c>
      <c r="B8" s="4">
        <v>380000</v>
      </c>
      <c r="C8" s="4">
        <v>380000</v>
      </c>
      <c r="D8" s="5">
        <f>C8+B8</f>
        <v>760000</v>
      </c>
      <c r="E8" s="6">
        <f>0.55</f>
        <v>0.55000000000000004</v>
      </c>
      <c r="F8" s="6">
        <f>0.27</f>
        <v>0.27</v>
      </c>
      <c r="G8" s="6">
        <f>0.18</f>
        <v>0.18</v>
      </c>
      <c r="H8" s="7">
        <v>1</v>
      </c>
      <c r="I8" s="7">
        <v>0</v>
      </c>
      <c r="K8" s="2">
        <v>3.4499999999999997</v>
      </c>
    </row>
    <row r="9" spans="1:11" x14ac:dyDescent="0.25">
      <c r="A9" s="3" t="s">
        <v>43</v>
      </c>
      <c r="B9" s="4">
        <v>305000</v>
      </c>
      <c r="C9" s="4"/>
      <c r="D9" s="5">
        <f>C9+B9</f>
        <v>305000</v>
      </c>
      <c r="E9" s="6">
        <f>0.83</f>
        <v>0.83</v>
      </c>
      <c r="F9" s="6">
        <v>0.17</v>
      </c>
      <c r="G9" s="6">
        <f>0</f>
        <v>0</v>
      </c>
      <c r="H9" s="7">
        <v>0</v>
      </c>
      <c r="I9" s="7">
        <v>0</v>
      </c>
      <c r="K9" s="2">
        <v>-7.29</v>
      </c>
    </row>
    <row r="10" spans="1:11" x14ac:dyDescent="0.25">
      <c r="A10" s="3" t="s">
        <v>44</v>
      </c>
      <c r="B10" s="5">
        <v>725000</v>
      </c>
      <c r="C10" s="5">
        <v>400000</v>
      </c>
      <c r="D10" s="5">
        <f>C10+B10</f>
        <v>1125000</v>
      </c>
      <c r="E10" s="6">
        <f>0.36</f>
        <v>0.36</v>
      </c>
      <c r="F10" s="6">
        <f>0.19</f>
        <v>0.19</v>
      </c>
      <c r="G10" s="6">
        <f>0.45</f>
        <v>0.45</v>
      </c>
      <c r="H10" s="7">
        <v>0.79</v>
      </c>
      <c r="I10" s="7">
        <v>0.21</v>
      </c>
      <c r="K10" s="2">
        <v>-8.31</v>
      </c>
    </row>
    <row r="11" spans="1:11" x14ac:dyDescent="0.25">
      <c r="A11" s="3" t="s">
        <v>45</v>
      </c>
      <c r="B11" s="5">
        <v>475000</v>
      </c>
      <c r="C11" s="5"/>
      <c r="D11" s="5">
        <f>B11+C11</f>
        <v>475000</v>
      </c>
      <c r="E11" s="8">
        <v>0.31</v>
      </c>
      <c r="F11" s="8">
        <v>0.26</v>
      </c>
      <c r="G11" s="8">
        <v>0.43</v>
      </c>
      <c r="H11" s="8">
        <v>0</v>
      </c>
      <c r="I11" s="8">
        <v>1</v>
      </c>
      <c r="K11" s="2">
        <v>6.29</v>
      </c>
    </row>
    <row r="12" spans="1:11" x14ac:dyDescent="0.25">
      <c r="A12" s="3" t="s">
        <v>46</v>
      </c>
      <c r="B12" s="4"/>
      <c r="C12" s="4"/>
      <c r="D12" s="5">
        <v>920000</v>
      </c>
      <c r="E12" s="8">
        <v>0.42</v>
      </c>
      <c r="F12" s="8">
        <v>0.3</v>
      </c>
      <c r="G12" s="8">
        <v>0.28000000000000003</v>
      </c>
      <c r="H12" s="8">
        <v>0</v>
      </c>
      <c r="I12" s="8">
        <v>1</v>
      </c>
      <c r="K12" s="2">
        <v>5.6599999999999993</v>
      </c>
    </row>
    <row r="13" spans="1:11" x14ac:dyDescent="0.25">
      <c r="A13" s="3" t="s">
        <v>47</v>
      </c>
      <c r="B13" s="5">
        <v>1100000</v>
      </c>
      <c r="C13" s="5"/>
      <c r="D13" s="5">
        <f>B13+C13</f>
        <v>1100000</v>
      </c>
      <c r="E13" s="8">
        <v>0.7</v>
      </c>
      <c r="F13" s="8">
        <v>0.22</v>
      </c>
      <c r="G13" s="8">
        <v>7.4999999999999997E-2</v>
      </c>
      <c r="H13" s="8">
        <v>1</v>
      </c>
      <c r="I13" s="8">
        <v>0</v>
      </c>
      <c r="K13" s="2">
        <v>12.5</v>
      </c>
    </row>
    <row r="14" spans="1:11" x14ac:dyDescent="0.25">
      <c r="A14" s="3" t="s">
        <v>48</v>
      </c>
      <c r="B14" s="5">
        <v>30000</v>
      </c>
      <c r="C14" s="5">
        <v>270000</v>
      </c>
      <c r="D14" s="5">
        <f>500000</f>
        <v>500000</v>
      </c>
      <c r="E14" s="8">
        <v>0.6</v>
      </c>
      <c r="F14" s="8">
        <v>0.22</v>
      </c>
      <c r="G14" s="8">
        <v>0.18</v>
      </c>
      <c r="H14" s="8">
        <v>1</v>
      </c>
      <c r="I14" s="8">
        <v>0</v>
      </c>
      <c r="K14" s="2">
        <v>5.6099999999999994</v>
      </c>
    </row>
    <row r="15" spans="1:11" x14ac:dyDescent="0.25">
      <c r="A15" s="3" t="s">
        <v>49</v>
      </c>
      <c r="B15" s="5">
        <v>2400000</v>
      </c>
      <c r="C15" s="4"/>
      <c r="D15" s="5">
        <v>2400000</v>
      </c>
      <c r="E15" s="9">
        <v>0.309</v>
      </c>
      <c r="F15" s="8">
        <v>0.27900000000000003</v>
      </c>
      <c r="G15" s="9">
        <v>0.41299999999999998</v>
      </c>
      <c r="H15" s="8">
        <v>1</v>
      </c>
      <c r="I15" s="8">
        <v>0</v>
      </c>
      <c r="K15" s="2">
        <v>8.09</v>
      </c>
    </row>
    <row r="16" spans="1:11" x14ac:dyDescent="0.25">
      <c r="A16" s="3" t="s">
        <v>50</v>
      </c>
      <c r="B16" s="5">
        <v>1255000</v>
      </c>
      <c r="C16" s="5"/>
      <c r="D16" s="5">
        <f>B16+C16</f>
        <v>1255000</v>
      </c>
      <c r="E16" s="8">
        <v>0.5</v>
      </c>
      <c r="F16" s="8">
        <v>0.18</v>
      </c>
      <c r="G16" s="8">
        <v>0.32</v>
      </c>
      <c r="H16" s="8">
        <v>0.48</v>
      </c>
      <c r="I16" s="8">
        <v>0.62</v>
      </c>
      <c r="K16" s="2">
        <v>2.94</v>
      </c>
    </row>
    <row r="17" spans="1:14" x14ac:dyDescent="0.25">
      <c r="A17" s="3" t="s">
        <v>51</v>
      </c>
      <c r="B17" s="5">
        <v>1100000</v>
      </c>
      <c r="C17" s="4"/>
      <c r="D17" s="5">
        <v>1100000</v>
      </c>
      <c r="E17" s="8">
        <v>0.28999999999999998</v>
      </c>
      <c r="F17" s="8">
        <v>0.2</v>
      </c>
      <c r="G17" s="8">
        <v>0.51</v>
      </c>
      <c r="H17" s="8">
        <v>0.34</v>
      </c>
      <c r="I17" s="8">
        <v>0.66</v>
      </c>
      <c r="K17" s="2">
        <v>9.370000000000001</v>
      </c>
    </row>
    <row r="18" spans="1:14" x14ac:dyDescent="0.25">
      <c r="A18" s="3" t="s">
        <v>52</v>
      </c>
      <c r="B18" s="5">
        <v>900000</v>
      </c>
      <c r="C18" s="4"/>
      <c r="D18" s="5">
        <f>B18+C18</f>
        <v>900000</v>
      </c>
      <c r="E18" s="8">
        <v>0.47</v>
      </c>
      <c r="F18" s="8">
        <v>0.21</v>
      </c>
      <c r="G18" s="8">
        <v>0.32</v>
      </c>
      <c r="H18" s="8">
        <v>0</v>
      </c>
      <c r="I18" s="8">
        <v>1</v>
      </c>
      <c r="K18" s="2">
        <v>-8.4700000000000006</v>
      </c>
    </row>
    <row r="19" spans="1:14" x14ac:dyDescent="0.25">
      <c r="A19" s="3" t="s">
        <v>53</v>
      </c>
      <c r="B19" s="5">
        <v>970000</v>
      </c>
      <c r="C19" s="5">
        <v>750000</v>
      </c>
      <c r="D19" s="5">
        <f>C19+B19</f>
        <v>1720000</v>
      </c>
      <c r="E19" s="8">
        <v>0.33</v>
      </c>
      <c r="F19" s="8">
        <v>0.16</v>
      </c>
      <c r="G19" s="8">
        <v>0.51</v>
      </c>
      <c r="H19" s="8">
        <v>0</v>
      </c>
      <c r="I19" s="8">
        <v>1</v>
      </c>
      <c r="K19" s="2">
        <v>-16.47</v>
      </c>
    </row>
    <row r="20" spans="1:14" x14ac:dyDescent="0.25">
      <c r="A20" s="3" t="s">
        <v>55</v>
      </c>
      <c r="B20" s="5">
        <v>1400000</v>
      </c>
      <c r="C20" s="4"/>
      <c r="D20" s="5">
        <v>1400000</v>
      </c>
      <c r="E20" s="8">
        <v>0.18</v>
      </c>
      <c r="F20" s="8">
        <v>0.18</v>
      </c>
      <c r="G20" s="8">
        <v>0.64</v>
      </c>
      <c r="H20" s="8">
        <v>0</v>
      </c>
      <c r="I20" s="8">
        <v>1</v>
      </c>
      <c r="K20" s="2">
        <v>12.850000000000001</v>
      </c>
    </row>
    <row r="23" spans="1:14" x14ac:dyDescent="0.25">
      <c r="A23" t="s">
        <v>59</v>
      </c>
      <c r="M23" t="s">
        <v>59</v>
      </c>
    </row>
    <row r="24" spans="1:14" ht="15.75" thickBot="1" x14ac:dyDescent="0.3"/>
    <row r="25" spans="1:14" x14ac:dyDescent="0.25">
      <c r="A25" s="16" t="s">
        <v>60</v>
      </c>
      <c r="B25" s="16"/>
      <c r="M25" s="16" t="s">
        <v>60</v>
      </c>
      <c r="N25" s="16"/>
    </row>
    <row r="26" spans="1:14" x14ac:dyDescent="0.25">
      <c r="A26" s="13" t="s">
        <v>61</v>
      </c>
      <c r="B26" s="13">
        <v>0.42574633073426776</v>
      </c>
      <c r="M26" s="13" t="s">
        <v>61</v>
      </c>
      <c r="N26" s="13">
        <v>0.21739097296544965</v>
      </c>
    </row>
    <row r="27" spans="1:14" x14ac:dyDescent="0.25">
      <c r="A27" s="13" t="s">
        <v>62</v>
      </c>
      <c r="B27" s="13">
        <v>0.18125993813369251</v>
      </c>
      <c r="M27" s="13" t="s">
        <v>62</v>
      </c>
      <c r="N27" s="13">
        <v>4.7258835126864865E-2</v>
      </c>
    </row>
    <row r="28" spans="1:14" x14ac:dyDescent="0.25">
      <c r="A28" s="13" t="s">
        <v>63</v>
      </c>
      <c r="B28" s="13">
        <v>-0.19662009041998788</v>
      </c>
      <c r="M28" s="13" t="s">
        <v>63</v>
      </c>
      <c r="N28" s="13">
        <v>-0.13138013328684797</v>
      </c>
    </row>
    <row r="29" spans="1:14" x14ac:dyDescent="0.25">
      <c r="A29" s="13" t="s">
        <v>64</v>
      </c>
      <c r="B29" s="13">
        <v>10.939030020524063</v>
      </c>
      <c r="M29" s="13" t="s">
        <v>64</v>
      </c>
      <c r="N29" s="13">
        <v>10.636651821527527</v>
      </c>
    </row>
    <row r="30" spans="1:14" ht="15.75" thickBot="1" x14ac:dyDescent="0.3">
      <c r="A30" s="14" t="s">
        <v>65</v>
      </c>
      <c r="B30" s="14">
        <v>20</v>
      </c>
      <c r="M30" s="14" t="s">
        <v>65</v>
      </c>
      <c r="N30" s="14">
        <v>20</v>
      </c>
    </row>
    <row r="32" spans="1:14" ht="15.75" thickBot="1" x14ac:dyDescent="0.3">
      <c r="A32" t="s">
        <v>66</v>
      </c>
      <c r="M32" t="s">
        <v>66</v>
      </c>
    </row>
    <row r="33" spans="1:21" x14ac:dyDescent="0.25">
      <c r="A33" s="15"/>
      <c r="B33" s="15" t="s">
        <v>71</v>
      </c>
      <c r="C33" s="15" t="s">
        <v>72</v>
      </c>
      <c r="D33" s="15" t="s">
        <v>73</v>
      </c>
      <c r="E33" s="15" t="s">
        <v>74</v>
      </c>
      <c r="F33" s="15" t="s">
        <v>75</v>
      </c>
      <c r="M33" s="15"/>
      <c r="N33" s="15" t="s">
        <v>71</v>
      </c>
      <c r="O33" s="15" t="s">
        <v>72</v>
      </c>
      <c r="P33" s="15" t="s">
        <v>73</v>
      </c>
      <c r="Q33" s="15" t="s">
        <v>74</v>
      </c>
      <c r="R33" s="15" t="s">
        <v>75</v>
      </c>
    </row>
    <row r="34" spans="1:21" x14ac:dyDescent="0.25">
      <c r="A34" s="13" t="s">
        <v>67</v>
      </c>
      <c r="B34" s="13">
        <v>6</v>
      </c>
      <c r="C34" s="13">
        <v>344.39494373095363</v>
      </c>
      <c r="D34" s="13">
        <v>57.399157288492269</v>
      </c>
      <c r="E34" s="13">
        <v>0.47967588768175212</v>
      </c>
      <c r="F34" s="13">
        <v>0.81194154819322839</v>
      </c>
      <c r="M34" s="13" t="s">
        <v>67</v>
      </c>
      <c r="N34" s="13">
        <v>3</v>
      </c>
      <c r="O34" s="13">
        <v>89.792063441522942</v>
      </c>
      <c r="P34" s="13">
        <v>29.930687813840979</v>
      </c>
      <c r="Q34" s="13">
        <v>0.26454941800501991</v>
      </c>
      <c r="R34" s="13">
        <v>0.84992389221214992</v>
      </c>
    </row>
    <row r="35" spans="1:21" x14ac:dyDescent="0.25">
      <c r="A35" s="13" t="s">
        <v>68</v>
      </c>
      <c r="B35" s="13">
        <v>13</v>
      </c>
      <c r="C35" s="13">
        <v>1555.6109112690469</v>
      </c>
      <c r="D35" s="13">
        <v>119.66237778992669</v>
      </c>
      <c r="E35" s="13"/>
      <c r="F35" s="13"/>
      <c r="M35" s="13" t="s">
        <v>68</v>
      </c>
      <c r="N35" s="13">
        <v>16</v>
      </c>
      <c r="O35" s="13">
        <v>1810.2137915584776</v>
      </c>
      <c r="P35" s="13">
        <v>113.13836197240485</v>
      </c>
      <c r="Q35" s="13"/>
      <c r="R35" s="13"/>
    </row>
    <row r="36" spans="1:21" ht="15.75" thickBot="1" x14ac:dyDescent="0.3">
      <c r="A36" s="14" t="s">
        <v>69</v>
      </c>
      <c r="B36" s="14">
        <v>19</v>
      </c>
      <c r="C36" s="14">
        <v>1900.0058550000006</v>
      </c>
      <c r="D36" s="14"/>
      <c r="E36" s="14"/>
      <c r="F36" s="14"/>
      <c r="M36" s="14" t="s">
        <v>69</v>
      </c>
      <c r="N36" s="14">
        <v>19</v>
      </c>
      <c r="O36" s="14">
        <v>1900.0058550000006</v>
      </c>
      <c r="P36" s="14"/>
      <c r="Q36" s="14"/>
      <c r="R36" s="14"/>
    </row>
    <row r="37" spans="1:21" ht="15.75" thickBot="1" x14ac:dyDescent="0.3"/>
    <row r="38" spans="1:21" x14ac:dyDescent="0.25">
      <c r="A38" s="15"/>
      <c r="B38" s="15" t="s">
        <v>76</v>
      </c>
      <c r="C38" s="15" t="s">
        <v>64</v>
      </c>
      <c r="D38" s="15" t="s">
        <v>77</v>
      </c>
      <c r="E38" s="15" t="s">
        <v>78</v>
      </c>
      <c r="F38" s="15" t="s">
        <v>79</v>
      </c>
      <c r="G38" s="15" t="s">
        <v>80</v>
      </c>
      <c r="H38" s="15" t="s">
        <v>81</v>
      </c>
      <c r="I38" s="15" t="s">
        <v>82</v>
      </c>
      <c r="M38" s="15"/>
      <c r="N38" s="15" t="s">
        <v>76</v>
      </c>
      <c r="O38" s="15" t="s">
        <v>64</v>
      </c>
      <c r="P38" s="15" t="s">
        <v>77</v>
      </c>
      <c r="Q38" s="15" t="s">
        <v>78</v>
      </c>
      <c r="R38" s="15" t="s">
        <v>79</v>
      </c>
      <c r="S38" s="15" t="s">
        <v>80</v>
      </c>
      <c r="T38" s="15" t="s">
        <v>81</v>
      </c>
      <c r="U38" s="15" t="s">
        <v>82</v>
      </c>
    </row>
    <row r="39" spans="1:21" x14ac:dyDescent="0.25">
      <c r="A39" s="13" t="s">
        <v>70</v>
      </c>
      <c r="B39" s="13">
        <v>582.94282183778125</v>
      </c>
      <c r="C39" s="13">
        <v>1097.1332630766074</v>
      </c>
      <c r="D39" s="13">
        <v>0.53133273910871959</v>
      </c>
      <c r="E39" s="13">
        <v>0.6041486874383597</v>
      </c>
      <c r="F39" s="13">
        <v>-1787.2694916756686</v>
      </c>
      <c r="G39" s="13">
        <v>2953.1551353512309</v>
      </c>
      <c r="H39" s="13">
        <v>-1787.2694916756686</v>
      </c>
      <c r="I39" s="13">
        <v>2953.1551353512309</v>
      </c>
      <c r="M39" s="13" t="s">
        <v>70</v>
      </c>
      <c r="N39" s="13">
        <v>868.7144544156256</v>
      </c>
      <c r="O39" s="13">
        <v>1018.2086866090375</v>
      </c>
      <c r="P39" s="13">
        <v>0.85317918206799459</v>
      </c>
      <c r="Q39" s="13">
        <v>0.40615163801920029</v>
      </c>
      <c r="R39" s="13">
        <v>-1289.7915360399872</v>
      </c>
      <c r="S39" s="13">
        <v>3027.2204448712382</v>
      </c>
      <c r="T39" s="13">
        <v>-1289.7915360399872</v>
      </c>
      <c r="U39" s="13">
        <v>3027.2204448712382</v>
      </c>
    </row>
    <row r="40" spans="1:21" x14ac:dyDescent="0.25">
      <c r="A40" s="13" t="s">
        <v>83</v>
      </c>
      <c r="B40" s="13">
        <v>-2.9743150064172095E-6</v>
      </c>
      <c r="C40" s="13">
        <v>5.7146338905417871E-6</v>
      </c>
      <c r="D40" s="13">
        <v>-0.52047341323824048</v>
      </c>
      <c r="E40" s="13">
        <v>0.61148367027118578</v>
      </c>
      <c r="F40" s="13">
        <v>-1.5320030946703712E-5</v>
      </c>
      <c r="G40" s="13">
        <v>9.3714009338692909E-6</v>
      </c>
      <c r="H40" s="13">
        <v>-1.5320030946703712E-5</v>
      </c>
      <c r="I40" s="13">
        <v>9.3714009338692909E-6</v>
      </c>
      <c r="M40" s="13" t="s">
        <v>83</v>
      </c>
      <c r="N40" s="13">
        <v>-861.36030537392105</v>
      </c>
      <c r="O40" s="13">
        <v>1016.9076746126117</v>
      </c>
      <c r="P40" s="13">
        <v>-0.84703884814523989</v>
      </c>
      <c r="Q40" s="13">
        <v>0.4094650022012688</v>
      </c>
      <c r="R40" s="13">
        <v>-3017.1082736039602</v>
      </c>
      <c r="S40" s="13">
        <v>1294.3876628561179</v>
      </c>
      <c r="T40" s="13">
        <v>-3017.1082736039602</v>
      </c>
      <c r="U40" s="13">
        <v>1294.3876628561179</v>
      </c>
    </row>
    <row r="41" spans="1:21" x14ac:dyDescent="0.25">
      <c r="A41" s="13" t="s">
        <v>84</v>
      </c>
      <c r="B41" s="13">
        <v>-579.08690443102978</v>
      </c>
      <c r="C41" s="13">
        <v>1095.2733973683848</v>
      </c>
      <c r="D41" s="13">
        <v>-0.52871447971109575</v>
      </c>
      <c r="E41" s="13">
        <v>0.60591315711437477</v>
      </c>
      <c r="F41" s="13">
        <v>-2945.2812223632059</v>
      </c>
      <c r="G41" s="13">
        <v>1787.1074135011463</v>
      </c>
      <c r="H41" s="13">
        <v>-2945.2812223632059</v>
      </c>
      <c r="I41" s="13">
        <v>1787.1074135011463</v>
      </c>
      <c r="M41" s="13" t="s">
        <v>84</v>
      </c>
      <c r="N41" s="13">
        <v>-872.10298256902286</v>
      </c>
      <c r="O41" s="13">
        <v>1026.3346776537533</v>
      </c>
      <c r="P41" s="13">
        <v>-0.84972572939140001</v>
      </c>
      <c r="Q41" s="13">
        <v>0.40801298009170062</v>
      </c>
      <c r="R41" s="13">
        <v>-3047.8353045017529</v>
      </c>
      <c r="S41" s="13">
        <v>1303.629339363707</v>
      </c>
      <c r="T41" s="13">
        <v>-3047.8353045017529</v>
      </c>
      <c r="U41" s="13">
        <v>1303.629339363707</v>
      </c>
    </row>
    <row r="42" spans="1:21" ht="15.75" thickBot="1" x14ac:dyDescent="0.3">
      <c r="A42" s="13" t="s">
        <v>85</v>
      </c>
      <c r="B42" s="13">
        <v>-598.95551017589651</v>
      </c>
      <c r="C42" s="13">
        <v>1102.5391122508536</v>
      </c>
      <c r="D42" s="13">
        <v>-0.54325103166010857</v>
      </c>
      <c r="E42" s="13">
        <v>0.59614963263213117</v>
      </c>
      <c r="F42" s="13">
        <v>-2980.8464508069533</v>
      </c>
      <c r="G42" s="13">
        <v>1782.9354304551603</v>
      </c>
      <c r="H42" s="13">
        <v>-2980.8464508069533</v>
      </c>
      <c r="I42" s="13">
        <v>1782.9354304551603</v>
      </c>
      <c r="M42" s="14" t="s">
        <v>85</v>
      </c>
      <c r="N42" s="14">
        <v>-864.67388978224847</v>
      </c>
      <c r="O42" s="14">
        <v>1016.46893332851</v>
      </c>
      <c r="P42" s="14">
        <v>-0.85066435523100903</v>
      </c>
      <c r="Q42" s="14">
        <v>0.40750652898861262</v>
      </c>
      <c r="R42" s="14">
        <v>-3019.4917680391336</v>
      </c>
      <c r="S42" s="14">
        <v>1290.1439884746369</v>
      </c>
      <c r="T42" s="14">
        <v>-3019.4917680391336</v>
      </c>
      <c r="U42" s="14">
        <v>1290.1439884746369</v>
      </c>
    </row>
    <row r="43" spans="1:21" x14ac:dyDescent="0.25">
      <c r="A43" s="13" t="s">
        <v>86</v>
      </c>
      <c r="B43" s="13">
        <v>-584.30898948265747</v>
      </c>
      <c r="C43" s="13">
        <v>1094.4658803211535</v>
      </c>
      <c r="D43" s="13">
        <v>-0.53387592979253162</v>
      </c>
      <c r="E43" s="13">
        <v>0.60243728247891193</v>
      </c>
      <c r="F43" s="13">
        <v>-2948.7587728964354</v>
      </c>
      <c r="G43" s="13">
        <v>1780.1407939311202</v>
      </c>
      <c r="H43" s="13">
        <v>-2948.7587728964354</v>
      </c>
      <c r="I43" s="13">
        <v>1780.1407939311202</v>
      </c>
    </row>
    <row r="44" spans="1:21" x14ac:dyDescent="0.25">
      <c r="A44" s="13" t="s">
        <v>87</v>
      </c>
      <c r="B44" s="13">
        <v>12.951284226742853</v>
      </c>
      <c r="C44" s="13">
        <v>9.9698224797005057</v>
      </c>
      <c r="D44" s="13">
        <v>1.2990486293123957</v>
      </c>
      <c r="E44" s="13">
        <v>0.21649542416971335</v>
      </c>
      <c r="F44" s="13">
        <v>-8.5872077689002744</v>
      </c>
      <c r="G44" s="13">
        <v>34.489776222385984</v>
      </c>
      <c r="H44" s="13">
        <v>-8.5872077689002744</v>
      </c>
      <c r="I44" s="13">
        <v>34.489776222385984</v>
      </c>
    </row>
    <row r="45" spans="1:21" ht="15.75" thickBot="1" x14ac:dyDescent="0.3">
      <c r="A45" s="14" t="s">
        <v>88</v>
      </c>
      <c r="B45" s="14">
        <v>7.8686187777646417</v>
      </c>
      <c r="C45" s="14">
        <v>11.194754425541099</v>
      </c>
      <c r="D45" s="14">
        <v>0.70288444736332945</v>
      </c>
      <c r="E45" s="14">
        <v>0.49452317640960597</v>
      </c>
      <c r="F45" s="14">
        <v>-16.316177799972483</v>
      </c>
      <c r="G45" s="14">
        <v>32.05341535550177</v>
      </c>
      <c r="H45" s="14">
        <v>-16.316177799972483</v>
      </c>
      <c r="I45" s="14">
        <v>32.05341535550177</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INDICI</vt:lpstr>
      <vt:lpstr>REMUNERAZIONI</vt:lpstr>
      <vt:lpstr>ROA</vt:lpstr>
      <vt:lpstr>ROE</vt:lpstr>
      <vt:lpstr>Indice di Indebitamento a lungo</vt:lpstr>
      <vt:lpstr>Indice di Indebitamento a breve</vt:lpstr>
      <vt:lpstr>Ricavi</vt:lpstr>
      <vt:lpstr>EBITDA</vt:lpstr>
      <vt:lpstr>ROS</vt:lpstr>
      <vt:lpstr>EBITDA-vendite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Eleonora Rossetto</dc:creator>
  <cp:lastModifiedBy>Eleonora Rossetto - Bios</cp:lastModifiedBy>
  <dcterms:created xsi:type="dcterms:W3CDTF">2021-10-29T08:03:14Z</dcterms:created>
  <dcterms:modified xsi:type="dcterms:W3CDTF">2021-11-24T08:20:41Z</dcterms:modified>
</cp:coreProperties>
</file>