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1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2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3.xml" ContentType="application/vnd.openxmlformats-officedocument.themeOverrid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4.xml" ContentType="application/vnd.openxmlformats-officedocument.themeOverrid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5.xml" ContentType="application/vnd.openxmlformats-officedocument.themeOverrid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6.xml" ContentType="application/vnd.openxmlformats-officedocument.themeOverrid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7.xml" ContentType="application/vnd.openxmlformats-officedocument.themeOverrid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8.xml" ContentType="application/vnd.openxmlformats-officedocument.themeOverrid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lvano\Documents\Paolo\Universidad\Masterarbeit zwei\"/>
    </mc:Choice>
  </mc:AlternateContent>
  <xr:revisionPtr revIDLastSave="0" documentId="13_ncr:1_{978CD5CF-A563-4BEC-8FEF-BC3B9385EB90}" xr6:coauthVersionLast="45" xr6:coauthVersionMax="45" xr10:uidLastSave="{00000000-0000-0000-0000-000000000000}"/>
  <bookViews>
    <workbookView xWindow="10305" yWindow="240" windowWidth="10185" windowHeight="10680" tabRatio="668" firstSheet="1" activeTab="1" xr2:uid="{6725AE39-B732-4E0F-A0D9-E912105CF47D}"/>
  </bookViews>
  <sheets>
    <sheet name="Sand.panel_t-0,7" sheetId="7" r:id="rId1"/>
    <sheet name="w-max_analysis_t-0,7" sheetId="13" r:id="rId2"/>
    <sheet name="Par.analysis_t-0,7" sheetId="1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91" i="13" l="1"/>
  <c r="H184" i="13"/>
  <c r="F184" i="13"/>
  <c r="H188" i="13"/>
  <c r="H187" i="13"/>
  <c r="G188" i="13"/>
  <c r="G187" i="13"/>
  <c r="F188" i="13"/>
  <c r="F187" i="13"/>
  <c r="H181" i="13"/>
  <c r="H180" i="13"/>
  <c r="G181" i="13"/>
  <c r="G180" i="13"/>
  <c r="F181" i="13"/>
  <c r="F180" i="13"/>
  <c r="H174" i="13"/>
  <c r="H173" i="13"/>
  <c r="G174" i="13"/>
  <c r="G173" i="13"/>
  <c r="F174" i="13"/>
  <c r="F173" i="13"/>
  <c r="H167" i="13"/>
  <c r="H166" i="13"/>
  <c r="G167" i="13"/>
  <c r="G166" i="13"/>
  <c r="F167" i="13"/>
  <c r="F166" i="13"/>
  <c r="N462" i="7" l="1"/>
  <c r="E210" i="13" l="1"/>
  <c r="E209" i="13"/>
  <c r="E208" i="13"/>
  <c r="D210" i="13"/>
  <c r="D209" i="13"/>
  <c r="D208" i="13"/>
  <c r="E132" i="11" l="1"/>
  <c r="H132" i="11"/>
  <c r="D203" i="13" l="1"/>
  <c r="D202" i="13"/>
  <c r="D201" i="13"/>
  <c r="G164" i="13"/>
  <c r="E201" i="13" s="1"/>
  <c r="H164" i="13"/>
  <c r="E202" i="13" s="1"/>
  <c r="F164" i="13"/>
  <c r="E203" i="13" s="1"/>
  <c r="E123" i="11" l="1"/>
  <c r="H123" i="11"/>
  <c r="E113" i="11"/>
  <c r="H113" i="11"/>
  <c r="E102" i="11"/>
  <c r="H102" i="11"/>
  <c r="E92" i="11"/>
  <c r="H92" i="11"/>
  <c r="E82" i="11"/>
  <c r="H82" i="11"/>
  <c r="E71" i="11"/>
  <c r="H71" i="11"/>
  <c r="E61" i="11"/>
  <c r="H61" i="11"/>
  <c r="E51" i="11"/>
  <c r="H51" i="11"/>
  <c r="E40" i="11"/>
  <c r="H40" i="11"/>
  <c r="E30" i="11"/>
  <c r="H30" i="11"/>
  <c r="E20" i="11"/>
  <c r="H20" i="11"/>
  <c r="E149" i="13"/>
  <c r="F149" i="13" s="1"/>
  <c r="G149" i="13"/>
  <c r="E138" i="13"/>
  <c r="F138" i="13" s="1"/>
  <c r="G138" i="13"/>
  <c r="E127" i="13"/>
  <c r="F127" i="13" s="1"/>
  <c r="G127" i="13"/>
  <c r="E115" i="13"/>
  <c r="F115" i="13" s="1"/>
  <c r="G115" i="13"/>
  <c r="E104" i="13"/>
  <c r="F104" i="13" s="1"/>
  <c r="G104" i="13"/>
  <c r="E93" i="13"/>
  <c r="F93" i="13" s="1"/>
  <c r="G93" i="13"/>
  <c r="E81" i="13"/>
  <c r="F81" i="13" s="1"/>
  <c r="G81" i="13"/>
  <c r="E70" i="13"/>
  <c r="F70" i="13" s="1"/>
  <c r="G70" i="13"/>
  <c r="E59" i="13"/>
  <c r="F59" i="13" s="1"/>
  <c r="G59" i="13"/>
  <c r="E47" i="13"/>
  <c r="F47" i="13" s="1"/>
  <c r="G47" i="13"/>
  <c r="E36" i="13"/>
  <c r="F36" i="13" s="1"/>
  <c r="G36" i="13"/>
  <c r="E25" i="13"/>
  <c r="F25" i="13" s="1"/>
  <c r="G25" i="13"/>
  <c r="N298" i="7"/>
  <c r="M298" i="7"/>
  <c r="L298" i="7"/>
  <c r="J298" i="7"/>
  <c r="I298" i="7"/>
  <c r="H298" i="7"/>
  <c r="N354" i="7"/>
  <c r="M354" i="7"/>
  <c r="L354" i="7"/>
  <c r="J354" i="7"/>
  <c r="I354" i="7"/>
  <c r="H354" i="7"/>
  <c r="N410" i="7"/>
  <c r="M410" i="7"/>
  <c r="L410" i="7"/>
  <c r="J410" i="7"/>
  <c r="I410" i="7"/>
  <c r="H410" i="7"/>
  <c r="M466" i="7"/>
  <c r="N466" i="7"/>
  <c r="L466" i="7"/>
  <c r="I466" i="7"/>
  <c r="J466" i="7"/>
  <c r="H466" i="7"/>
  <c r="K27" i="7" l="1"/>
  <c r="K29" i="7"/>
  <c r="K10" i="7"/>
  <c r="K11" i="7" s="1"/>
  <c r="K19" i="7"/>
  <c r="K21" i="7"/>
  <c r="K23" i="7"/>
  <c r="K25" i="7"/>
  <c r="K17" i="7"/>
  <c r="K15" i="7"/>
  <c r="K12" i="7" l="1"/>
  <c r="I27" i="7"/>
  <c r="J27" i="7"/>
  <c r="H27" i="7"/>
  <c r="G150" i="13"/>
  <c r="E150" i="13"/>
  <c r="F150" i="13" s="1"/>
  <c r="G148" i="13"/>
  <c r="E148" i="13"/>
  <c r="F148" i="13" s="1"/>
  <c r="G147" i="13"/>
  <c r="E147" i="13"/>
  <c r="F147" i="13" s="1"/>
  <c r="G146" i="13"/>
  <c r="E146" i="13"/>
  <c r="F146" i="13" s="1"/>
  <c r="G145" i="13"/>
  <c r="E145" i="13"/>
  <c r="F145" i="13" s="1"/>
  <c r="G144" i="13"/>
  <c r="E144" i="13"/>
  <c r="F144" i="13" s="1"/>
  <c r="G143" i="13"/>
  <c r="E143" i="13"/>
  <c r="F143" i="13" s="1"/>
  <c r="G139" i="13"/>
  <c r="E139" i="13"/>
  <c r="F139" i="13" s="1"/>
  <c r="G137" i="13"/>
  <c r="E137" i="13"/>
  <c r="F137" i="13" s="1"/>
  <c r="G136" i="13"/>
  <c r="E136" i="13"/>
  <c r="F136" i="13" s="1"/>
  <c r="G135" i="13"/>
  <c r="E135" i="13"/>
  <c r="F135" i="13" s="1"/>
  <c r="G134" i="13"/>
  <c r="E134" i="13"/>
  <c r="F134" i="13" s="1"/>
  <c r="G133" i="13"/>
  <c r="E133" i="13"/>
  <c r="F133" i="13" s="1"/>
  <c r="G132" i="13"/>
  <c r="E132" i="13"/>
  <c r="F132" i="13" s="1"/>
  <c r="G128" i="13"/>
  <c r="E128" i="13"/>
  <c r="F128" i="13" s="1"/>
  <c r="G126" i="13"/>
  <c r="E126" i="13"/>
  <c r="F126" i="13" s="1"/>
  <c r="G125" i="13"/>
  <c r="E125" i="13"/>
  <c r="F125" i="13" s="1"/>
  <c r="G124" i="13"/>
  <c r="E124" i="13"/>
  <c r="F124" i="13" s="1"/>
  <c r="G123" i="13"/>
  <c r="E123" i="13"/>
  <c r="F123" i="13" s="1"/>
  <c r="G122" i="13"/>
  <c r="E122" i="13"/>
  <c r="F122" i="13" s="1"/>
  <c r="G121" i="13"/>
  <c r="E121" i="13"/>
  <c r="F121" i="13" s="1"/>
  <c r="D119" i="13"/>
  <c r="G116" i="13"/>
  <c r="E116" i="13"/>
  <c r="F116" i="13" s="1"/>
  <c r="G114" i="13"/>
  <c r="E114" i="13"/>
  <c r="F114" i="13" s="1"/>
  <c r="G113" i="13"/>
  <c r="E113" i="13"/>
  <c r="F113" i="13" s="1"/>
  <c r="G112" i="13"/>
  <c r="E112" i="13"/>
  <c r="F112" i="13" s="1"/>
  <c r="G111" i="13"/>
  <c r="E111" i="13"/>
  <c r="F111" i="13" s="1"/>
  <c r="G110" i="13"/>
  <c r="E110" i="13"/>
  <c r="F110" i="13" s="1"/>
  <c r="G109" i="13"/>
  <c r="E109" i="13"/>
  <c r="F109" i="13" s="1"/>
  <c r="G105" i="13"/>
  <c r="E105" i="13"/>
  <c r="F105" i="13" s="1"/>
  <c r="G103" i="13"/>
  <c r="E103" i="13"/>
  <c r="F103" i="13" s="1"/>
  <c r="G102" i="13"/>
  <c r="E102" i="13"/>
  <c r="F102" i="13" s="1"/>
  <c r="G101" i="13"/>
  <c r="E101" i="13"/>
  <c r="F101" i="13" s="1"/>
  <c r="G100" i="13"/>
  <c r="E100" i="13"/>
  <c r="F100" i="13" s="1"/>
  <c r="G99" i="13"/>
  <c r="E99" i="13"/>
  <c r="F99" i="13" s="1"/>
  <c r="G98" i="13"/>
  <c r="E98" i="13"/>
  <c r="F98" i="13" s="1"/>
  <c r="G94" i="13"/>
  <c r="E94" i="13"/>
  <c r="F94" i="13" s="1"/>
  <c r="G92" i="13"/>
  <c r="E92" i="13"/>
  <c r="F92" i="13" s="1"/>
  <c r="G91" i="13"/>
  <c r="E91" i="13"/>
  <c r="F91" i="13" s="1"/>
  <c r="G90" i="13"/>
  <c r="E90" i="13"/>
  <c r="F90" i="13" s="1"/>
  <c r="G89" i="13"/>
  <c r="E89" i="13"/>
  <c r="F89" i="13" s="1"/>
  <c r="G88" i="13"/>
  <c r="E88" i="13"/>
  <c r="F88" i="13" s="1"/>
  <c r="G87" i="13"/>
  <c r="E87" i="13"/>
  <c r="F87" i="13" s="1"/>
  <c r="D85" i="13"/>
  <c r="G82" i="13"/>
  <c r="E82" i="13"/>
  <c r="F82" i="13" s="1"/>
  <c r="G80" i="13"/>
  <c r="E80" i="13"/>
  <c r="F80" i="13" s="1"/>
  <c r="G79" i="13"/>
  <c r="E79" i="13"/>
  <c r="F79" i="13" s="1"/>
  <c r="G78" i="13"/>
  <c r="E78" i="13"/>
  <c r="F78" i="13" s="1"/>
  <c r="G77" i="13"/>
  <c r="E77" i="13"/>
  <c r="F77" i="13" s="1"/>
  <c r="G76" i="13"/>
  <c r="E76" i="13"/>
  <c r="F76" i="13" s="1"/>
  <c r="G75" i="13"/>
  <c r="E75" i="13"/>
  <c r="F75" i="13" s="1"/>
  <c r="G71" i="13"/>
  <c r="E71" i="13"/>
  <c r="F71" i="13" s="1"/>
  <c r="G69" i="13"/>
  <c r="E69" i="13"/>
  <c r="F69" i="13" s="1"/>
  <c r="G68" i="13"/>
  <c r="E68" i="13"/>
  <c r="F68" i="13" s="1"/>
  <c r="G67" i="13"/>
  <c r="E67" i="13"/>
  <c r="F67" i="13" s="1"/>
  <c r="G66" i="13"/>
  <c r="E66" i="13"/>
  <c r="F66" i="13" s="1"/>
  <c r="G65" i="13"/>
  <c r="E65" i="13"/>
  <c r="F65" i="13" s="1"/>
  <c r="G64" i="13"/>
  <c r="E64" i="13"/>
  <c r="F64" i="13" s="1"/>
  <c r="G60" i="13"/>
  <c r="E60" i="13"/>
  <c r="F60" i="13" s="1"/>
  <c r="G58" i="13"/>
  <c r="E58" i="13"/>
  <c r="F58" i="13" s="1"/>
  <c r="G57" i="13"/>
  <c r="E57" i="13"/>
  <c r="F57" i="13" s="1"/>
  <c r="G56" i="13"/>
  <c r="E56" i="13"/>
  <c r="F56" i="13" s="1"/>
  <c r="G55" i="13"/>
  <c r="E55" i="13"/>
  <c r="F55" i="13" s="1"/>
  <c r="G54" i="13"/>
  <c r="E54" i="13"/>
  <c r="F54" i="13" s="1"/>
  <c r="G53" i="13"/>
  <c r="E53" i="13"/>
  <c r="F53" i="13" s="1"/>
  <c r="D51" i="13"/>
  <c r="G48" i="13"/>
  <c r="E48" i="13"/>
  <c r="F48" i="13" s="1"/>
  <c r="G46" i="13"/>
  <c r="E46" i="13"/>
  <c r="F46" i="13" s="1"/>
  <c r="G45" i="13"/>
  <c r="E45" i="13"/>
  <c r="F45" i="13" s="1"/>
  <c r="G44" i="13"/>
  <c r="E44" i="13"/>
  <c r="F44" i="13" s="1"/>
  <c r="G43" i="13"/>
  <c r="E43" i="13"/>
  <c r="F43" i="13" s="1"/>
  <c r="G42" i="13"/>
  <c r="E42" i="13"/>
  <c r="F42" i="13" s="1"/>
  <c r="G41" i="13"/>
  <c r="E41" i="13"/>
  <c r="F41" i="13" s="1"/>
  <c r="G37" i="13"/>
  <c r="E37" i="13"/>
  <c r="F37" i="13" s="1"/>
  <c r="G35" i="13"/>
  <c r="E35" i="13"/>
  <c r="F35" i="13" s="1"/>
  <c r="G34" i="13"/>
  <c r="E34" i="13"/>
  <c r="F34" i="13" s="1"/>
  <c r="G33" i="13"/>
  <c r="E33" i="13"/>
  <c r="F33" i="13" s="1"/>
  <c r="G32" i="13"/>
  <c r="E32" i="13"/>
  <c r="F32" i="13" s="1"/>
  <c r="G31" i="13"/>
  <c r="E31" i="13"/>
  <c r="F31" i="13" s="1"/>
  <c r="G30" i="13"/>
  <c r="E30" i="13"/>
  <c r="F30" i="13" s="1"/>
  <c r="G26" i="13"/>
  <c r="E26" i="13"/>
  <c r="F26" i="13" s="1"/>
  <c r="G24" i="13"/>
  <c r="E24" i="13"/>
  <c r="F24" i="13" s="1"/>
  <c r="G23" i="13"/>
  <c r="E23" i="13"/>
  <c r="F23" i="13" s="1"/>
  <c r="G22" i="13"/>
  <c r="E22" i="13"/>
  <c r="F22" i="13" s="1"/>
  <c r="G21" i="13"/>
  <c r="E21" i="13"/>
  <c r="F21" i="13" s="1"/>
  <c r="G20" i="13"/>
  <c r="E20" i="13"/>
  <c r="F20" i="13" s="1"/>
  <c r="G19" i="13"/>
  <c r="E19" i="13"/>
  <c r="F19" i="13" s="1"/>
  <c r="D17" i="13"/>
  <c r="D16" i="13"/>
  <c r="M180" i="13" l="1"/>
  <c r="L180" i="13"/>
  <c r="M173" i="13"/>
  <c r="L173" i="13"/>
  <c r="K187" i="13"/>
  <c r="K188" i="13"/>
  <c r="K180" i="13"/>
  <c r="K173" i="13"/>
  <c r="M187" i="13"/>
  <c r="L187" i="13"/>
  <c r="M166" i="13"/>
  <c r="L166" i="13"/>
  <c r="K166" i="13"/>
  <c r="E133" i="11"/>
  <c r="H133" i="11"/>
  <c r="E124" i="11"/>
  <c r="H124" i="11"/>
  <c r="E114" i="11"/>
  <c r="H114" i="11"/>
  <c r="E103" i="11"/>
  <c r="H103" i="11"/>
  <c r="E93" i="11"/>
  <c r="H93" i="11"/>
  <c r="E83" i="11"/>
  <c r="H83" i="11"/>
  <c r="E72" i="11"/>
  <c r="H72" i="11"/>
  <c r="E41" i="11"/>
  <c r="H41" i="11"/>
  <c r="E62" i="11"/>
  <c r="H62" i="11"/>
  <c r="E52" i="11"/>
  <c r="H52" i="11"/>
  <c r="E31" i="11"/>
  <c r="H31" i="11"/>
  <c r="E21" i="11"/>
  <c r="H21" i="11"/>
  <c r="M468" i="7"/>
  <c r="N468" i="7"/>
  <c r="L468" i="7"/>
  <c r="I468" i="7"/>
  <c r="J468" i="7"/>
  <c r="H468" i="7"/>
  <c r="N412" i="7"/>
  <c r="M412" i="7"/>
  <c r="L412" i="7"/>
  <c r="I412" i="7"/>
  <c r="J412" i="7"/>
  <c r="H412" i="7"/>
  <c r="M356" i="7"/>
  <c r="N356" i="7"/>
  <c r="L356" i="7"/>
  <c r="I356" i="7"/>
  <c r="J356" i="7"/>
  <c r="H356" i="7"/>
  <c r="M300" i="7"/>
  <c r="N300" i="7"/>
  <c r="L300" i="7"/>
  <c r="I300" i="7"/>
  <c r="J300" i="7"/>
  <c r="H300" i="7"/>
  <c r="G168" i="13" l="1"/>
  <c r="K167" i="13"/>
  <c r="G182" i="13"/>
  <c r="K181" i="13"/>
  <c r="H182" i="13"/>
  <c r="L181" i="13"/>
  <c r="F189" i="13"/>
  <c r="M188" i="13"/>
  <c r="H168" i="13"/>
  <c r="L167" i="13"/>
  <c r="H189" i="13"/>
  <c r="L188" i="13"/>
  <c r="G175" i="13"/>
  <c r="K174" i="13"/>
  <c r="F175" i="13"/>
  <c r="M174" i="13"/>
  <c r="F182" i="13"/>
  <c r="M181" i="13"/>
  <c r="F168" i="13"/>
  <c r="M167" i="13"/>
  <c r="H175" i="13"/>
  <c r="L174" i="13"/>
  <c r="G189" i="13"/>
  <c r="I29" i="7"/>
  <c r="J29" i="7"/>
  <c r="H29" i="7"/>
  <c r="I201" i="13" l="1"/>
  <c r="G190" i="13"/>
  <c r="F203" i="13"/>
  <c r="F169" i="13"/>
  <c r="F170" i="13" s="1"/>
  <c r="F171" i="13" s="1"/>
  <c r="F210" i="13" s="1"/>
  <c r="G203" i="13"/>
  <c r="F176" i="13"/>
  <c r="F177" i="13" s="1"/>
  <c r="F178" i="13" s="1"/>
  <c r="G210" i="13" s="1"/>
  <c r="I202" i="13"/>
  <c r="H190" i="13"/>
  <c r="F190" i="13"/>
  <c r="I203" i="13"/>
  <c r="H201" i="13"/>
  <c r="G183" i="13"/>
  <c r="H176" i="13"/>
  <c r="H177" i="13" s="1"/>
  <c r="H178" i="13" s="1"/>
  <c r="G209" i="13" s="1"/>
  <c r="G202" i="13"/>
  <c r="F183" i="13"/>
  <c r="H203" i="13"/>
  <c r="G201" i="13"/>
  <c r="G176" i="13"/>
  <c r="G177" i="13" s="1"/>
  <c r="G178" i="13" s="1"/>
  <c r="G208" i="13" s="1"/>
  <c r="H169" i="13"/>
  <c r="H170" i="13" s="1"/>
  <c r="H171" i="13" s="1"/>
  <c r="F209" i="13" s="1"/>
  <c r="F202" i="13"/>
  <c r="H202" i="13"/>
  <c r="H183" i="13"/>
  <c r="F201" i="13"/>
  <c r="G169" i="13"/>
  <c r="G170" i="13" s="1"/>
  <c r="G171" i="13" s="1"/>
  <c r="F208" i="13" s="1"/>
  <c r="E112" i="11"/>
  <c r="H112" i="11"/>
  <c r="E111" i="11"/>
  <c r="H111" i="11"/>
  <c r="E121" i="11"/>
  <c r="H121" i="11"/>
  <c r="E122" i="11"/>
  <c r="H122" i="11"/>
  <c r="E130" i="11"/>
  <c r="H130" i="11"/>
  <c r="E131" i="11"/>
  <c r="H131" i="11"/>
  <c r="E80" i="11"/>
  <c r="H80" i="11"/>
  <c r="E81" i="11"/>
  <c r="H81" i="11"/>
  <c r="E90" i="11"/>
  <c r="H90" i="11"/>
  <c r="E91" i="11"/>
  <c r="H91" i="11"/>
  <c r="E100" i="11"/>
  <c r="H100" i="11"/>
  <c r="E101" i="11"/>
  <c r="H101" i="11"/>
  <c r="E49" i="11"/>
  <c r="H49" i="11"/>
  <c r="E50" i="11"/>
  <c r="H50" i="11"/>
  <c r="E59" i="11"/>
  <c r="H59" i="11"/>
  <c r="E60" i="11"/>
  <c r="H60" i="11"/>
  <c r="E69" i="11"/>
  <c r="H69" i="11"/>
  <c r="E70" i="11"/>
  <c r="H70" i="11"/>
  <c r="E18" i="11"/>
  <c r="H18" i="11"/>
  <c r="E19" i="11"/>
  <c r="H19" i="11"/>
  <c r="E28" i="11"/>
  <c r="H28" i="11"/>
  <c r="E29" i="11"/>
  <c r="H29" i="11"/>
  <c r="E38" i="11"/>
  <c r="H38" i="11"/>
  <c r="E39" i="11"/>
  <c r="H39" i="11"/>
  <c r="M462" i="7"/>
  <c r="M464" i="7"/>
  <c r="N464" i="7"/>
  <c r="L464" i="7"/>
  <c r="L462" i="7"/>
  <c r="L460" i="7"/>
  <c r="I462" i="7"/>
  <c r="J462" i="7"/>
  <c r="I464" i="7"/>
  <c r="J464" i="7"/>
  <c r="H464" i="7"/>
  <c r="H462" i="7"/>
  <c r="H460" i="7"/>
  <c r="M406" i="7"/>
  <c r="N406" i="7"/>
  <c r="M408" i="7"/>
  <c r="N408" i="7"/>
  <c r="L408" i="7"/>
  <c r="L406" i="7"/>
  <c r="L404" i="7"/>
  <c r="I406" i="7"/>
  <c r="J406" i="7"/>
  <c r="I408" i="7"/>
  <c r="J408" i="7"/>
  <c r="H408" i="7"/>
  <c r="H406" i="7"/>
  <c r="H404" i="7"/>
  <c r="M350" i="7"/>
  <c r="N350" i="7"/>
  <c r="M352" i="7"/>
  <c r="N352" i="7"/>
  <c r="L352" i="7"/>
  <c r="L350" i="7"/>
  <c r="L348" i="7"/>
  <c r="I350" i="7"/>
  <c r="J350" i="7"/>
  <c r="I352" i="7"/>
  <c r="J352" i="7"/>
  <c r="H352" i="7"/>
  <c r="H350" i="7"/>
  <c r="H348" i="7"/>
  <c r="M294" i="7"/>
  <c r="N294" i="7"/>
  <c r="M296" i="7"/>
  <c r="N296" i="7"/>
  <c r="L296" i="7"/>
  <c r="L294" i="7"/>
  <c r="L292" i="7"/>
  <c r="I294" i="7"/>
  <c r="J294" i="7"/>
  <c r="I296" i="7"/>
  <c r="J296" i="7"/>
  <c r="H296" i="7"/>
  <c r="H294" i="7"/>
  <c r="H292" i="7"/>
  <c r="H185" i="13" l="1"/>
  <c r="H209" i="13" s="1"/>
  <c r="G191" i="13"/>
  <c r="G192" i="13" s="1"/>
  <c r="I208" i="13" s="1"/>
  <c r="G185" i="13"/>
  <c r="H208" i="13" s="1"/>
  <c r="H192" i="13"/>
  <c r="I209" i="13" s="1"/>
  <c r="F185" i="13"/>
  <c r="H210" i="13" s="1"/>
  <c r="F191" i="13"/>
  <c r="F192" i="13" s="1"/>
  <c r="I210" i="13" s="1"/>
  <c r="I25" i="7"/>
  <c r="J25" i="7"/>
  <c r="H25" i="7"/>
  <c r="I23" i="7"/>
  <c r="J23" i="7"/>
  <c r="H23" i="7"/>
  <c r="E127" i="11"/>
  <c r="H127" i="11"/>
  <c r="E128" i="11"/>
  <c r="H128" i="11"/>
  <c r="E129" i="11"/>
  <c r="H129" i="11"/>
  <c r="E118" i="11"/>
  <c r="H118" i="11"/>
  <c r="E119" i="11"/>
  <c r="H119" i="11"/>
  <c r="E120" i="11"/>
  <c r="H120" i="11"/>
  <c r="H126" i="11"/>
  <c r="H117" i="11"/>
  <c r="E108" i="11"/>
  <c r="H108" i="11"/>
  <c r="E109" i="11"/>
  <c r="H109" i="11"/>
  <c r="E110" i="11"/>
  <c r="H110" i="11"/>
  <c r="H107" i="11"/>
  <c r="E126" i="11"/>
  <c r="E117" i="11"/>
  <c r="E107" i="11"/>
  <c r="E97" i="11"/>
  <c r="H97" i="11"/>
  <c r="E98" i="11"/>
  <c r="H98" i="11"/>
  <c r="E99" i="11"/>
  <c r="H99" i="11"/>
  <c r="H96" i="11"/>
  <c r="E87" i="11"/>
  <c r="H87" i="11"/>
  <c r="E88" i="11"/>
  <c r="H88" i="11"/>
  <c r="E89" i="11"/>
  <c r="H89" i="11"/>
  <c r="H86" i="11"/>
  <c r="E77" i="11"/>
  <c r="H77" i="11"/>
  <c r="E78" i="11"/>
  <c r="H78" i="11"/>
  <c r="E79" i="11"/>
  <c r="H79" i="11"/>
  <c r="H76" i="11"/>
  <c r="E96" i="11"/>
  <c r="E86" i="11"/>
  <c r="E76" i="11"/>
  <c r="E66" i="11"/>
  <c r="H66" i="11"/>
  <c r="E67" i="11"/>
  <c r="H67" i="11"/>
  <c r="E68" i="11"/>
  <c r="H68" i="11"/>
  <c r="H65" i="11"/>
  <c r="E56" i="11"/>
  <c r="H56" i="11"/>
  <c r="E57" i="11"/>
  <c r="H57" i="11"/>
  <c r="E58" i="11"/>
  <c r="H58" i="11"/>
  <c r="H55" i="11"/>
  <c r="E46" i="11"/>
  <c r="H46" i="11"/>
  <c r="E47" i="11"/>
  <c r="H47" i="11"/>
  <c r="E48" i="11"/>
  <c r="H48" i="11"/>
  <c r="H45" i="11"/>
  <c r="E65" i="11"/>
  <c r="E55" i="11"/>
  <c r="E45" i="11"/>
  <c r="E35" i="11" l="1"/>
  <c r="H35" i="11"/>
  <c r="E36" i="11"/>
  <c r="H36" i="11"/>
  <c r="E37" i="11"/>
  <c r="H37" i="11"/>
  <c r="H34" i="11"/>
  <c r="E34" i="11"/>
  <c r="E25" i="11"/>
  <c r="H25" i="11"/>
  <c r="E26" i="11"/>
  <c r="H26" i="11"/>
  <c r="E27" i="11"/>
  <c r="H27" i="11"/>
  <c r="H24" i="11"/>
  <c r="E24" i="11" l="1"/>
  <c r="E15" i="11"/>
  <c r="H15" i="11"/>
  <c r="E16" i="11"/>
  <c r="H16" i="11"/>
  <c r="E17" i="11"/>
  <c r="H17" i="11"/>
  <c r="H14" i="11"/>
  <c r="E14" i="11"/>
  <c r="D105" i="11"/>
  <c r="D74" i="11"/>
  <c r="D43" i="11"/>
  <c r="D12" i="11"/>
  <c r="D11" i="11"/>
  <c r="N454" i="7"/>
  <c r="N456" i="7"/>
  <c r="N458" i="7"/>
  <c r="N460" i="7"/>
  <c r="J454" i="7"/>
  <c r="J456" i="7"/>
  <c r="J458" i="7"/>
  <c r="J460" i="7"/>
  <c r="N398" i="7"/>
  <c r="N400" i="7"/>
  <c r="N402" i="7"/>
  <c r="N404" i="7"/>
  <c r="J398" i="7"/>
  <c r="J400" i="7"/>
  <c r="J402" i="7"/>
  <c r="J404" i="7"/>
  <c r="N342" i="7"/>
  <c r="N344" i="7"/>
  <c r="N346" i="7"/>
  <c r="N348" i="7"/>
  <c r="J342" i="7"/>
  <c r="J344" i="7"/>
  <c r="J346" i="7"/>
  <c r="J348" i="7"/>
  <c r="N286" i="7"/>
  <c r="N288" i="7"/>
  <c r="N290" i="7"/>
  <c r="N292" i="7"/>
  <c r="J286" i="7"/>
  <c r="J288" i="7"/>
  <c r="J290" i="7"/>
  <c r="J292" i="7"/>
  <c r="M460" i="7" l="1"/>
  <c r="I460" i="7"/>
  <c r="M458" i="7"/>
  <c r="L458" i="7"/>
  <c r="I458" i="7"/>
  <c r="H458" i="7"/>
  <c r="M456" i="7"/>
  <c r="L456" i="7"/>
  <c r="I456" i="7"/>
  <c r="H456" i="7"/>
  <c r="M454" i="7"/>
  <c r="L454" i="7"/>
  <c r="I454" i="7"/>
  <c r="H454" i="7"/>
  <c r="J151" i="7"/>
  <c r="J183" i="7" l="1"/>
  <c r="J222" i="7" s="1"/>
  <c r="J223" i="7" s="1"/>
  <c r="J38" i="7"/>
  <c r="J212" i="7" l="1"/>
  <c r="J213" i="7" s="1"/>
  <c r="J210" i="7"/>
  <c r="J211" i="7" s="1"/>
  <c r="J216" i="7"/>
  <c r="J217" i="7" s="1"/>
  <c r="J224" i="7"/>
  <c r="J225" i="7" s="1"/>
  <c r="J214" i="7"/>
  <c r="J215" i="7" s="1"/>
  <c r="J218" i="7"/>
  <c r="J219" i="7" s="1"/>
  <c r="J220" i="7"/>
  <c r="J221" i="7" s="1"/>
  <c r="J39" i="7"/>
  <c r="J159" i="7"/>
  <c r="J157" i="7"/>
  <c r="J40" i="7"/>
  <c r="J21" i="7"/>
  <c r="J19" i="7"/>
  <c r="J17" i="7"/>
  <c r="J15" i="7"/>
  <c r="J10" i="7"/>
  <c r="J153" i="7" l="1"/>
  <c r="J107" i="7"/>
  <c r="J158" i="7" s="1"/>
  <c r="J11" i="7"/>
  <c r="J124" i="7"/>
  <c r="J141" i="7"/>
  <c r="J125" i="7"/>
  <c r="J102" i="7"/>
  <c r="J152" i="7" s="1"/>
  <c r="J108" i="7"/>
  <c r="J160" i="7" s="1"/>
  <c r="J12" i="7"/>
  <c r="J74" i="7" s="1"/>
  <c r="I151" i="7"/>
  <c r="H151" i="7"/>
  <c r="J119" i="7" l="1"/>
  <c r="J178" i="7" s="1"/>
  <c r="J177" i="7"/>
  <c r="J197" i="7" s="1"/>
  <c r="J67" i="7"/>
  <c r="J76" i="7"/>
  <c r="J179" i="7" s="1"/>
  <c r="J198" i="7" s="1"/>
  <c r="J60" i="7"/>
  <c r="J59" i="7"/>
  <c r="J64" i="7"/>
  <c r="J77" i="7"/>
  <c r="J70" i="7"/>
  <c r="J136" i="7"/>
  <c r="J75" i="7"/>
  <c r="J66" i="7"/>
  <c r="J131" i="7" s="1"/>
  <c r="J185" i="7"/>
  <c r="J186" i="7"/>
  <c r="J62" i="7"/>
  <c r="J69" i="7"/>
  <c r="J172" i="7" s="1"/>
  <c r="J194" i="7" s="1"/>
  <c r="J71" i="7"/>
  <c r="J174" i="7" s="1"/>
  <c r="J195" i="7" s="1"/>
  <c r="J65" i="7"/>
  <c r="J72" i="7"/>
  <c r="J61" i="7"/>
  <c r="J164" i="7" s="1"/>
  <c r="J189" i="7" s="1"/>
  <c r="I38" i="7"/>
  <c r="J315" i="7" l="1"/>
  <c r="J316" i="7" s="1"/>
  <c r="J317" i="7"/>
  <c r="J318" i="7" s="1"/>
  <c r="J427" i="7"/>
  <c r="J428" i="7" s="1"/>
  <c r="J429" i="7"/>
  <c r="J430" i="7" s="1"/>
  <c r="J390" i="7"/>
  <c r="J392" i="7"/>
  <c r="J483" i="7"/>
  <c r="J484" i="7" s="1"/>
  <c r="J485" i="7"/>
  <c r="J486" i="7" s="1"/>
  <c r="J241" i="7"/>
  <c r="J242" i="7" s="1"/>
  <c r="J243" i="7"/>
  <c r="J244" i="7" s="1"/>
  <c r="J259" i="7"/>
  <c r="J260" i="7" s="1"/>
  <c r="J261" i="7"/>
  <c r="J262" i="7" s="1"/>
  <c r="J446" i="7"/>
  <c r="J448" i="7"/>
  <c r="J481" i="7"/>
  <c r="J482" i="7" s="1"/>
  <c r="J479" i="7"/>
  <c r="J480" i="7" s="1"/>
  <c r="J444" i="7"/>
  <c r="J442" i="7"/>
  <c r="J425" i="7"/>
  <c r="J426" i="7" s="1"/>
  <c r="J423" i="7"/>
  <c r="J424" i="7" s="1"/>
  <c r="J386" i="7"/>
  <c r="J388" i="7"/>
  <c r="J311" i="7"/>
  <c r="J312" i="7" s="1"/>
  <c r="J313" i="7"/>
  <c r="J314" i="7" s="1"/>
  <c r="J255" i="7"/>
  <c r="J256" i="7" s="1"/>
  <c r="J257" i="7"/>
  <c r="J258" i="7" s="1"/>
  <c r="J237" i="7"/>
  <c r="J238" i="7" s="1"/>
  <c r="J239" i="7"/>
  <c r="J240" i="7" s="1"/>
  <c r="J477" i="7"/>
  <c r="J478" i="7" s="1"/>
  <c r="J473" i="7"/>
  <c r="J474" i="7" s="1"/>
  <c r="J475" i="7"/>
  <c r="J476" i="7" s="1"/>
  <c r="J471" i="7"/>
  <c r="J472" i="7" s="1"/>
  <c r="J434" i="7"/>
  <c r="J436" i="7"/>
  <c r="J438" i="7"/>
  <c r="J440" i="7"/>
  <c r="J380" i="7"/>
  <c r="J382" i="7"/>
  <c r="J378" i="7"/>
  <c r="J384" i="7"/>
  <c r="J305" i="7"/>
  <c r="J306" i="7" s="1"/>
  <c r="J309" i="7"/>
  <c r="J310" i="7" s="1"/>
  <c r="J307" i="7"/>
  <c r="J308" i="7" s="1"/>
  <c r="J303" i="7"/>
  <c r="J304" i="7" s="1"/>
  <c r="J415" i="7"/>
  <c r="J416" i="7" s="1"/>
  <c r="J421" i="7"/>
  <c r="J422" i="7" s="1"/>
  <c r="J417" i="7"/>
  <c r="J418" i="7" s="1"/>
  <c r="J419" i="7"/>
  <c r="J420" i="7" s="1"/>
  <c r="J233" i="7"/>
  <c r="J234" i="7" s="1"/>
  <c r="J231" i="7"/>
  <c r="J232" i="7" s="1"/>
  <c r="J229" i="7"/>
  <c r="J230" i="7" s="1"/>
  <c r="J235" i="7"/>
  <c r="J236" i="7" s="1"/>
  <c r="J110" i="7"/>
  <c r="J163" i="7" s="1"/>
  <c r="J162" i="7"/>
  <c r="J188" i="7" s="1"/>
  <c r="J127" i="7"/>
  <c r="J114" i="7"/>
  <c r="J170" i="7" s="1"/>
  <c r="J169" i="7"/>
  <c r="J192" i="7" s="1"/>
  <c r="J120" i="7"/>
  <c r="J180" i="7" s="1"/>
  <c r="J137" i="7"/>
  <c r="J247" i="7"/>
  <c r="J248" i="7" s="1"/>
  <c r="J253" i="7"/>
  <c r="J254" i="7" s="1"/>
  <c r="J249" i="7"/>
  <c r="J250" i="7" s="1"/>
  <c r="J251" i="7"/>
  <c r="J252" i="7" s="1"/>
  <c r="J113" i="7"/>
  <c r="J168" i="7" s="1"/>
  <c r="J167" i="7"/>
  <c r="J191" i="7" s="1"/>
  <c r="J130" i="7"/>
  <c r="J111" i="7"/>
  <c r="J165" i="7" s="1"/>
  <c r="J128" i="7"/>
  <c r="J116" i="7"/>
  <c r="J173" i="7" s="1"/>
  <c r="J133" i="7"/>
  <c r="J117" i="7"/>
  <c r="J175" i="7" s="1"/>
  <c r="J134" i="7"/>
  <c r="I159" i="7"/>
  <c r="I157" i="7"/>
  <c r="I39" i="7"/>
  <c r="I40" i="7"/>
  <c r="J278" i="7" l="1"/>
  <c r="J280" i="7"/>
  <c r="F133" i="11"/>
  <c r="J449" i="7"/>
  <c r="F103" i="11"/>
  <c r="J393" i="7"/>
  <c r="J334" i="7"/>
  <c r="J336" i="7"/>
  <c r="J371" i="7"/>
  <c r="J372" i="7" s="1"/>
  <c r="J373" i="7"/>
  <c r="J374" i="7" s="1"/>
  <c r="F132" i="11"/>
  <c r="J447" i="7"/>
  <c r="J391" i="7"/>
  <c r="F102" i="11"/>
  <c r="J443" i="7"/>
  <c r="F130" i="11"/>
  <c r="J387" i="7"/>
  <c r="F100" i="11"/>
  <c r="J445" i="7"/>
  <c r="F131" i="11"/>
  <c r="J389" i="7"/>
  <c r="F101" i="11"/>
  <c r="J367" i="7"/>
  <c r="J368" i="7" s="1"/>
  <c r="J369" i="7"/>
  <c r="J370" i="7" s="1"/>
  <c r="J330" i="7"/>
  <c r="J332" i="7"/>
  <c r="J274" i="7"/>
  <c r="J276" i="7"/>
  <c r="J385" i="7"/>
  <c r="F99" i="11"/>
  <c r="F129" i="11"/>
  <c r="J441" i="7"/>
  <c r="J379" i="7"/>
  <c r="F96" i="11"/>
  <c r="F128" i="11"/>
  <c r="J439" i="7"/>
  <c r="J383" i="7"/>
  <c r="F98" i="11"/>
  <c r="F127" i="11"/>
  <c r="J437" i="7"/>
  <c r="J381" i="7"/>
  <c r="F97" i="11"/>
  <c r="F126" i="11"/>
  <c r="J435" i="7"/>
  <c r="J270" i="7"/>
  <c r="J266" i="7"/>
  <c r="J272" i="7"/>
  <c r="J268" i="7"/>
  <c r="J326" i="7"/>
  <c r="J322" i="7"/>
  <c r="J328" i="7"/>
  <c r="J324" i="7"/>
  <c r="J361" i="7"/>
  <c r="J362" i="7" s="1"/>
  <c r="J365" i="7"/>
  <c r="J366" i="7" s="1"/>
  <c r="J363" i="7"/>
  <c r="J364" i="7" s="1"/>
  <c r="J359" i="7"/>
  <c r="J360" i="7" s="1"/>
  <c r="I108" i="7"/>
  <c r="I160" i="7" s="1"/>
  <c r="I153" i="7"/>
  <c r="I125" i="7"/>
  <c r="I102" i="7"/>
  <c r="I152" i="7" s="1"/>
  <c r="I141" i="7"/>
  <c r="I124" i="7"/>
  <c r="I107" i="7"/>
  <c r="I158" i="7" s="1"/>
  <c r="J337" i="7" l="1"/>
  <c r="F72" i="11"/>
  <c r="G132" i="11"/>
  <c r="J132" i="11"/>
  <c r="I132" i="11"/>
  <c r="J335" i="7"/>
  <c r="F71" i="11"/>
  <c r="G133" i="11"/>
  <c r="I133" i="11"/>
  <c r="J133" i="11"/>
  <c r="G102" i="11"/>
  <c r="I102" i="11"/>
  <c r="J102" i="11"/>
  <c r="J281" i="7"/>
  <c r="F41" i="11"/>
  <c r="G103" i="11"/>
  <c r="J103" i="11"/>
  <c r="I103" i="11"/>
  <c r="J279" i="7"/>
  <c r="F40" i="11"/>
  <c r="J331" i="7"/>
  <c r="F69" i="11"/>
  <c r="J333" i="7"/>
  <c r="F70" i="11"/>
  <c r="G101" i="11"/>
  <c r="I101" i="11"/>
  <c r="J101" i="11"/>
  <c r="G100" i="11"/>
  <c r="J100" i="11"/>
  <c r="I100" i="11"/>
  <c r="J277" i="7"/>
  <c r="F39" i="11"/>
  <c r="G131" i="11"/>
  <c r="I131" i="11"/>
  <c r="J131" i="11"/>
  <c r="G130" i="11"/>
  <c r="I130" i="11"/>
  <c r="J130" i="11"/>
  <c r="J275" i="7"/>
  <c r="F38" i="11"/>
  <c r="J325" i="7"/>
  <c r="F66" i="11"/>
  <c r="J269" i="7"/>
  <c r="F35" i="11"/>
  <c r="J329" i="7"/>
  <c r="F68" i="11"/>
  <c r="J273" i="7"/>
  <c r="F37" i="11"/>
  <c r="G126" i="11"/>
  <c r="I126" i="11"/>
  <c r="J126" i="11"/>
  <c r="I127" i="11"/>
  <c r="J127" i="11"/>
  <c r="G127" i="11"/>
  <c r="I128" i="11"/>
  <c r="G128" i="11"/>
  <c r="J128" i="11"/>
  <c r="G129" i="11"/>
  <c r="J129" i="11"/>
  <c r="I129" i="11"/>
  <c r="J323" i="7"/>
  <c r="F65" i="11"/>
  <c r="J267" i="7"/>
  <c r="F34" i="11"/>
  <c r="G97" i="11"/>
  <c r="I97" i="11"/>
  <c r="J97" i="11"/>
  <c r="G98" i="11"/>
  <c r="I98" i="11"/>
  <c r="J98" i="11"/>
  <c r="J96" i="11"/>
  <c r="I96" i="11"/>
  <c r="G96" i="11"/>
  <c r="G99" i="11"/>
  <c r="I99" i="11"/>
  <c r="J99" i="11"/>
  <c r="J327" i="7"/>
  <c r="F67" i="11"/>
  <c r="J271" i="7"/>
  <c r="F36" i="11"/>
  <c r="I185" i="7"/>
  <c r="I186" i="7"/>
  <c r="I241" i="7" l="1"/>
  <c r="I242" i="7" s="1"/>
  <c r="I243" i="7"/>
  <c r="I244" i="7" s="1"/>
  <c r="G40" i="11"/>
  <c r="J40" i="11"/>
  <c r="I40" i="11"/>
  <c r="G41" i="11"/>
  <c r="J41" i="11"/>
  <c r="I41" i="11"/>
  <c r="G71" i="11"/>
  <c r="I71" i="11"/>
  <c r="J71" i="11"/>
  <c r="I259" i="7"/>
  <c r="I260" i="7" s="1"/>
  <c r="I261" i="7"/>
  <c r="I262" i="7" s="1"/>
  <c r="G72" i="11"/>
  <c r="I72" i="11"/>
  <c r="J72" i="11"/>
  <c r="G39" i="11"/>
  <c r="J39" i="11"/>
  <c r="I39" i="11"/>
  <c r="G69" i="11"/>
  <c r="I69" i="11"/>
  <c r="J69" i="11"/>
  <c r="G38" i="11"/>
  <c r="I38" i="11"/>
  <c r="J38" i="11"/>
  <c r="G70" i="11"/>
  <c r="I70" i="11"/>
  <c r="J70" i="11"/>
  <c r="I255" i="7"/>
  <c r="I256" i="7" s="1"/>
  <c r="I257" i="7"/>
  <c r="I258" i="7" s="1"/>
  <c r="I237" i="7"/>
  <c r="I238" i="7" s="1"/>
  <c r="I239" i="7"/>
  <c r="I240" i="7" s="1"/>
  <c r="G67" i="11"/>
  <c r="J67" i="11"/>
  <c r="I67" i="11"/>
  <c r="G65" i="11"/>
  <c r="I65" i="11"/>
  <c r="J65" i="11"/>
  <c r="G37" i="11"/>
  <c r="J37" i="11"/>
  <c r="I37" i="11"/>
  <c r="J35" i="11"/>
  <c r="G35" i="11"/>
  <c r="I35" i="11"/>
  <c r="G34" i="11"/>
  <c r="J34" i="11"/>
  <c r="I34" i="11"/>
  <c r="G68" i="11"/>
  <c r="J68" i="11"/>
  <c r="I68" i="11"/>
  <c r="G66" i="11"/>
  <c r="I66" i="11"/>
  <c r="J66" i="11"/>
  <c r="G36" i="11"/>
  <c r="J36" i="11"/>
  <c r="I36" i="11"/>
  <c r="H290" i="7"/>
  <c r="M404" i="7" l="1"/>
  <c r="I404" i="7"/>
  <c r="M402" i="7"/>
  <c r="L402" i="7"/>
  <c r="I402" i="7"/>
  <c r="H402" i="7"/>
  <c r="M400" i="7"/>
  <c r="L400" i="7"/>
  <c r="I400" i="7"/>
  <c r="H400" i="7"/>
  <c r="M398" i="7"/>
  <c r="L398" i="7"/>
  <c r="I398" i="7"/>
  <c r="H398" i="7"/>
  <c r="M348" i="7"/>
  <c r="I348" i="7"/>
  <c r="M346" i="7"/>
  <c r="L346" i="7"/>
  <c r="I346" i="7"/>
  <c r="H346" i="7"/>
  <c r="M344" i="7"/>
  <c r="L344" i="7"/>
  <c r="I344" i="7"/>
  <c r="H344" i="7"/>
  <c r="M342" i="7"/>
  <c r="L342" i="7"/>
  <c r="I342" i="7"/>
  <c r="H342" i="7"/>
  <c r="M292" i="7"/>
  <c r="I292" i="7"/>
  <c r="M290" i="7"/>
  <c r="L290" i="7"/>
  <c r="I290" i="7"/>
  <c r="M288" i="7"/>
  <c r="L288" i="7"/>
  <c r="I288" i="7"/>
  <c r="H288" i="7"/>
  <c r="M286" i="7"/>
  <c r="L286" i="7"/>
  <c r="I286" i="7"/>
  <c r="H286" i="7"/>
  <c r="I183" i="7"/>
  <c r="H38" i="7"/>
  <c r="I21" i="7"/>
  <c r="H21" i="7"/>
  <c r="I19" i="7"/>
  <c r="H19" i="7"/>
  <c r="I17" i="7"/>
  <c r="H17" i="7"/>
  <c r="I15" i="7"/>
  <c r="H15" i="7"/>
  <c r="I10" i="7"/>
  <c r="H10" i="7"/>
  <c r="I224" i="7" l="1"/>
  <c r="I225" i="7" s="1"/>
  <c r="I222" i="7"/>
  <c r="I223" i="7" s="1"/>
  <c r="I218" i="7"/>
  <c r="I219" i="7" s="1"/>
  <c r="I220" i="7"/>
  <c r="I221" i="7" s="1"/>
  <c r="H159" i="7"/>
  <c r="H157" i="7"/>
  <c r="I214" i="7"/>
  <c r="I215" i="7" s="1"/>
  <c r="I216" i="7"/>
  <c r="I217" i="7" s="1"/>
  <c r="I212" i="7"/>
  <c r="I213" i="7" s="1"/>
  <c r="I210" i="7"/>
  <c r="I211" i="7" s="1"/>
  <c r="H39" i="7"/>
  <c r="H40" i="7"/>
  <c r="I11" i="7"/>
  <c r="I12" i="7"/>
  <c r="I64" i="7" s="1"/>
  <c r="I167" i="7" s="1"/>
  <c r="I191" i="7" s="1"/>
  <c r="H11" i="7"/>
  <c r="H12" i="7"/>
  <c r="H65" i="7" s="1"/>
  <c r="I334" i="7" l="1"/>
  <c r="I336" i="7"/>
  <c r="I330" i="7"/>
  <c r="I332" i="7"/>
  <c r="H77" i="7"/>
  <c r="H76" i="7"/>
  <c r="I77" i="7"/>
  <c r="I75" i="7"/>
  <c r="H69" i="7"/>
  <c r="H172" i="7" s="1"/>
  <c r="H74" i="7"/>
  <c r="I76" i="7"/>
  <c r="I179" i="7" s="1"/>
  <c r="I198" i="7" s="1"/>
  <c r="H75" i="7"/>
  <c r="I74" i="7"/>
  <c r="I177" i="7" s="1"/>
  <c r="I197" i="7" s="1"/>
  <c r="H108" i="7"/>
  <c r="H160" i="7" s="1"/>
  <c r="H153" i="7"/>
  <c r="H66" i="7"/>
  <c r="H169" i="7" s="1"/>
  <c r="I113" i="7"/>
  <c r="I168" i="7" s="1"/>
  <c r="I130" i="7"/>
  <c r="H102" i="7"/>
  <c r="H152" i="7" s="1"/>
  <c r="H125" i="7"/>
  <c r="H141" i="7"/>
  <c r="H124" i="7"/>
  <c r="H183" i="7"/>
  <c r="H107" i="7"/>
  <c r="H158" i="7" s="1"/>
  <c r="I62" i="7"/>
  <c r="I66" i="7"/>
  <c r="I169" i="7" s="1"/>
  <c r="I192" i="7" s="1"/>
  <c r="I61" i="7"/>
  <c r="I164" i="7" s="1"/>
  <c r="I189" i="7" s="1"/>
  <c r="I72" i="7"/>
  <c r="I59" i="7"/>
  <c r="I162" i="7" s="1"/>
  <c r="I188" i="7" s="1"/>
  <c r="I67" i="7"/>
  <c r="I69" i="7"/>
  <c r="I172" i="7" s="1"/>
  <c r="I194" i="7" s="1"/>
  <c r="I60" i="7"/>
  <c r="H72" i="7"/>
  <c r="I65" i="7"/>
  <c r="I71" i="7"/>
  <c r="I174" i="7" s="1"/>
  <c r="I195" i="7" s="1"/>
  <c r="I70" i="7"/>
  <c r="H60" i="7"/>
  <c r="H71" i="7"/>
  <c r="H67" i="7"/>
  <c r="H62" i="7"/>
  <c r="H70" i="7"/>
  <c r="H59" i="7"/>
  <c r="H64" i="7"/>
  <c r="H61" i="7"/>
  <c r="H164" i="7" s="1"/>
  <c r="I390" i="7" l="1"/>
  <c r="I392" i="7"/>
  <c r="H224" i="7"/>
  <c r="H225" i="7" s="1"/>
  <c r="H222" i="7"/>
  <c r="H223" i="7" s="1"/>
  <c r="I278" i="7"/>
  <c r="I280" i="7"/>
  <c r="I446" i="7"/>
  <c r="I448" i="7"/>
  <c r="I335" i="7"/>
  <c r="F61" i="11"/>
  <c r="I427" i="7"/>
  <c r="I428" i="7" s="1"/>
  <c r="I429" i="7"/>
  <c r="I430" i="7" s="1"/>
  <c r="I315" i="7"/>
  <c r="I316" i="7" s="1"/>
  <c r="I317" i="7"/>
  <c r="I318" i="7" s="1"/>
  <c r="I483" i="7"/>
  <c r="I484" i="7" s="1"/>
  <c r="I485" i="7"/>
  <c r="I486" i="7" s="1"/>
  <c r="I371" i="7"/>
  <c r="I372" i="7" s="1"/>
  <c r="I373" i="7"/>
  <c r="I374" i="7" s="1"/>
  <c r="I337" i="7"/>
  <c r="F62" i="11"/>
  <c r="I333" i="7"/>
  <c r="F60" i="11"/>
  <c r="I481" i="7"/>
  <c r="I482" i="7" s="1"/>
  <c r="I479" i="7"/>
  <c r="I480" i="7" s="1"/>
  <c r="I331" i="7"/>
  <c r="F59" i="11"/>
  <c r="I442" i="7"/>
  <c r="I444" i="7"/>
  <c r="I423" i="7"/>
  <c r="I424" i="7" s="1"/>
  <c r="I425" i="7"/>
  <c r="I426" i="7" s="1"/>
  <c r="I386" i="7"/>
  <c r="I388" i="7"/>
  <c r="I367" i="7"/>
  <c r="I368" i="7" s="1"/>
  <c r="I369" i="7"/>
  <c r="I370" i="7" s="1"/>
  <c r="I311" i="7"/>
  <c r="I312" i="7" s="1"/>
  <c r="I313" i="7"/>
  <c r="I314" i="7" s="1"/>
  <c r="I274" i="7"/>
  <c r="I276" i="7"/>
  <c r="H220" i="7"/>
  <c r="H221" i="7" s="1"/>
  <c r="H216" i="7"/>
  <c r="H217" i="7" s="1"/>
  <c r="H218" i="7"/>
  <c r="H219" i="7" s="1"/>
  <c r="I477" i="7"/>
  <c r="I478" i="7" s="1"/>
  <c r="I473" i="7"/>
  <c r="I474" i="7" s="1"/>
  <c r="I475" i="7"/>
  <c r="I476" i="7" s="1"/>
  <c r="I471" i="7"/>
  <c r="I472" i="7" s="1"/>
  <c r="H119" i="7"/>
  <c r="H178" i="7" s="1"/>
  <c r="H177" i="7"/>
  <c r="H197" i="7" s="1"/>
  <c r="H120" i="7"/>
  <c r="H180" i="7" s="1"/>
  <c r="H179" i="7"/>
  <c r="H198" i="7" s="1"/>
  <c r="I434" i="7"/>
  <c r="I436" i="7"/>
  <c r="I440" i="7"/>
  <c r="I438" i="7"/>
  <c r="I119" i="7"/>
  <c r="I178" i="7" s="1"/>
  <c r="I136" i="7"/>
  <c r="H137" i="7"/>
  <c r="I120" i="7"/>
  <c r="I180" i="7" s="1"/>
  <c r="I137" i="7"/>
  <c r="H136" i="7"/>
  <c r="H131" i="7"/>
  <c r="H130" i="7"/>
  <c r="H167" i="7"/>
  <c r="H191" i="7" s="1"/>
  <c r="H127" i="7"/>
  <c r="H162" i="7"/>
  <c r="H188" i="7" s="1"/>
  <c r="H134" i="7"/>
  <c r="H174" i="7"/>
  <c r="H195" i="7" s="1"/>
  <c r="H194" i="7"/>
  <c r="H186" i="7"/>
  <c r="H189" i="7"/>
  <c r="H192" i="7"/>
  <c r="H185" i="7"/>
  <c r="H212" i="7"/>
  <c r="H213" i="7" s="1"/>
  <c r="H214" i="7"/>
  <c r="H215" i="7" s="1"/>
  <c r="H210" i="7"/>
  <c r="H211" i="7" s="1"/>
  <c r="I117" i="7"/>
  <c r="I175" i="7" s="1"/>
  <c r="I134" i="7"/>
  <c r="I116" i="7"/>
  <c r="I173" i="7" s="1"/>
  <c r="I133" i="7"/>
  <c r="I111" i="7"/>
  <c r="I165" i="7" s="1"/>
  <c r="I128" i="7"/>
  <c r="I114" i="7"/>
  <c r="I170" i="7" s="1"/>
  <c r="I131" i="7"/>
  <c r="H111" i="7"/>
  <c r="H165" i="7" s="1"/>
  <c r="H117" i="7"/>
  <c r="H175" i="7" s="1"/>
  <c r="I110" i="7"/>
  <c r="I163" i="7" s="1"/>
  <c r="I127" i="7"/>
  <c r="H128" i="7"/>
  <c r="H110" i="7"/>
  <c r="H163" i="7" s="1"/>
  <c r="H113" i="7"/>
  <c r="H168" i="7" s="1"/>
  <c r="H116" i="7"/>
  <c r="H173" i="7" s="1"/>
  <c r="H133" i="7"/>
  <c r="H114" i="7"/>
  <c r="H170" i="7" s="1"/>
  <c r="H259" i="7" l="1"/>
  <c r="H260" i="7" s="1"/>
  <c r="H261" i="7"/>
  <c r="H262" i="7" s="1"/>
  <c r="H278" i="7"/>
  <c r="H280" i="7"/>
  <c r="G62" i="11"/>
  <c r="I62" i="11"/>
  <c r="J62" i="11"/>
  <c r="F124" i="11"/>
  <c r="I449" i="7"/>
  <c r="H231" i="7"/>
  <c r="H232" i="7" s="1"/>
  <c r="H241" i="7"/>
  <c r="H242" i="7" s="1"/>
  <c r="H243" i="7"/>
  <c r="H244" i="7" s="1"/>
  <c r="H390" i="7"/>
  <c r="H392" i="7"/>
  <c r="H446" i="7"/>
  <c r="H448" i="7"/>
  <c r="F123" i="11"/>
  <c r="I447" i="7"/>
  <c r="H371" i="7"/>
  <c r="H372" i="7" s="1"/>
  <c r="H373" i="7"/>
  <c r="H374" i="7" s="1"/>
  <c r="H427" i="7"/>
  <c r="H428" i="7" s="1"/>
  <c r="H429" i="7"/>
  <c r="H430" i="7" s="1"/>
  <c r="H334" i="7"/>
  <c r="H336" i="7"/>
  <c r="G61" i="11"/>
  <c r="I61" i="11"/>
  <c r="J61" i="11"/>
  <c r="I281" i="7"/>
  <c r="F31" i="11"/>
  <c r="I393" i="7"/>
  <c r="F93" i="11"/>
  <c r="H315" i="7"/>
  <c r="H316" i="7" s="1"/>
  <c r="H317" i="7"/>
  <c r="H318" i="7" s="1"/>
  <c r="H483" i="7"/>
  <c r="H484" i="7" s="1"/>
  <c r="H485" i="7"/>
  <c r="H486" i="7" s="1"/>
  <c r="I279" i="7"/>
  <c r="F30" i="11"/>
  <c r="I391" i="7"/>
  <c r="F92" i="11"/>
  <c r="I389" i="7"/>
  <c r="F91" i="11"/>
  <c r="I445" i="7"/>
  <c r="F122" i="11"/>
  <c r="I387" i="7"/>
  <c r="F90" i="11"/>
  <c r="I443" i="7"/>
  <c r="F121" i="11"/>
  <c r="I277" i="7"/>
  <c r="F29" i="11"/>
  <c r="G59" i="11"/>
  <c r="J59" i="11"/>
  <c r="I59" i="11"/>
  <c r="G60" i="11"/>
  <c r="J60" i="11"/>
  <c r="I60" i="11"/>
  <c r="H479" i="7"/>
  <c r="H480" i="7" s="1"/>
  <c r="H477" i="7"/>
  <c r="H478" i="7" s="1"/>
  <c r="H481" i="7"/>
  <c r="H482" i="7" s="1"/>
  <c r="I275" i="7"/>
  <c r="F28" i="11"/>
  <c r="H440" i="7"/>
  <c r="H441" i="7" s="1"/>
  <c r="H442" i="7"/>
  <c r="H444" i="7"/>
  <c r="H421" i="7"/>
  <c r="H422" i="7" s="1"/>
  <c r="H423" i="7"/>
  <c r="H424" i="7" s="1"/>
  <c r="H425" i="7"/>
  <c r="H426" i="7" s="1"/>
  <c r="H380" i="7"/>
  <c r="H381" i="7" s="1"/>
  <c r="H388" i="7"/>
  <c r="H386" i="7"/>
  <c r="H384" i="7"/>
  <c r="H385" i="7" s="1"/>
  <c r="H369" i="7"/>
  <c r="H370" i="7" s="1"/>
  <c r="H365" i="7"/>
  <c r="H366" i="7" s="1"/>
  <c r="H367" i="7"/>
  <c r="H368" i="7" s="1"/>
  <c r="H326" i="7"/>
  <c r="F47" i="11" s="1"/>
  <c r="G47" i="11" s="1"/>
  <c r="H332" i="7"/>
  <c r="H328" i="7"/>
  <c r="H329" i="7" s="1"/>
  <c r="H330" i="7"/>
  <c r="H313" i="7"/>
  <c r="H314" i="7" s="1"/>
  <c r="H311" i="7"/>
  <c r="H312" i="7" s="1"/>
  <c r="H309" i="7"/>
  <c r="H310" i="7" s="1"/>
  <c r="H276" i="7"/>
  <c r="H272" i="7"/>
  <c r="H273" i="7" s="1"/>
  <c r="H274" i="7"/>
  <c r="H247" i="7"/>
  <c r="H248" i="7" s="1"/>
  <c r="H257" i="7"/>
  <c r="H258" i="7" s="1"/>
  <c r="H255" i="7"/>
  <c r="H256" i="7" s="1"/>
  <c r="H253" i="7"/>
  <c r="H254" i="7" s="1"/>
  <c r="H229" i="7"/>
  <c r="H230" i="7" s="1"/>
  <c r="H239" i="7"/>
  <c r="H240" i="7" s="1"/>
  <c r="H235" i="7"/>
  <c r="H236" i="7" s="1"/>
  <c r="H237" i="7"/>
  <c r="H238" i="7" s="1"/>
  <c r="H475" i="7"/>
  <c r="H476" i="7" s="1"/>
  <c r="H473" i="7"/>
  <c r="H474" i="7" s="1"/>
  <c r="H471" i="7"/>
  <c r="H472" i="7" s="1"/>
  <c r="H438" i="7"/>
  <c r="H436" i="7"/>
  <c r="H434" i="7"/>
  <c r="F118" i="11"/>
  <c r="I437" i="7"/>
  <c r="F117" i="11"/>
  <c r="I435" i="7"/>
  <c r="F119" i="11"/>
  <c r="I439" i="7"/>
  <c r="F120" i="11"/>
  <c r="I441" i="7"/>
  <c r="H233" i="7"/>
  <c r="H234" i="7" s="1"/>
  <c r="H382" i="7"/>
  <c r="H378" i="7"/>
  <c r="H270" i="7"/>
  <c r="F16" i="11" s="1"/>
  <c r="H266" i="7"/>
  <c r="H268" i="7"/>
  <c r="H249" i="7"/>
  <c r="H250" i="7" s="1"/>
  <c r="H324" i="7"/>
  <c r="H251" i="7"/>
  <c r="H252" i="7" s="1"/>
  <c r="H322" i="7"/>
  <c r="I253" i="7"/>
  <c r="I254" i="7" s="1"/>
  <c r="I251" i="7"/>
  <c r="I252" i="7" s="1"/>
  <c r="I249" i="7"/>
  <c r="I250" i="7" s="1"/>
  <c r="I247" i="7"/>
  <c r="I248" i="7" s="1"/>
  <c r="I365" i="7"/>
  <c r="I366" i="7" s="1"/>
  <c r="I363" i="7"/>
  <c r="I364" i="7" s="1"/>
  <c r="I361" i="7"/>
  <c r="I362" i="7" s="1"/>
  <c r="I359" i="7"/>
  <c r="I360" i="7" s="1"/>
  <c r="I272" i="7"/>
  <c r="F27" i="11" s="1"/>
  <c r="I270" i="7"/>
  <c r="F26" i="11" s="1"/>
  <c r="I268" i="7"/>
  <c r="F25" i="11" s="1"/>
  <c r="I266" i="7"/>
  <c r="F24" i="11" s="1"/>
  <c r="I235" i="7"/>
  <c r="I236" i="7" s="1"/>
  <c r="I233" i="7"/>
  <c r="I234" i="7" s="1"/>
  <c r="I231" i="7"/>
  <c r="I232" i="7" s="1"/>
  <c r="I229" i="7"/>
  <c r="I230" i="7" s="1"/>
  <c r="I421" i="7"/>
  <c r="I422" i="7" s="1"/>
  <c r="I419" i="7"/>
  <c r="I420" i="7" s="1"/>
  <c r="I417" i="7"/>
  <c r="I418" i="7" s="1"/>
  <c r="I415" i="7"/>
  <c r="I416" i="7" s="1"/>
  <c r="I328" i="7"/>
  <c r="I326" i="7"/>
  <c r="I324" i="7"/>
  <c r="I322" i="7"/>
  <c r="F55" i="11" s="1"/>
  <c r="I384" i="7"/>
  <c r="I382" i="7"/>
  <c r="I380" i="7"/>
  <c r="I378" i="7"/>
  <c r="F86" i="11" s="1"/>
  <c r="I309" i="7"/>
  <c r="I310" i="7" s="1"/>
  <c r="I307" i="7"/>
  <c r="I308" i="7" s="1"/>
  <c r="I305" i="7"/>
  <c r="I306" i="7" s="1"/>
  <c r="I303" i="7"/>
  <c r="I304" i="7" s="1"/>
  <c r="H419" i="7"/>
  <c r="H420" i="7" s="1"/>
  <c r="H417" i="7"/>
  <c r="H418" i="7" s="1"/>
  <c r="H415" i="7"/>
  <c r="H416" i="7" s="1"/>
  <c r="H363" i="7"/>
  <c r="H364" i="7" s="1"/>
  <c r="H361" i="7"/>
  <c r="H362" i="7" s="1"/>
  <c r="H359" i="7"/>
  <c r="H360" i="7" s="1"/>
  <c r="H307" i="7"/>
  <c r="H308" i="7" s="1"/>
  <c r="H305" i="7"/>
  <c r="H306" i="7" s="1"/>
  <c r="H303" i="7"/>
  <c r="H304" i="7" s="1"/>
  <c r="H337" i="7" l="1"/>
  <c r="F52" i="11"/>
  <c r="H449" i="7"/>
  <c r="F114" i="11"/>
  <c r="G124" i="11"/>
  <c r="I124" i="11"/>
  <c r="J124" i="11"/>
  <c r="H281" i="7"/>
  <c r="F21" i="11"/>
  <c r="G92" i="11"/>
  <c r="I92" i="11"/>
  <c r="J92" i="11"/>
  <c r="G93" i="11"/>
  <c r="I93" i="11"/>
  <c r="J93" i="11"/>
  <c r="H335" i="7"/>
  <c r="F51" i="11"/>
  <c r="H447" i="7"/>
  <c r="F113" i="11"/>
  <c r="H279" i="7"/>
  <c r="F20" i="11"/>
  <c r="H393" i="7"/>
  <c r="F83" i="11"/>
  <c r="G30" i="11"/>
  <c r="I30" i="11"/>
  <c r="J30" i="11"/>
  <c r="G31" i="11"/>
  <c r="J31" i="11"/>
  <c r="I31" i="11"/>
  <c r="G123" i="11"/>
  <c r="J123" i="11"/>
  <c r="I123" i="11"/>
  <c r="H391" i="7"/>
  <c r="F82" i="11"/>
  <c r="H275" i="7"/>
  <c r="F18" i="11"/>
  <c r="H333" i="7"/>
  <c r="F50" i="11"/>
  <c r="H445" i="7"/>
  <c r="F112" i="11"/>
  <c r="G121" i="11"/>
  <c r="J121" i="11"/>
  <c r="I121" i="11"/>
  <c r="G122" i="11"/>
  <c r="I122" i="11"/>
  <c r="J122" i="11"/>
  <c r="H443" i="7"/>
  <c r="F111" i="11"/>
  <c r="H277" i="7"/>
  <c r="F19" i="11"/>
  <c r="H331" i="7"/>
  <c r="F49" i="11"/>
  <c r="H387" i="7"/>
  <c r="F80" i="11"/>
  <c r="G29" i="11"/>
  <c r="J29" i="11"/>
  <c r="I29" i="11"/>
  <c r="G90" i="11"/>
  <c r="I90" i="11"/>
  <c r="J90" i="11"/>
  <c r="G91" i="11"/>
  <c r="J91" i="11"/>
  <c r="I91" i="11"/>
  <c r="H389" i="7"/>
  <c r="F81" i="11"/>
  <c r="G28" i="11"/>
  <c r="J28" i="11"/>
  <c r="I28" i="11"/>
  <c r="F77" i="11"/>
  <c r="I77" i="11" s="1"/>
  <c r="I47" i="11"/>
  <c r="J47" i="11"/>
  <c r="F17" i="11"/>
  <c r="I17" i="11" s="1"/>
  <c r="H327" i="7"/>
  <c r="H271" i="7"/>
  <c r="I383" i="7"/>
  <c r="F88" i="11"/>
  <c r="I327" i="7"/>
  <c r="F57" i="11"/>
  <c r="J26" i="11"/>
  <c r="I26" i="11"/>
  <c r="G26" i="11"/>
  <c r="H325" i="7"/>
  <c r="F46" i="11"/>
  <c r="H267" i="7"/>
  <c r="F14" i="11"/>
  <c r="H379" i="7"/>
  <c r="F76" i="11"/>
  <c r="G120" i="11"/>
  <c r="I120" i="11"/>
  <c r="J120" i="11"/>
  <c r="I117" i="11"/>
  <c r="G117" i="11"/>
  <c r="J117" i="11"/>
  <c r="H435" i="7"/>
  <c r="F107" i="11"/>
  <c r="I385" i="7"/>
  <c r="F89" i="11"/>
  <c r="I329" i="7"/>
  <c r="F58" i="11"/>
  <c r="J27" i="11"/>
  <c r="I27" i="11"/>
  <c r="G27" i="11"/>
  <c r="I16" i="11"/>
  <c r="G16" i="11"/>
  <c r="J16" i="11"/>
  <c r="H383" i="7"/>
  <c r="F78" i="11"/>
  <c r="H437" i="7"/>
  <c r="F108" i="11"/>
  <c r="G86" i="11"/>
  <c r="J86" i="11"/>
  <c r="I86" i="11"/>
  <c r="G55" i="11"/>
  <c r="J55" i="11"/>
  <c r="I55" i="11"/>
  <c r="J24" i="11"/>
  <c r="I24" i="11"/>
  <c r="G24" i="11"/>
  <c r="H323" i="7"/>
  <c r="F45" i="11"/>
  <c r="F79" i="11"/>
  <c r="G119" i="11"/>
  <c r="I119" i="11"/>
  <c r="J119" i="11"/>
  <c r="J118" i="11"/>
  <c r="G118" i="11"/>
  <c r="I118" i="11"/>
  <c r="F110" i="11"/>
  <c r="I381" i="7"/>
  <c r="F87" i="11"/>
  <c r="I325" i="7"/>
  <c r="F56" i="11"/>
  <c r="G25" i="11"/>
  <c r="I25" i="11"/>
  <c r="J25" i="11"/>
  <c r="H269" i="7"/>
  <c r="F15" i="11"/>
  <c r="F48" i="11"/>
  <c r="H439" i="7"/>
  <c r="F109" i="11"/>
  <c r="I271" i="7"/>
  <c r="I323" i="7"/>
  <c r="I269" i="7"/>
  <c r="I379" i="7"/>
  <c r="I273" i="7"/>
  <c r="I267" i="7"/>
  <c r="G114" i="11" l="1"/>
  <c r="I114" i="11"/>
  <c r="J114" i="11"/>
  <c r="G83" i="11"/>
  <c r="J83" i="11"/>
  <c r="I83" i="11"/>
  <c r="G113" i="11"/>
  <c r="J113" i="11"/>
  <c r="I113" i="11"/>
  <c r="G82" i="11"/>
  <c r="J82" i="11"/>
  <c r="I82" i="11"/>
  <c r="G52" i="11"/>
  <c r="I52" i="11"/>
  <c r="J52" i="11"/>
  <c r="G20" i="11"/>
  <c r="J20" i="11"/>
  <c r="I20" i="11"/>
  <c r="G51" i="11"/>
  <c r="I51" i="11"/>
  <c r="J51" i="11"/>
  <c r="G21" i="11"/>
  <c r="J21" i="11"/>
  <c r="I21" i="11"/>
  <c r="G77" i="11"/>
  <c r="J77" i="11"/>
  <c r="G80" i="11"/>
  <c r="J80" i="11"/>
  <c r="I80" i="11"/>
  <c r="G19" i="11"/>
  <c r="J19" i="11"/>
  <c r="I19" i="11"/>
  <c r="G50" i="11"/>
  <c r="I50" i="11"/>
  <c r="J50" i="11"/>
  <c r="G81" i="11"/>
  <c r="I81" i="11"/>
  <c r="J81" i="11"/>
  <c r="G49" i="11"/>
  <c r="I49" i="11"/>
  <c r="J49" i="11"/>
  <c r="G111" i="11"/>
  <c r="I111" i="11"/>
  <c r="J111" i="11"/>
  <c r="G112" i="11"/>
  <c r="J112" i="11"/>
  <c r="I112" i="11"/>
  <c r="G18" i="11"/>
  <c r="I18" i="11"/>
  <c r="J18" i="11"/>
  <c r="J17" i="11"/>
  <c r="G17" i="11"/>
  <c r="J15" i="11"/>
  <c r="G15" i="11"/>
  <c r="I15" i="11"/>
  <c r="G57" i="11"/>
  <c r="I57" i="11"/>
  <c r="J57" i="11"/>
  <c r="G109" i="11"/>
  <c r="J109" i="11"/>
  <c r="I109" i="11"/>
  <c r="G56" i="11"/>
  <c r="J56" i="11"/>
  <c r="I56" i="11"/>
  <c r="I110" i="11"/>
  <c r="J110" i="11"/>
  <c r="G110" i="11"/>
  <c r="G79" i="11"/>
  <c r="J79" i="11"/>
  <c r="I79" i="11"/>
  <c r="G108" i="11"/>
  <c r="I108" i="11"/>
  <c r="J108" i="11"/>
  <c r="G89" i="11"/>
  <c r="I89" i="11"/>
  <c r="J89" i="11"/>
  <c r="G14" i="11"/>
  <c r="J14" i="11"/>
  <c r="I14" i="11"/>
  <c r="I45" i="11"/>
  <c r="G45" i="11"/>
  <c r="J45" i="11"/>
  <c r="G88" i="11"/>
  <c r="I88" i="11"/>
  <c r="J88" i="11"/>
  <c r="G48" i="11"/>
  <c r="I48" i="11"/>
  <c r="J48" i="11"/>
  <c r="G87" i="11"/>
  <c r="J87" i="11"/>
  <c r="I87" i="11"/>
  <c r="G78" i="11"/>
  <c r="I78" i="11"/>
  <c r="J78" i="11"/>
  <c r="G58" i="11"/>
  <c r="J58" i="11"/>
  <c r="I58" i="11"/>
  <c r="I107" i="11"/>
  <c r="J107" i="11"/>
  <c r="G107" i="11"/>
  <c r="G76" i="11"/>
  <c r="J76" i="11"/>
  <c r="I76" i="11"/>
  <c r="G46" i="11"/>
  <c r="J46" i="11"/>
  <c r="I46" i="11"/>
</calcChain>
</file>

<file path=xl/sharedStrings.xml><?xml version="1.0" encoding="utf-8"?>
<sst xmlns="http://schemas.openxmlformats.org/spreadsheetml/2006/main" count="1031" uniqueCount="200">
  <si>
    <t>Il parametro da analizzare risulta sostanzialmente sempre lo spostamento in direzione trasversale alle superifici dei pannelli.</t>
  </si>
  <si>
    <t>Per sopperire alle diverse lunghezze, riporteremo i risultati come rapporto fra la freccia e la lunghezza della beam.</t>
  </si>
  <si>
    <t>CELLA 2</t>
  </si>
  <si>
    <t>CELLA 4</t>
  </si>
  <si>
    <t>Dimensioni cella</t>
  </si>
  <si>
    <r>
      <t>b</t>
    </r>
    <r>
      <rPr>
        <vertAlign val="subscript"/>
        <sz val="11"/>
        <color theme="1"/>
        <rFont val="Calibri"/>
        <family val="2"/>
        <scheme val="minor"/>
      </rPr>
      <t>t</t>
    </r>
  </si>
  <si>
    <t>(mm)</t>
  </si>
  <si>
    <r>
      <t>h</t>
    </r>
    <r>
      <rPr>
        <vertAlign val="subscript"/>
        <sz val="11"/>
        <color theme="1"/>
        <rFont val="Calibri"/>
        <family val="2"/>
        <scheme val="minor"/>
      </rPr>
      <t>t</t>
    </r>
  </si>
  <si>
    <t>ω</t>
  </si>
  <si>
    <t>(rad)</t>
  </si>
  <si>
    <t>(°)</t>
  </si>
  <si>
    <r>
      <t>l</t>
    </r>
    <r>
      <rPr>
        <vertAlign val="subscript"/>
        <sz val="11"/>
        <color theme="1"/>
        <rFont val="Calibri"/>
        <family val="2"/>
        <scheme val="minor"/>
      </rPr>
      <t>t</t>
    </r>
  </si>
  <si>
    <t>n° celle</t>
  </si>
  <si>
    <r>
      <t>L</t>
    </r>
    <r>
      <rPr>
        <vertAlign val="subscript"/>
        <sz val="11"/>
        <color theme="1"/>
        <rFont val="Calibri"/>
        <family val="2"/>
        <scheme val="minor"/>
      </rPr>
      <t>1</t>
    </r>
  </si>
  <si>
    <r>
      <t>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/>
    </r>
  </si>
  <si>
    <r>
      <t>L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/>
    </r>
  </si>
  <si>
    <r>
      <t>L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/>
    </r>
  </si>
  <si>
    <t>Diametro del truss element</t>
  </si>
  <si>
    <r>
      <t>d</t>
    </r>
    <r>
      <rPr>
        <vertAlign val="subscript"/>
        <sz val="11"/>
        <color theme="1"/>
        <rFont val="Calibri"/>
        <family val="2"/>
        <scheme val="minor"/>
      </rPr>
      <t>t.1</t>
    </r>
  </si>
  <si>
    <r>
      <t>d</t>
    </r>
    <r>
      <rPr>
        <vertAlign val="subscript"/>
        <sz val="11"/>
        <color theme="1"/>
        <rFont val="Calibri"/>
        <family val="2"/>
        <scheme val="minor"/>
      </rPr>
      <t>t.2</t>
    </r>
    <r>
      <rPr>
        <sz val="11"/>
        <color theme="1"/>
        <rFont val="Calibri"/>
        <family val="2"/>
        <scheme val="minor"/>
      </rPr>
      <t/>
    </r>
  </si>
  <si>
    <r>
      <t>d</t>
    </r>
    <r>
      <rPr>
        <vertAlign val="subscript"/>
        <sz val="11"/>
        <color theme="1"/>
        <rFont val="Calibri"/>
        <family val="2"/>
        <scheme val="minor"/>
      </rPr>
      <t>t.3</t>
    </r>
    <r>
      <rPr>
        <sz val="11"/>
        <color theme="1"/>
        <rFont val="Calibri"/>
        <family val="2"/>
        <scheme val="minor"/>
      </rPr>
      <t/>
    </r>
  </si>
  <si>
    <t>Spessore glass pane</t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</si>
  <si>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</si>
  <si>
    <t>Spessore truss core</t>
  </si>
  <si>
    <t>c</t>
  </si>
  <si>
    <t>h</t>
  </si>
  <si>
    <t>Distanza piani mediani</t>
  </si>
  <si>
    <t>d</t>
  </si>
  <si>
    <t>Proprietà materiali</t>
  </si>
  <si>
    <t>Riportate diverse possibilità per il core a fini di studio</t>
  </si>
  <si>
    <t>(faces)</t>
  </si>
  <si>
    <t>Vetro</t>
  </si>
  <si>
    <t>modulo elastico</t>
  </si>
  <si>
    <r>
      <t>E</t>
    </r>
    <r>
      <rPr>
        <vertAlign val="subscript"/>
        <sz val="11"/>
        <color theme="1"/>
        <rFont val="Calibri"/>
        <family val="2"/>
        <scheme val="minor"/>
      </rPr>
      <t>f</t>
    </r>
  </si>
  <si>
    <t>(MPa)</t>
  </si>
  <si>
    <t>modulo a taglio</t>
  </si>
  <si>
    <r>
      <t>G</t>
    </r>
    <r>
      <rPr>
        <vertAlign val="subscript"/>
        <sz val="11"/>
        <color theme="1"/>
        <rFont val="Calibri"/>
        <family val="2"/>
        <scheme val="minor"/>
      </rPr>
      <t>f</t>
    </r>
  </si>
  <si>
    <t>(core 1)</t>
  </si>
  <si>
    <t>PETG</t>
  </si>
  <si>
    <r>
      <t>E</t>
    </r>
    <r>
      <rPr>
        <vertAlign val="subscript"/>
        <sz val="11"/>
        <color theme="1"/>
        <rFont val="Calibri"/>
        <family val="2"/>
        <scheme val="minor"/>
      </rPr>
      <t>c</t>
    </r>
  </si>
  <si>
    <r>
      <t>G</t>
    </r>
    <r>
      <rPr>
        <vertAlign val="subscript"/>
        <sz val="11"/>
        <color theme="1"/>
        <rFont val="Calibri"/>
        <family val="2"/>
        <scheme val="minor"/>
      </rPr>
      <t>c</t>
    </r>
  </si>
  <si>
    <t>(core 2)</t>
  </si>
  <si>
    <t>Acciaio</t>
  </si>
  <si>
    <r>
      <t xml:space="preserve">Proprietà di un </t>
    </r>
    <r>
      <rPr>
        <b/>
        <i/>
        <sz val="11"/>
        <color theme="1"/>
        <rFont val="Calibri"/>
        <family val="2"/>
        <scheme val="minor"/>
      </rPr>
      <t>core omogeneo equivalente al truss core</t>
    </r>
  </si>
  <si>
    <r>
      <t>E</t>
    </r>
    <r>
      <rPr>
        <vertAlign val="subscript"/>
        <sz val="11"/>
        <color theme="1"/>
        <rFont val="Calibri"/>
        <family val="2"/>
        <scheme val="minor"/>
      </rPr>
      <t>33</t>
    </r>
  </si>
  <si>
    <r>
      <t>G</t>
    </r>
    <r>
      <rPr>
        <vertAlign val="subscript"/>
        <sz val="11"/>
        <color theme="1"/>
        <rFont val="Calibri"/>
        <family val="2"/>
        <scheme val="minor"/>
      </rPr>
      <t>13</t>
    </r>
  </si>
  <si>
    <t>Si tratta del risultato di diversi contributi (vedi figura sx):</t>
  </si>
  <si>
    <t>1) momento di inerzia della sezione del glass pane (moltiplicato per 2 avendo due pannelli)</t>
  </si>
  <si>
    <t>3) momento d'inerzia della sezione del core</t>
  </si>
  <si>
    <t>Definizione dei casi</t>
  </si>
  <si>
    <t>Caso limite 1: empty core</t>
  </si>
  <si>
    <t>I due glass panes sono tenuti insieme da un materiale con resistenza praticamente nulla rispetto a quella del vetro (come se fosse aria)</t>
  </si>
  <si>
    <t>I panes si comportano come se fossero praticamente indipendenti, la rigidezza deriva soltanto dal contributo "1"</t>
  </si>
  <si>
    <t>Caso limite 2: full core</t>
  </si>
  <si>
    <t>I due glass panes sono tenuti insieme da un core pieno, in grado di trasmettere il taglio da una faccia all'altra della beam</t>
  </si>
  <si>
    <t>I panes non sono più indipendenti, nella rigidezza concorrono i contributi "1", "2" e "3"</t>
  </si>
  <si>
    <t>Caso truss-core</t>
  </si>
  <si>
    <t>Si colloca idealmente fra i due casi limite sopra descritti</t>
  </si>
  <si>
    <t>NB: le proprietà di riferimento del core sono quelle del core omogeneo equivalente al truss core</t>
  </si>
  <si>
    <t>Ipotesi di facce sottili: se i glass panes sono sufficientemente sottili,  il loro</t>
  </si>
  <si>
    <t>contributo locale di rigidezza è trascurabile, trascurare il primo termine di D</t>
  </si>
  <si>
    <t>d/t</t>
  </si>
  <si>
    <t>(-)</t>
  </si>
  <si>
    <t>Il materiale del core è poco rigido rispetto a quello delle facce: trascurare il</t>
  </si>
  <si>
    <t>terzo termine di "D"</t>
  </si>
  <si>
    <t>Risultati per:</t>
  </si>
  <si>
    <t>full core 1</t>
  </si>
  <si>
    <t>full core 2</t>
  </si>
  <si>
    <t>truss core 1</t>
  </si>
  <si>
    <t>truss core 2</t>
  </si>
  <si>
    <t>La tensione a taglio è uniforme lungo lo spessore del core</t>
  </si>
  <si>
    <t>Ipotesi di facce molto sottili: la rigidezza a taglio "AG" si semplifica come indicato</t>
  </si>
  <si>
    <r>
      <t xml:space="preserve">Rigidezza a flessione </t>
    </r>
    <r>
      <rPr>
        <b/>
        <i/>
        <sz val="11"/>
        <color theme="1"/>
        <rFont val="Calibri"/>
        <family val="2"/>
        <scheme val="minor"/>
      </rPr>
      <t>D</t>
    </r>
  </si>
  <si>
    <t>1° termine</t>
  </si>
  <si>
    <t>2° termine</t>
  </si>
  <si>
    <t>Mai trascurabile</t>
  </si>
  <si>
    <r>
      <rPr>
        <i/>
        <sz val="10"/>
        <color theme="1"/>
        <rFont val="Calibri"/>
        <family val="2"/>
      </rPr>
      <t xml:space="preserve">→ </t>
    </r>
    <r>
      <rPr>
        <i/>
        <sz val="10"/>
        <color theme="1"/>
        <rFont val="Calibri"/>
        <family val="2"/>
        <scheme val="minor"/>
      </rPr>
      <t>NB: non dipende da t →</t>
    </r>
  </si>
  <si>
    <t>3° termine per:</t>
  </si>
  <si>
    <t>D = Termine_1+Termine_2+Termine_3 (salvo trascurabili)</t>
  </si>
  <si>
    <t>D</t>
  </si>
  <si>
    <t>empty core</t>
  </si>
  <si>
    <r>
      <t>STUDIO AFFIDABILIT</t>
    </r>
    <r>
      <rPr>
        <sz val="11"/>
        <color theme="1"/>
        <rFont val="Calibri"/>
        <family val="2"/>
      </rPr>
      <t xml:space="preserve">À MODELLO </t>
    </r>
    <r>
      <rPr>
        <b/>
        <i/>
        <sz val="11"/>
        <color theme="1"/>
        <rFont val="Calibri"/>
        <family val="2"/>
      </rPr>
      <t>FEM</t>
    </r>
  </si>
  <si>
    <t>Operando un confronto fra soluzioni analitiche e soluzioni riportate dal FEM si intuisce l'affidabilità di quest'ultimo</t>
  </si>
  <si>
    <t>A livello analitico si individuano i risultati per empty core (no contributo di rigidezza a taglio "AG") e full core</t>
  </si>
  <si>
    <t>La freccia del FEM si colloca presumibilmente fra i due valori analitici</t>
  </si>
  <si>
    <t>Carico puntuale al mid-span</t>
  </si>
  <si>
    <t>Freccia</t>
  </si>
  <si>
    <t>w</t>
  </si>
  <si>
    <t>Empty core</t>
  </si>
  <si>
    <r>
      <rPr>
        <i/>
        <sz val="10"/>
        <color theme="1"/>
        <rFont val="Calibri"/>
        <family val="2"/>
      </rPr>
      <t xml:space="preserve">→ </t>
    </r>
    <r>
      <rPr>
        <i/>
        <sz val="10"/>
        <color theme="1"/>
        <rFont val="Calibri"/>
        <family val="2"/>
        <scheme val="minor"/>
      </rPr>
      <t>NB: se la freccia eccede metà</t>
    </r>
  </si>
  <si>
    <t xml:space="preserve">lunghezza della trave si riporta </t>
  </si>
  <si>
    <t>"senza senso" →</t>
  </si>
  <si>
    <t>Senza contributo di AG</t>
  </si>
  <si>
    <t>Full core 1</t>
  </si>
  <si>
    <t>Full core 2</t>
  </si>
  <si>
    <t>Truss core 1</t>
  </si>
  <si>
    <t>Truss core 2</t>
  </si>
  <si>
    <r>
      <t>d</t>
    </r>
    <r>
      <rPr>
        <vertAlign val="subscript"/>
        <sz val="11"/>
        <color theme="1"/>
        <rFont val="Calibri"/>
        <family val="2"/>
        <scheme val="minor"/>
      </rPr>
      <t>t.2</t>
    </r>
  </si>
  <si>
    <r>
      <t>d</t>
    </r>
    <r>
      <rPr>
        <vertAlign val="subscript"/>
        <sz val="11"/>
        <color theme="1"/>
        <rFont val="Calibri"/>
        <family val="2"/>
        <scheme val="minor"/>
      </rPr>
      <t>t.3</t>
    </r>
  </si>
  <si>
    <r>
      <t>t</t>
    </r>
    <r>
      <rPr>
        <vertAlign val="subscript"/>
        <sz val="11"/>
        <color theme="1"/>
        <rFont val="Calibri"/>
        <family val="2"/>
        <scheme val="minor"/>
      </rPr>
      <t>2</t>
    </r>
  </si>
  <si>
    <r>
      <t>(Altri valori usati: t</t>
    </r>
    <r>
      <rPr>
        <i/>
        <vertAlign val="subscript"/>
        <sz val="10"/>
        <color theme="1"/>
        <rFont val="Calibri"/>
        <family val="2"/>
        <scheme val="minor"/>
      </rPr>
      <t>1</t>
    </r>
    <r>
      <rPr>
        <i/>
        <sz val="10"/>
        <color theme="1"/>
        <rFont val="Calibri"/>
        <family val="2"/>
        <scheme val="minor"/>
      </rPr>
      <t xml:space="preserve"> = 0,7 mm ; t</t>
    </r>
    <r>
      <rPr>
        <i/>
        <vertAlign val="subscript"/>
        <sz val="10"/>
        <color theme="1"/>
        <rFont val="Calibri"/>
        <family val="2"/>
        <scheme val="minor"/>
      </rPr>
      <t>3</t>
    </r>
    <r>
      <rPr>
        <i/>
        <sz val="10"/>
        <color theme="1"/>
        <rFont val="Calibri"/>
        <family val="2"/>
        <scheme val="minor"/>
      </rPr>
      <t xml:space="preserve"> = 1,5 mm ; t</t>
    </r>
    <r>
      <rPr>
        <i/>
        <vertAlign val="subscript"/>
        <sz val="10"/>
        <color theme="1"/>
        <rFont val="Calibri"/>
        <family val="2"/>
        <scheme val="minor"/>
      </rPr>
      <t>4</t>
    </r>
    <r>
      <rPr>
        <i/>
        <sz val="10"/>
        <color theme="1"/>
        <rFont val="Calibri"/>
        <family val="2"/>
        <scheme val="minor"/>
      </rPr>
      <t xml:space="preserve"> = 2,0 mm)</t>
    </r>
  </si>
  <si>
    <r>
      <t>d</t>
    </r>
    <r>
      <rPr>
        <vertAlign val="subscript"/>
        <sz val="11"/>
        <color theme="1"/>
        <rFont val="Calibri"/>
        <family val="2"/>
        <scheme val="minor"/>
      </rPr>
      <t>t,1</t>
    </r>
  </si>
  <si>
    <r>
      <t>d</t>
    </r>
    <r>
      <rPr>
        <vertAlign val="subscript"/>
        <sz val="11"/>
        <color theme="1"/>
        <rFont val="Calibri"/>
        <family val="2"/>
        <scheme val="minor"/>
      </rPr>
      <t>t,2</t>
    </r>
  </si>
  <si>
    <r>
      <t>d</t>
    </r>
    <r>
      <rPr>
        <vertAlign val="subscript"/>
        <sz val="11"/>
        <color theme="1"/>
        <rFont val="Calibri"/>
        <family val="2"/>
        <scheme val="minor"/>
      </rPr>
      <t>t,3</t>
    </r>
  </si>
  <si>
    <t>FEM</t>
  </si>
  <si>
    <t>Pannello superiore</t>
  </si>
  <si>
    <t>Pannello inferiore</t>
  </si>
  <si>
    <t>ANALISI PARAMETRICA</t>
  </si>
  <si>
    <t>Valutare il rapporto fra i valori delle varie frecce della trave (ottenute tramite diversi metodi, derivanti da diversi contributi) rispetto a quella analitica completa (contributi flessionale+a taglio)</t>
  </si>
  <si>
    <t>Diverse analisi, diversi parametri che vengono fatti variare, singolarmente o insieme</t>
  </si>
  <si>
    <t>Dove i:</t>
  </si>
  <si>
    <t>- analitica tot</t>
  </si>
  <si>
    <t>- FEM: presa al pannello superiore, poiché se io applicassi una F ad una faccia del composito in un esperimento, lo spostamento lo misurerei sulla sup. opposta</t>
  </si>
  <si>
    <t>mm</t>
  </si>
  <si>
    <t>L (mm)</t>
  </si>
  <si>
    <r>
      <t>w</t>
    </r>
    <r>
      <rPr>
        <vertAlign val="subscript"/>
        <sz val="11"/>
        <color theme="1"/>
        <rFont val="Calibri"/>
        <family val="2"/>
        <scheme val="minor"/>
      </rPr>
      <t>an</t>
    </r>
  </si>
  <si>
    <r>
      <t>w</t>
    </r>
    <r>
      <rPr>
        <vertAlign val="subscript"/>
        <sz val="11"/>
        <color theme="1"/>
        <rFont val="Calibri"/>
        <family val="2"/>
        <scheme val="minor"/>
      </rPr>
      <t>an</t>
    </r>
    <r>
      <rPr>
        <sz val="11"/>
        <color theme="1"/>
        <rFont val="Calibri"/>
        <family val="2"/>
        <scheme val="minor"/>
      </rPr>
      <t>/w</t>
    </r>
    <r>
      <rPr>
        <vertAlign val="subscript"/>
        <sz val="11"/>
        <color theme="1"/>
        <rFont val="Calibri"/>
        <family val="2"/>
        <scheme val="minor"/>
      </rPr>
      <t>an</t>
    </r>
  </si>
  <si>
    <r>
      <t>w</t>
    </r>
    <r>
      <rPr>
        <vertAlign val="subscript"/>
        <sz val="11"/>
        <color theme="1"/>
        <rFont val="Calibri"/>
        <family val="2"/>
        <scheme val="minor"/>
      </rPr>
      <t>FE</t>
    </r>
  </si>
  <si>
    <r>
      <t>w</t>
    </r>
    <r>
      <rPr>
        <vertAlign val="subscript"/>
        <sz val="11"/>
        <color theme="1"/>
        <rFont val="Calibri"/>
        <family val="2"/>
        <scheme val="minor"/>
      </rPr>
      <t>FE</t>
    </r>
    <r>
      <rPr>
        <sz val="11"/>
        <color theme="1"/>
        <rFont val="Calibri"/>
        <family val="2"/>
        <scheme val="minor"/>
      </rPr>
      <t>/w</t>
    </r>
    <r>
      <rPr>
        <vertAlign val="subscript"/>
        <sz val="11"/>
        <color theme="1"/>
        <rFont val="Calibri"/>
        <family val="2"/>
        <scheme val="minor"/>
      </rPr>
      <t>an</t>
    </r>
  </si>
  <si>
    <t>Lato pannello</t>
  </si>
  <si>
    <t>Confronto sulle prestazioni meccaniche di diverse celle applicate su sandwich panel quadrati di dimensioni possibilmente simili.</t>
  </si>
  <si>
    <t>Le dimensioni dei pannelli dipendono dalle dimensioni delle celle, per questo non è possibile ottenere pannelli del tutto uguali.</t>
  </si>
  <si>
    <t>Spessore pannello</t>
  </si>
  <si>
    <t>Rigidezza di un sandwich panel</t>
  </si>
  <si>
    <t>2) momento di trasporto della sezione del pane rispetto all'asse centrale del pannello - che cade all'interno del core (moltiplicato per 2)</t>
  </si>
  <si>
    <t>Considerata del tutto simile a quella della sandwich beam, a meno della dimensione della larghezza "b" che in un panel è più rilevante</t>
  </si>
  <si>
    <t>Nei calcoli che seguiranno si terrà conto delle due dimensioni legandole col modulo di Poisson</t>
  </si>
  <si>
    <r>
      <t xml:space="preserve">Condizioni particolari per la semplificazione delle formule delle propr. eq. </t>
    </r>
    <r>
      <rPr>
        <sz val="11"/>
        <color rgb="FFFF0000"/>
        <rFont val="Calibri"/>
        <family val="2"/>
        <scheme val="minor"/>
      </rPr>
      <t>(CELLE NASCOSTE)</t>
    </r>
  </si>
  <si>
    <r>
      <t>PROPRIET</t>
    </r>
    <r>
      <rPr>
        <sz val="11"/>
        <color theme="1"/>
        <rFont val="Calibri"/>
        <family val="2"/>
      </rPr>
      <t>À EQUIVALENTI DEL PANNELLO SANDWICH</t>
    </r>
  </si>
  <si>
    <t>modulo di Poisson</t>
  </si>
  <si>
    <t>ν</t>
  </si>
  <si>
    <t>Nota: che modulo di Poisson usare?</t>
  </si>
  <si>
    <t>Per ora considerato solo quello del vetro</t>
  </si>
  <si>
    <t>NB: SI APPLICA ANCHE AI PANNELLI?</t>
  </si>
  <si>
    <r>
      <t>w/L</t>
    </r>
    <r>
      <rPr>
        <vertAlign val="subscript"/>
        <sz val="11"/>
        <color theme="1"/>
        <rFont val="Calibri"/>
        <family val="2"/>
        <scheme val="minor"/>
      </rPr>
      <t>1</t>
    </r>
  </si>
  <si>
    <r>
      <t>w/L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/>
    </r>
  </si>
  <si>
    <r>
      <t>w/L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/>
    </r>
  </si>
  <si>
    <r>
      <t>w/L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/>
    </r>
  </si>
  <si>
    <t>q</t>
  </si>
  <si>
    <t>α</t>
  </si>
  <si>
    <r>
      <t>(N/mm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</si>
  <si>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Nota:</t>
  </si>
  <si>
    <t>Non sapendo come definire un modulo di Poisson equivalente per il truss core</t>
  </si>
  <si>
    <t>si considera quello del vetro, che è alla fine il materiale dominante nel determinare</t>
  </si>
  <si>
    <t>la rigidezza flessionale del pannello (i contributi del truss core in PETG sono trascurabili)</t>
  </si>
  <si>
    <t>(N mm)</t>
  </si>
  <si>
    <t>di ogni pannello →</t>
  </si>
  <si>
    <t>CELLA 5</t>
  </si>
  <si>
    <t>Celle facoltative</t>
  </si>
  <si>
    <r>
      <t>d</t>
    </r>
    <r>
      <rPr>
        <vertAlign val="subscript"/>
        <sz val="11"/>
        <color theme="1"/>
        <rFont val="Calibri"/>
        <family val="2"/>
        <scheme val="minor"/>
      </rPr>
      <t>t.4</t>
    </r>
    <r>
      <rPr>
        <sz val="11"/>
        <color theme="1"/>
        <rFont val="Calibri"/>
        <family val="2"/>
        <scheme val="minor"/>
      </rPr>
      <t/>
    </r>
  </si>
  <si>
    <r>
      <t>d</t>
    </r>
    <r>
      <rPr>
        <vertAlign val="subscript"/>
        <sz val="11"/>
        <color theme="1"/>
        <rFont val="Calibri"/>
        <family val="2"/>
        <scheme val="minor"/>
      </rPr>
      <t>t.4</t>
    </r>
  </si>
  <si>
    <r>
      <t>d</t>
    </r>
    <r>
      <rPr>
        <vertAlign val="subscript"/>
        <sz val="11"/>
        <color theme="1"/>
        <rFont val="Calibri"/>
        <family val="2"/>
        <scheme val="minor"/>
      </rPr>
      <t>t,4</t>
    </r>
  </si>
  <si>
    <r>
      <t>w</t>
    </r>
    <r>
      <rPr>
        <vertAlign val="subscript"/>
        <sz val="11"/>
        <color theme="1"/>
        <rFont val="Calibri"/>
        <family val="2"/>
        <scheme val="minor"/>
      </rPr>
      <t>an</t>
    </r>
    <r>
      <rPr>
        <sz val="11"/>
        <color theme="1"/>
        <rFont val="Calibri"/>
        <family val="2"/>
        <scheme val="minor"/>
      </rPr>
      <t>/w</t>
    </r>
    <r>
      <rPr>
        <vertAlign val="subscript"/>
        <sz val="11"/>
        <color theme="1"/>
        <rFont val="Calibri"/>
        <family val="2"/>
        <scheme val="minor"/>
      </rPr>
      <t>FE</t>
    </r>
  </si>
  <si>
    <r>
      <t>L</t>
    </r>
    <r>
      <rPr>
        <vertAlign val="subscript"/>
        <sz val="11"/>
        <color theme="1"/>
        <rFont val="Calibri"/>
        <family val="2"/>
        <scheme val="minor"/>
      </rPr>
      <t>5</t>
    </r>
  </si>
  <si>
    <r>
      <t>L</t>
    </r>
    <r>
      <rPr>
        <vertAlign val="subscript"/>
        <sz val="11"/>
        <color theme="1"/>
        <rFont val="Calibri"/>
        <family val="2"/>
        <scheme val="minor"/>
      </rPr>
      <t>6</t>
    </r>
  </si>
  <si>
    <r>
      <rPr>
        <i/>
        <sz val="10"/>
        <color theme="1"/>
        <rFont val="Calibri"/>
        <family val="2"/>
      </rPr>
      <t xml:space="preserve">→ </t>
    </r>
    <r>
      <rPr>
        <i/>
        <sz val="10"/>
        <color theme="1"/>
        <rFont val="Calibri"/>
        <family val="2"/>
        <scheme val="minor"/>
      </rPr>
      <t>NB: si considera il nodo centrale</t>
    </r>
  </si>
  <si>
    <r>
      <t>w/L</t>
    </r>
    <r>
      <rPr>
        <vertAlign val="sub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/>
    </r>
  </si>
  <si>
    <r>
      <t>w/L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/>
    </r>
  </si>
  <si>
    <r>
      <t>L</t>
    </r>
    <r>
      <rPr>
        <vertAlign val="sub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/>
    </r>
  </si>
  <si>
    <r>
      <t>L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/>
    </r>
  </si>
  <si>
    <r>
      <t>L</t>
    </r>
    <r>
      <rPr>
        <vertAlign val="subscript"/>
        <sz val="11"/>
        <color theme="1"/>
        <rFont val="Calibri"/>
        <family val="2"/>
        <scheme val="minor"/>
      </rPr>
      <t>7</t>
    </r>
  </si>
  <si>
    <r>
      <t>w/L</t>
    </r>
    <r>
      <rPr>
        <vertAlign val="subscript"/>
        <sz val="11"/>
        <color theme="1"/>
        <rFont val="Calibri"/>
        <family val="2"/>
        <scheme val="minor"/>
      </rPr>
      <t>7</t>
    </r>
  </si>
  <si>
    <t>ANALISI DELLA FRECCIA MASSIMA</t>
  </si>
  <si>
    <r>
      <t>Ogni grafico presenta l'evoluzione della freccia massima del pannello conseguenza del carico distribuito ricevuto di 1kN/m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.</t>
    </r>
  </si>
  <si>
    <t>Ogni singola curva è ricavata:</t>
  </si>
  <si>
    <r>
      <t>-  mantenendo il diametro dell'elemento del truss core d</t>
    </r>
    <r>
      <rPr>
        <vertAlign val="subscript"/>
        <sz val="11"/>
        <color theme="1"/>
        <rFont val="Calibri"/>
        <family val="2"/>
        <scheme val="minor"/>
      </rPr>
      <t>t,</t>
    </r>
    <r>
      <rPr>
        <i/>
        <vertAlign val="subscript"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 xml:space="preserve"> = cost. ;</t>
    </r>
  </si>
  <si>
    <r>
      <t xml:space="preserve">-  mantenendo l'angolo alla sommità </t>
    </r>
    <r>
      <rPr>
        <sz val="11"/>
        <color theme="1"/>
        <rFont val="Calibri"/>
        <family val="2"/>
      </rPr>
      <t>ω = cost. (quindi la curva è redatta anche in base al tipo di cella)</t>
    </r>
    <r>
      <rPr>
        <sz val="11"/>
        <color theme="1"/>
        <rFont val="Calibri"/>
        <family val="2"/>
        <scheme val="minor"/>
      </rPr>
      <t>;</t>
    </r>
  </si>
  <si>
    <t>-  in base alla lunghezza "L" del lato del pannello.</t>
  </si>
  <si>
    <t>-  considerando la freccia del pannello superiore fornita dal modello FEM;</t>
  </si>
  <si>
    <r>
      <t>La deflessione limite "w</t>
    </r>
    <r>
      <rPr>
        <vertAlign val="subscript"/>
        <sz val="9.35"/>
        <color theme="1"/>
        <rFont val="Calibri"/>
        <family val="2"/>
      </rPr>
      <t>lim</t>
    </r>
    <r>
      <rPr>
        <sz val="11"/>
        <color theme="1"/>
        <rFont val="Calibri"/>
        <family val="2"/>
        <scheme val="minor"/>
      </rPr>
      <t>" che può assumere il pannello è normata; è funzione di L ed è data dalla formula:</t>
    </r>
  </si>
  <si>
    <r>
      <t>w</t>
    </r>
    <r>
      <rPr>
        <vertAlign val="subscript"/>
        <sz val="11"/>
        <color theme="1"/>
        <rFont val="Calibri"/>
        <family val="2"/>
        <scheme val="minor"/>
      </rPr>
      <t>lim</t>
    </r>
  </si>
  <si>
    <t>In realtà è L8, cambiare!! --&gt;</t>
  </si>
  <si>
    <t>CELLA 6</t>
  </si>
  <si>
    <r>
      <t>L</t>
    </r>
    <r>
      <rPr>
        <vertAlign val="subscript"/>
        <sz val="11"/>
        <color theme="1"/>
        <rFont val="Calibri"/>
        <family val="2"/>
        <scheme val="minor"/>
      </rPr>
      <t>8</t>
    </r>
  </si>
  <si>
    <r>
      <t>w/L</t>
    </r>
    <r>
      <rPr>
        <vertAlign val="subscript"/>
        <sz val="11"/>
        <color theme="1"/>
        <rFont val="Calibri"/>
        <family val="2"/>
        <scheme val="minor"/>
      </rPr>
      <t>8</t>
    </r>
  </si>
  <si>
    <r>
      <t>Per interpolazione lineare ottengo il valore di lato del pannello "L</t>
    </r>
    <r>
      <rPr>
        <vertAlign val="subscript"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>" per cui si eccede la freccia limite consentita "w</t>
    </r>
    <r>
      <rPr>
        <vertAlign val="subscript"/>
        <sz val="11"/>
        <color theme="1"/>
        <rFont val="Calibri"/>
        <family val="2"/>
        <scheme val="minor"/>
      </rPr>
      <t>lim</t>
    </r>
    <r>
      <rPr>
        <sz val="11"/>
        <color theme="1"/>
        <rFont val="Calibri"/>
        <family val="2"/>
        <scheme val="minor"/>
      </rPr>
      <t>"</t>
    </r>
  </si>
  <si>
    <r>
      <t>d</t>
    </r>
    <r>
      <rPr>
        <vertAlign val="subscript"/>
        <sz val="11"/>
        <color theme="1"/>
        <rFont val="Calibri"/>
        <family val="2"/>
        <scheme val="minor"/>
      </rPr>
      <t>t,3</t>
    </r>
    <r>
      <rPr>
        <sz val="11"/>
        <color theme="1"/>
        <rFont val="Calibri"/>
        <family val="2"/>
        <scheme val="minor"/>
      </rPr>
      <t/>
    </r>
  </si>
  <si>
    <r>
      <t>d</t>
    </r>
    <r>
      <rPr>
        <vertAlign val="subscript"/>
        <sz val="11"/>
        <color theme="1"/>
        <rFont val="Calibri"/>
        <family val="2"/>
        <scheme val="minor"/>
      </rPr>
      <t>t,2</t>
    </r>
    <r>
      <rPr>
        <sz val="11"/>
        <color theme="1"/>
        <rFont val="Calibri"/>
        <family val="2"/>
        <scheme val="minor"/>
      </rPr>
      <t/>
    </r>
  </si>
  <si>
    <t>A</t>
  </si>
  <si>
    <t>B</t>
  </si>
  <si>
    <r>
      <t xml:space="preserve">VALORI DI </t>
    </r>
    <r>
      <rPr>
        <b/>
        <i/>
        <sz val="11"/>
        <color theme="1"/>
        <rFont val="Calibri"/>
        <family val="2"/>
        <scheme val="minor"/>
      </rPr>
      <t>L</t>
    </r>
    <r>
      <rPr>
        <b/>
        <i/>
        <vertAlign val="subscript"/>
        <sz val="11"/>
        <color theme="1"/>
        <rFont val="Calibri"/>
        <family val="2"/>
        <scheme val="minor"/>
      </rPr>
      <t>max</t>
    </r>
  </si>
  <si>
    <r>
      <t>- Dall'equazione della retta fra due punti consecutivi di w</t>
    </r>
    <r>
      <rPr>
        <vertAlign val="subscript"/>
        <sz val="11"/>
        <color theme="1"/>
        <rFont val="Calibri"/>
        <family val="2"/>
        <scheme val="minor"/>
      </rPr>
      <t>FE</t>
    </r>
    <r>
      <rPr>
        <sz val="11"/>
        <color theme="1"/>
        <rFont val="Calibri"/>
        <family val="2"/>
        <scheme val="minor"/>
      </rPr>
      <t xml:space="preserve"> si ottiene una forma con due soli coefficienti "A" e "B" riportati in tabella</t>
    </r>
  </si>
  <si>
    <r>
      <t>- L'equazione della lunghezza massima "L</t>
    </r>
    <r>
      <rPr>
        <vertAlign val="subscript"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>" perciò è:</t>
    </r>
  </si>
  <si>
    <r>
      <t>- L'equazione della freccia limite "w</t>
    </r>
    <r>
      <rPr>
        <vertAlign val="subscript"/>
        <sz val="11"/>
        <color theme="1"/>
        <rFont val="Calibri"/>
        <family val="2"/>
        <scheme val="minor"/>
      </rPr>
      <t>lim</t>
    </r>
    <r>
      <rPr>
        <sz val="11"/>
        <color theme="1"/>
        <rFont val="Calibri"/>
        <family val="2"/>
        <scheme val="minor"/>
      </rPr>
      <t>" è:</t>
    </r>
  </si>
  <si>
    <r>
      <t>L</t>
    </r>
    <r>
      <rPr>
        <vertAlign val="subscript"/>
        <sz val="11"/>
        <color theme="1"/>
        <rFont val="Calibri"/>
        <family val="2"/>
        <scheme val="minor"/>
      </rPr>
      <t>max</t>
    </r>
  </si>
  <si>
    <r>
      <t>d</t>
    </r>
    <r>
      <rPr>
        <vertAlign val="subscript"/>
        <sz val="11"/>
        <color theme="1"/>
        <rFont val="Calibri"/>
        <family val="2"/>
        <scheme val="minor"/>
      </rPr>
      <t>t,4</t>
    </r>
    <r>
      <rPr>
        <sz val="11"/>
        <color theme="1"/>
        <rFont val="Calibri"/>
        <family val="2"/>
        <scheme val="minor"/>
      </rPr>
      <t/>
    </r>
  </si>
  <si>
    <t>GRAFICO DI PROGETTO</t>
  </si>
  <si>
    <r>
      <t>d</t>
    </r>
    <r>
      <rPr>
        <vertAlign val="subscript"/>
        <sz val="11"/>
        <color theme="1"/>
        <rFont val="Calibri"/>
        <family val="2"/>
        <scheme val="minor"/>
      </rPr>
      <t>t,2</t>
    </r>
    <r>
      <rPr>
        <sz val="11"/>
        <color theme="1"/>
        <rFont val="Calibri"/>
        <family val="2"/>
        <scheme val="minor"/>
      </rPr>
      <t/>
    </r>
  </si>
  <si>
    <r>
      <t>d</t>
    </r>
    <r>
      <rPr>
        <vertAlign val="subscript"/>
        <sz val="11"/>
        <color theme="1"/>
        <rFont val="Calibri"/>
        <family val="2"/>
        <scheme val="minor"/>
      </rPr>
      <t>t,3</t>
    </r>
    <r>
      <rPr>
        <sz val="11"/>
        <color theme="1"/>
        <rFont val="Calibri"/>
        <family val="2"/>
        <scheme val="minor"/>
      </rPr>
      <t/>
    </r>
  </si>
  <si>
    <r>
      <t>d</t>
    </r>
    <r>
      <rPr>
        <vertAlign val="subscript"/>
        <sz val="11"/>
        <color theme="1"/>
        <rFont val="Calibri"/>
        <family val="2"/>
        <scheme val="minor"/>
      </rPr>
      <t>t,4</t>
    </r>
    <r>
      <rPr>
        <sz val="11"/>
        <color theme="1"/>
        <rFont val="Calibri"/>
        <family val="2"/>
        <scheme val="minor"/>
      </rPr>
      <t/>
    </r>
  </si>
  <si>
    <r>
      <t>L</t>
    </r>
    <r>
      <rPr>
        <vertAlign val="subscript"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>/b</t>
    </r>
    <r>
      <rPr>
        <vertAlign val="subscript"/>
        <sz val="11"/>
        <color theme="1"/>
        <rFont val="Calibri"/>
        <family val="2"/>
        <scheme val="minor"/>
      </rPr>
      <t>t</t>
    </r>
  </si>
  <si>
    <t>- Valore calcolato</t>
  </si>
  <si>
    <t xml:space="preserve">- Controllo sul </t>
  </si>
  <si>
    <t xml:space="preserve">   numero di celle</t>
  </si>
  <si>
    <t>- Valore effettivo</t>
  </si>
  <si>
    <t>Necessario?</t>
  </si>
  <si>
    <t>Calcolato con formule</t>
  </si>
  <si>
    <t>Ricalcolato in base al lato base della cella</t>
  </si>
  <si>
    <t>NB:</t>
  </si>
  <si>
    <t>= corretto a mano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</si>
</sst>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0"/>
      <color theme="1"/>
      <name val="Calibri"/>
      <family val="2"/>
      <scheme val="minor"/>
    </font>
    <font>
      <i/>
      <vertAlign val="subscript"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2"/>
      <color theme="1"/>
      <name val="Calibri"/>
      <family val="2"/>
      <scheme val="minor"/>
    </font>
    <font>
      <b/>
      <i/>
      <sz val="11"/>
      <color theme="1"/>
      <name val="Calibri"/>
      <family val="2"/>
    </font>
    <font>
      <b/>
      <sz val="14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u/>
      <sz val="11"/>
      <color rgb="FFFF0000"/>
      <name val="Calibri"/>
      <family val="2"/>
      <scheme val="minor"/>
    </font>
    <font>
      <i/>
      <vertAlign val="subscript"/>
      <sz val="11"/>
      <color theme="1"/>
      <name val="Calibri"/>
      <family val="2"/>
      <scheme val="minor"/>
    </font>
    <font>
      <vertAlign val="subscript"/>
      <sz val="9.35"/>
      <color theme="1"/>
      <name val="Calibri"/>
      <family val="2"/>
    </font>
    <font>
      <b/>
      <i/>
      <sz val="11"/>
      <color rgb="FFFF0000"/>
      <name val="Calibri"/>
      <family val="2"/>
      <scheme val="minor"/>
    </font>
    <font>
      <b/>
      <i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CCC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FF2F8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2" fontId="0" fillId="0" borderId="0" xfId="0" applyNumberFormat="1"/>
    <xf numFmtId="0" fontId="4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5" fillId="0" borderId="0" xfId="0" applyFont="1" applyAlignment="1">
      <alignment horizontal="left"/>
    </xf>
    <xf numFmtId="0" fontId="0" fillId="2" borderId="0" xfId="0" applyFill="1"/>
    <xf numFmtId="0" fontId="0" fillId="3" borderId="0" xfId="0" applyFill="1" applyAlignment="1">
      <alignment horizontal="center"/>
    </xf>
    <xf numFmtId="1" fontId="0" fillId="0" borderId="0" xfId="0" applyNumberFormat="1"/>
    <xf numFmtId="0" fontId="2" fillId="0" borderId="0" xfId="0" applyFont="1"/>
    <xf numFmtId="0" fontId="8" fillId="0" borderId="0" xfId="0" applyFont="1" applyAlignment="1">
      <alignment horizontal="center"/>
    </xf>
    <xf numFmtId="0" fontId="0" fillId="0" borderId="0" xfId="0" quotePrefix="1"/>
    <xf numFmtId="0" fontId="8" fillId="0" borderId="0" xfId="0" applyFont="1"/>
    <xf numFmtId="0" fontId="0" fillId="4" borderId="0" xfId="0" applyFill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5" fillId="0" borderId="0" xfId="0" quotePrefix="1" applyFont="1" applyAlignment="1">
      <alignment horizontal="left" vertical="center"/>
    </xf>
    <xf numFmtId="0" fontId="8" fillId="4" borderId="0" xfId="0" applyFont="1" applyFill="1" applyAlignment="1">
      <alignment horizontal="center"/>
    </xf>
    <xf numFmtId="0" fontId="10" fillId="0" borderId="0" xfId="0" applyFont="1"/>
    <xf numFmtId="1" fontId="12" fillId="5" borderId="0" xfId="0" applyNumberFormat="1" applyFont="1" applyFill="1" applyAlignment="1">
      <alignment horizontal="center"/>
    </xf>
    <xf numFmtId="0" fontId="0" fillId="5" borderId="0" xfId="0" applyFill="1" applyAlignment="1">
      <alignment horizontal="center"/>
    </xf>
    <xf numFmtId="165" fontId="0" fillId="0" borderId="0" xfId="0" applyNumberFormat="1"/>
    <xf numFmtId="165" fontId="0" fillId="0" borderId="0" xfId="0" applyNumberFormat="1" applyAlignment="1">
      <alignment horizontal="center"/>
    </xf>
    <xf numFmtId="10" fontId="10" fillId="0" borderId="0" xfId="1" applyNumberFormat="1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0" fillId="6" borderId="0" xfId="0" applyFill="1"/>
    <xf numFmtId="0" fontId="14" fillId="6" borderId="0" xfId="0" applyFont="1" applyFill="1"/>
    <xf numFmtId="0" fontId="0" fillId="0" borderId="0" xfId="0" applyFont="1"/>
    <xf numFmtId="10" fontId="0" fillId="0" borderId="0" xfId="1" applyNumberFormat="1" applyFont="1" applyAlignment="1">
      <alignment horizontal="center"/>
    </xf>
    <xf numFmtId="165" fontId="0" fillId="0" borderId="0" xfId="0" applyNumberFormat="1" applyFont="1"/>
    <xf numFmtId="0" fontId="0" fillId="0" borderId="0" xfId="0" applyFont="1" applyAlignment="1"/>
    <xf numFmtId="10" fontId="0" fillId="0" borderId="0" xfId="1" applyNumberFormat="1" applyFont="1" applyAlignment="1"/>
    <xf numFmtId="165" fontId="0" fillId="0" borderId="0" xfId="0" applyNumberFormat="1" applyFont="1" applyAlignment="1"/>
    <xf numFmtId="10" fontId="8" fillId="0" borderId="0" xfId="1" applyNumberFormat="1" applyFont="1" applyAlignment="1"/>
    <xf numFmtId="0" fontId="7" fillId="7" borderId="0" xfId="0" applyFont="1" applyFill="1" applyAlignment="1">
      <alignment horizontal="center"/>
    </xf>
    <xf numFmtId="165" fontId="0" fillId="7" borderId="0" xfId="0" applyNumberFormat="1" applyFill="1"/>
    <xf numFmtId="0" fontId="0" fillId="7" borderId="0" xfId="0" applyFill="1"/>
    <xf numFmtId="0" fontId="0" fillId="3" borderId="0" xfId="0" applyFill="1"/>
    <xf numFmtId="0" fontId="16" fillId="0" borderId="0" xfId="0" applyFont="1"/>
    <xf numFmtId="0" fontId="17" fillId="0" borderId="0" xfId="0" applyFont="1"/>
    <xf numFmtId="0" fontId="0" fillId="0" borderId="0" xfId="0" applyFill="1"/>
    <xf numFmtId="0" fontId="0" fillId="8" borderId="0" xfId="0" applyFill="1"/>
    <xf numFmtId="165" fontId="0" fillId="0" borderId="0" xfId="1" applyNumberFormat="1" applyFont="1" applyAlignment="1"/>
    <xf numFmtId="0" fontId="20" fillId="0" borderId="0" xfId="0" applyFont="1"/>
    <xf numFmtId="2" fontId="0" fillId="8" borderId="0" xfId="0" applyNumberFormat="1" applyFill="1"/>
    <xf numFmtId="2" fontId="0" fillId="6" borderId="0" xfId="0" applyNumberFormat="1" applyFill="1"/>
    <xf numFmtId="2" fontId="0" fillId="0" borderId="0" xfId="0" quotePrefix="1" applyNumberFormat="1"/>
    <xf numFmtId="2" fontId="0" fillId="0" borderId="0" xfId="0" applyNumberFormat="1" applyAlignment="1">
      <alignment horizontal="center"/>
    </xf>
    <xf numFmtId="0" fontId="0" fillId="9" borderId="0" xfId="0" applyFill="1" applyAlignment="1">
      <alignment horizontal="center"/>
    </xf>
    <xf numFmtId="0" fontId="22" fillId="2" borderId="0" xfId="0" applyFont="1" applyFill="1"/>
    <xf numFmtId="0" fontId="0" fillId="0" borderId="0" xfId="0" applyFill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quotePrefix="1" applyFont="1"/>
    <xf numFmtId="0" fontId="22" fillId="0" borderId="0" xfId="0" applyFont="1" applyBorder="1"/>
    <xf numFmtId="0" fontId="0" fillId="0" borderId="0" xfId="0" applyBorder="1"/>
    <xf numFmtId="0" fontId="0" fillId="10" borderId="0" xfId="0" applyFill="1" applyBorder="1"/>
    <xf numFmtId="0" fontId="8" fillId="0" borderId="0" xfId="0" quotePrefix="1" applyFont="1" applyBorder="1"/>
    <xf numFmtId="1" fontId="0" fillId="10" borderId="0" xfId="0" applyNumberFormat="1" applyFill="1"/>
    <xf numFmtId="165" fontId="0" fillId="11" borderId="0" xfId="1" applyNumberFormat="1" applyFont="1" applyFill="1" applyAlignment="1"/>
    <xf numFmtId="165" fontId="0" fillId="11" borderId="0" xfId="0" applyNumberFormat="1" applyFill="1"/>
    <xf numFmtId="0" fontId="0" fillId="11" borderId="0" xfId="0" applyFill="1"/>
    <xf numFmtId="165" fontId="0" fillId="0" borderId="0" xfId="0" applyNumberFormat="1" applyFill="1"/>
    <xf numFmtId="165" fontId="0" fillId="11" borderId="0" xfId="0" applyNumberFormat="1" applyFont="1" applyFill="1" applyAlignme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colors>
    <mruColors>
      <color rgb="FFFFCC66"/>
      <color rgb="FF66FF99"/>
      <color rgb="FF00FF99"/>
      <color rgb="FF00FFCC"/>
      <color rgb="FF9999FF"/>
      <color rgb="FFCCECFF"/>
      <color rgb="FF99CCFF"/>
      <color rgb="FFCCCC00"/>
      <color rgb="FF333F50"/>
      <color rgb="FFFE8D4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702654320987654"/>
          <c:y val="2.6910416666666666E-2"/>
          <c:w val="0.7591094576719577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w_lim</c:v>
          </c:tx>
          <c:spPr>
            <a:ln w="9525" cap="rnd">
              <a:solidFill>
                <a:srgbClr val="0099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9999"/>
              </a:solidFill>
              <a:ln w="9525">
                <a:noFill/>
              </a:ln>
              <a:effectLst/>
            </c:spPr>
          </c:marker>
          <c:xVal>
            <c:numRef>
              <c:f>'w-max_analysis_t-0,7'!$E$19:$E$25</c:f>
              <c:numCache>
                <c:formatCode>General</c:formatCode>
                <c:ptCount val="7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</c:numCache>
            </c:numRef>
          </c:xVal>
          <c:yVal>
            <c:numRef>
              <c:f>'w-max_analysis_t-0,7'!$F$19:$F$25</c:f>
              <c:numCache>
                <c:formatCode>0.00</c:formatCode>
                <c:ptCount val="7"/>
                <c:pt idx="0">
                  <c:v>1.232</c:v>
                </c:pt>
                <c:pt idx="1">
                  <c:v>2.3759999999999999</c:v>
                </c:pt>
                <c:pt idx="2">
                  <c:v>3.2559999999999998</c:v>
                </c:pt>
                <c:pt idx="3">
                  <c:v>3.96</c:v>
                </c:pt>
                <c:pt idx="4">
                  <c:v>4.9279999999999999</c:v>
                </c:pt>
                <c:pt idx="5">
                  <c:v>6.16</c:v>
                </c:pt>
                <c:pt idx="6">
                  <c:v>7.2160000000000002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76-4B61-AD69-F959CB8C6AC5}"/>
            </c:ext>
          </c:extLst>
        </c:ser>
        <c:ser>
          <c:idx val="2"/>
          <c:order val="1"/>
          <c:tx>
            <c:v>w_FE</c:v>
          </c:tx>
          <c:spPr>
            <a:ln w="9525" cap="rnd">
              <a:solidFill>
                <a:srgbClr val="FF99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9900"/>
              </a:solidFill>
              <a:ln w="12700">
                <a:noFill/>
              </a:ln>
              <a:effectLst/>
            </c:spPr>
          </c:marker>
          <c:xVal>
            <c:numRef>
              <c:f>'w-max_analysis_t-0,7'!$E$19:$E$25</c:f>
              <c:numCache>
                <c:formatCode>General</c:formatCode>
                <c:ptCount val="7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</c:numCache>
            </c:numRef>
          </c:xVal>
          <c:yVal>
            <c:numRef>
              <c:f>'w-max_analysis_t-0,7'!$G$19:$G$25</c:f>
              <c:numCache>
                <c:formatCode>0.00</c:formatCode>
                <c:ptCount val="7"/>
                <c:pt idx="0">
                  <c:v>0.03</c:v>
                </c:pt>
                <c:pt idx="1">
                  <c:v>0.17599999999999999</c:v>
                </c:pt>
                <c:pt idx="2">
                  <c:v>0.47299999999999998</c:v>
                </c:pt>
                <c:pt idx="3">
                  <c:v>0.91200000000000003</c:v>
                </c:pt>
                <c:pt idx="4">
                  <c:v>1.9810000000000001</c:v>
                </c:pt>
                <c:pt idx="5">
                  <c:v>4.4640000000000004</c:v>
                </c:pt>
                <c:pt idx="6">
                  <c:v>8.0640000000000001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176-4B61-AD69-F959CB8C6A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-1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 (mm)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70137129629629646"/>
          <c:y val="2.6769097222222222E-2"/>
          <c:w val="0.2307601851851851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702654320987654"/>
          <c:y val="2.6910416666666666E-2"/>
          <c:w val="0.7591094576719577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w_lim</c:v>
          </c:tx>
          <c:spPr>
            <a:ln w="9525" cap="rnd">
              <a:solidFill>
                <a:srgbClr val="0099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9999"/>
              </a:solidFill>
              <a:ln w="9525">
                <a:noFill/>
              </a:ln>
              <a:effectLst/>
            </c:spPr>
          </c:marker>
          <c:xVal>
            <c:numRef>
              <c:f>'w-max_analysis_t-0,7'!$E$121:$E$127</c:f>
              <c:numCache>
                <c:formatCode>General</c:formatCode>
                <c:ptCount val="7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</c:numCache>
            </c:numRef>
          </c:xVal>
          <c:yVal>
            <c:numRef>
              <c:f>'w-max_analysis_t-0,7'!$F$121:$F$127</c:f>
              <c:numCache>
                <c:formatCode>0.00</c:formatCode>
                <c:ptCount val="7"/>
                <c:pt idx="0">
                  <c:v>1.232</c:v>
                </c:pt>
                <c:pt idx="1">
                  <c:v>2.3759999999999999</c:v>
                </c:pt>
                <c:pt idx="2">
                  <c:v>3.2559999999999998</c:v>
                </c:pt>
                <c:pt idx="3">
                  <c:v>3.96</c:v>
                </c:pt>
                <c:pt idx="4">
                  <c:v>4.9279999999999999</c:v>
                </c:pt>
                <c:pt idx="5">
                  <c:v>6.16</c:v>
                </c:pt>
                <c:pt idx="6">
                  <c:v>7.2160000000000002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E4-4AFF-A3AE-F2F038D4C381}"/>
            </c:ext>
          </c:extLst>
        </c:ser>
        <c:ser>
          <c:idx val="2"/>
          <c:order val="1"/>
          <c:tx>
            <c:v>w_FE</c:v>
          </c:tx>
          <c:spPr>
            <a:ln w="9525" cap="rnd">
              <a:solidFill>
                <a:srgbClr val="FF99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9900"/>
              </a:solidFill>
              <a:ln w="12700">
                <a:noFill/>
              </a:ln>
              <a:effectLst/>
            </c:spPr>
          </c:marker>
          <c:xVal>
            <c:numRef>
              <c:f>'w-max_analysis_t-0,7'!$E$121:$E$127</c:f>
              <c:numCache>
                <c:formatCode>General</c:formatCode>
                <c:ptCount val="7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</c:numCache>
            </c:numRef>
          </c:xVal>
          <c:yVal>
            <c:numRef>
              <c:f>'w-max_analysis_t-0,7'!$G$121:$G$127</c:f>
              <c:numCache>
                <c:formatCode>0.00</c:formatCode>
                <c:ptCount val="7"/>
                <c:pt idx="0">
                  <c:v>1.6E-2</c:v>
                </c:pt>
                <c:pt idx="1">
                  <c:v>0.124</c:v>
                </c:pt>
                <c:pt idx="2">
                  <c:v>0.374</c:v>
                </c:pt>
                <c:pt idx="3">
                  <c:v>0.76500000000000001</c:v>
                </c:pt>
                <c:pt idx="4">
                  <c:v>1.75</c:v>
                </c:pt>
                <c:pt idx="5">
                  <c:v>4.101</c:v>
                </c:pt>
                <c:pt idx="6">
                  <c:v>7.5650000000000004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CE4-4AFF-A3AE-F2F038D4C3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 (mm)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70137129629629646"/>
          <c:y val="2.6769097222222222E-2"/>
          <c:w val="0.2307601851851851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702654320987654"/>
          <c:y val="2.6910416666666666E-2"/>
          <c:w val="0.7591094576719577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w_lim</c:v>
          </c:tx>
          <c:spPr>
            <a:ln w="9525" cap="rnd">
              <a:solidFill>
                <a:srgbClr val="0099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9999"/>
              </a:solidFill>
              <a:ln w="9525">
                <a:noFill/>
              </a:ln>
              <a:effectLst/>
            </c:spPr>
          </c:marker>
          <c:xVal>
            <c:numRef>
              <c:f>'w-max_analysis_t-0,7'!$E$132:$E$138</c:f>
              <c:numCache>
                <c:formatCode>General</c:formatCode>
                <c:ptCount val="7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</c:numCache>
            </c:numRef>
          </c:xVal>
          <c:yVal>
            <c:numRef>
              <c:f>'w-max_analysis_t-0,7'!$F$132:$F$138</c:f>
              <c:numCache>
                <c:formatCode>0.00</c:formatCode>
                <c:ptCount val="7"/>
                <c:pt idx="0">
                  <c:v>1.2</c:v>
                </c:pt>
                <c:pt idx="1">
                  <c:v>2.4</c:v>
                </c:pt>
                <c:pt idx="2">
                  <c:v>3.24</c:v>
                </c:pt>
                <c:pt idx="3">
                  <c:v>3.96</c:v>
                </c:pt>
                <c:pt idx="4">
                  <c:v>4.92</c:v>
                </c:pt>
                <c:pt idx="5">
                  <c:v>6.12</c:v>
                </c:pt>
                <c:pt idx="6">
                  <c:v>7.2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9F-440C-877E-873A9B621778}"/>
            </c:ext>
          </c:extLst>
        </c:ser>
        <c:ser>
          <c:idx val="2"/>
          <c:order val="1"/>
          <c:tx>
            <c:v>w_FE</c:v>
          </c:tx>
          <c:spPr>
            <a:ln w="9525" cap="rnd">
              <a:solidFill>
                <a:srgbClr val="FF99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9900"/>
              </a:solidFill>
              <a:ln w="12700">
                <a:noFill/>
              </a:ln>
              <a:effectLst/>
            </c:spPr>
          </c:marker>
          <c:xVal>
            <c:numRef>
              <c:f>'w-max_analysis_t-0,7'!$E$132:$E$138</c:f>
              <c:numCache>
                <c:formatCode>General</c:formatCode>
                <c:ptCount val="7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</c:numCache>
            </c:numRef>
          </c:xVal>
          <c:yVal>
            <c:numRef>
              <c:f>'w-max_analysis_t-0,7'!$G$132:$G$138</c:f>
              <c:numCache>
                <c:formatCode>0.00</c:formatCode>
                <c:ptCount val="7"/>
                <c:pt idx="0">
                  <c:v>2.1000000000000001E-2</c:v>
                </c:pt>
                <c:pt idx="1">
                  <c:v>0.157</c:v>
                </c:pt>
                <c:pt idx="2">
                  <c:v>0.42099999999999999</c:v>
                </c:pt>
                <c:pt idx="3">
                  <c:v>0.84599999999999997</c:v>
                </c:pt>
                <c:pt idx="4">
                  <c:v>1.8560000000000001</c:v>
                </c:pt>
                <c:pt idx="5">
                  <c:v>4.2149999999999999</c:v>
                </c:pt>
                <c:pt idx="6">
                  <c:v>7.798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9F-440C-877E-873A9B6217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 (mm)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70137129629629646"/>
          <c:y val="2.6769097222222222E-2"/>
          <c:w val="0.2307601851851851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5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702654320987654"/>
          <c:y val="2.6910416666666666E-2"/>
          <c:w val="0.7591094576719577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w_lim</c:v>
          </c:tx>
          <c:spPr>
            <a:ln w="9525" cap="rnd">
              <a:solidFill>
                <a:srgbClr val="0099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9999"/>
              </a:solidFill>
              <a:ln w="9525">
                <a:noFill/>
              </a:ln>
              <a:effectLst/>
            </c:spPr>
          </c:marker>
          <c:xVal>
            <c:numRef>
              <c:f>'w-max_analysis_t-0,7'!$E$143:$E$149</c:f>
              <c:numCache>
                <c:formatCode>General</c:formatCode>
                <c:ptCount val="7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</c:numCache>
            </c:numRef>
          </c:xVal>
          <c:yVal>
            <c:numRef>
              <c:f>'w-max_analysis_t-0,7'!$F$143:$F$149</c:f>
              <c:numCache>
                <c:formatCode>0.00</c:formatCode>
                <c:ptCount val="7"/>
                <c:pt idx="0">
                  <c:v>1.2527999999999999</c:v>
                </c:pt>
                <c:pt idx="1">
                  <c:v>2.4011999999999998</c:v>
                </c:pt>
                <c:pt idx="2">
                  <c:v>3.2364000000000002</c:v>
                </c:pt>
                <c:pt idx="3">
                  <c:v>3.9671999999999996</c:v>
                </c:pt>
                <c:pt idx="4">
                  <c:v>4.9068000000000005</c:v>
                </c:pt>
                <c:pt idx="5">
                  <c:v>6.1596000000000002</c:v>
                </c:pt>
                <c:pt idx="6">
                  <c:v>7.2036000000000007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E5-4CAF-8FAB-26BBBC44AB01}"/>
            </c:ext>
          </c:extLst>
        </c:ser>
        <c:ser>
          <c:idx val="2"/>
          <c:order val="1"/>
          <c:tx>
            <c:v>w_FE</c:v>
          </c:tx>
          <c:spPr>
            <a:ln w="9525" cap="rnd">
              <a:solidFill>
                <a:srgbClr val="FF99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9900"/>
              </a:solidFill>
              <a:ln w="12700">
                <a:noFill/>
              </a:ln>
              <a:effectLst/>
            </c:spPr>
          </c:marker>
          <c:xVal>
            <c:numRef>
              <c:f>'w-max_analysis_t-0,7'!$E$143:$E$149</c:f>
              <c:numCache>
                <c:formatCode>General</c:formatCode>
                <c:ptCount val="7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</c:numCache>
            </c:numRef>
          </c:xVal>
          <c:yVal>
            <c:numRef>
              <c:f>'w-max_analysis_t-0,7'!$G$143:$G$149</c:f>
              <c:numCache>
                <c:formatCode>0.00</c:formatCode>
                <c:ptCount val="7"/>
                <c:pt idx="0">
                  <c:v>0.02</c:v>
                </c:pt>
                <c:pt idx="1">
                  <c:v>0.14199999999999999</c:v>
                </c:pt>
                <c:pt idx="2">
                  <c:v>0.39</c:v>
                </c:pt>
                <c:pt idx="3">
                  <c:v>0.80800000000000005</c:v>
                </c:pt>
                <c:pt idx="4">
                  <c:v>1.7689999999999999</c:v>
                </c:pt>
                <c:pt idx="5">
                  <c:v>4.2</c:v>
                </c:pt>
                <c:pt idx="6">
                  <c:v>7.6509999999999998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0E5-4CAF-8FAB-26BBBC44AB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 (mm)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70137129629629646"/>
          <c:y val="2.6769097222222222E-2"/>
          <c:w val="0.2307601851851851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t_1</a:t>
            </a:r>
            <a:endParaRPr lang="it-IT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87062414052969284"/>
          <c:y val="0.766708181814145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1119104938271605"/>
          <c:y val="2.8704444444444446E-2"/>
          <c:w val="0.74541728395061724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d_t-1</c:v>
          </c:tx>
          <c:spPr>
            <a:ln w="9525" cap="rnd">
              <a:solidFill>
                <a:srgbClr val="44546A">
                  <a:lumMod val="75000"/>
                </a:srgb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44546A">
                  <a:lumMod val="75000"/>
                </a:srgbClr>
              </a:solidFill>
              <a:ln w="9525">
                <a:noFill/>
              </a:ln>
              <a:effectLst/>
            </c:spPr>
          </c:marker>
          <c:xVal>
            <c:numRef>
              <c:f>'w-max_analysis_t-0,7'!$E$201:$E$203</c:f>
              <c:numCache>
                <c:formatCode>0.00</c:formatCode>
                <c:ptCount val="3"/>
                <c:pt idx="0">
                  <c:v>35.264389682754654</c:v>
                </c:pt>
                <c:pt idx="1">
                  <c:v>39.103052282294968</c:v>
                </c:pt>
                <c:pt idx="2">
                  <c:v>43.956912738880717</c:v>
                </c:pt>
              </c:numCache>
            </c:numRef>
          </c:xVal>
          <c:yVal>
            <c:numRef>
              <c:f>'w-max_analysis_t-0,7'!$F$201:$F$203</c:f>
              <c:numCache>
                <c:formatCode>0</c:formatCode>
                <c:ptCount val="3"/>
                <c:pt idx="0">
                  <c:v>1655.8491253644315</c:v>
                </c:pt>
                <c:pt idx="1">
                  <c:v>1688.6710088906073</c:v>
                </c:pt>
                <c:pt idx="2">
                  <c:v>1715.9999999999995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C2-4B4B-AA22-EBCB231632F6}"/>
            </c:ext>
          </c:extLst>
        </c:ser>
        <c:ser>
          <c:idx val="0"/>
          <c:order val="1"/>
          <c:tx>
            <c:v>d_t-2</c:v>
          </c:tx>
          <c:spPr>
            <a:ln w="9525" cap="rnd">
              <a:solidFill>
                <a:srgbClr val="B5FF2F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B5FF2F"/>
              </a:solidFill>
              <a:ln w="9525">
                <a:noFill/>
              </a:ln>
              <a:effectLst/>
            </c:spPr>
          </c:marker>
          <c:xVal>
            <c:numRef>
              <c:f>'w-max_analysis_t-0,7'!$E$201:$E$203</c:f>
              <c:numCache>
                <c:formatCode>0.00</c:formatCode>
                <c:ptCount val="3"/>
                <c:pt idx="0">
                  <c:v>35.264389682754654</c:v>
                </c:pt>
                <c:pt idx="1">
                  <c:v>39.103052282294968</c:v>
                </c:pt>
                <c:pt idx="2">
                  <c:v>43.956912738880717</c:v>
                </c:pt>
              </c:numCache>
            </c:numRef>
          </c:xVal>
          <c:yVal>
            <c:numRef>
              <c:f>'w-max_analysis_t-0,7'!$G$201:$G$203</c:f>
              <c:numCache>
                <c:formatCode>0</c:formatCode>
                <c:ptCount val="3"/>
                <c:pt idx="0">
                  <c:v>1686.7939508506618</c:v>
                </c:pt>
                <c:pt idx="1">
                  <c:v>1713.7199761241548</c:v>
                </c:pt>
                <c:pt idx="2">
                  <c:v>1735.7717041800645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5C2-4B4B-AA22-EBCB231632F6}"/>
            </c:ext>
          </c:extLst>
        </c:ser>
        <c:ser>
          <c:idx val="2"/>
          <c:order val="2"/>
          <c:tx>
            <c:v>d_t-3</c:v>
          </c:tx>
          <c:spPr>
            <a:ln w="9525" cap="rnd">
              <a:solidFill>
                <a:srgbClr val="FE8D48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E8D48"/>
              </a:solidFill>
              <a:ln w="12700">
                <a:noFill/>
              </a:ln>
              <a:effectLst/>
            </c:spPr>
          </c:marker>
          <c:xVal>
            <c:numRef>
              <c:f>'w-max_analysis_t-0,7'!$E$201:$E$203</c:f>
              <c:numCache>
                <c:formatCode>0.00</c:formatCode>
                <c:ptCount val="3"/>
                <c:pt idx="0">
                  <c:v>35.264389682754654</c:v>
                </c:pt>
                <c:pt idx="1">
                  <c:v>39.103052282294968</c:v>
                </c:pt>
                <c:pt idx="2">
                  <c:v>43.956912738880717</c:v>
                </c:pt>
              </c:numCache>
            </c:numRef>
          </c:xVal>
          <c:yVal>
            <c:numRef>
              <c:f>'w-max_analysis_t-0,7'!$H$201:$H$203</c:f>
              <c:numCache>
                <c:formatCode>0</c:formatCode>
                <c:ptCount val="3"/>
                <c:pt idx="0">
                  <c:v>1708.3255813953488</c:v>
                </c:pt>
                <c:pt idx="1">
                  <c:v>1730.9752941176469</c:v>
                </c:pt>
                <c:pt idx="2">
                  <c:v>1749.1973898858075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C2-4B4B-AA22-EBCB231632F6}"/>
            </c:ext>
          </c:extLst>
        </c:ser>
        <c:ser>
          <c:idx val="3"/>
          <c:order val="3"/>
          <c:tx>
            <c:v>d_t-4</c:v>
          </c:tx>
          <c:spPr>
            <a:ln w="9525" cap="rnd">
              <a:solidFill>
                <a:srgbClr val="FFC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xVal>
            <c:numRef>
              <c:f>'w-max_analysis_t-0,7'!$E$201:$E$203</c:f>
              <c:numCache>
                <c:formatCode>0.00</c:formatCode>
                <c:ptCount val="3"/>
                <c:pt idx="0">
                  <c:v>35.264389682754654</c:v>
                </c:pt>
                <c:pt idx="1">
                  <c:v>39.103052282294968</c:v>
                </c:pt>
                <c:pt idx="2">
                  <c:v>43.956912738880717</c:v>
                </c:pt>
              </c:numCache>
            </c:numRef>
          </c:xVal>
          <c:yVal>
            <c:numRef>
              <c:f>'w-max_analysis_t-0,7'!$I$201:$I$203</c:f>
              <c:numCache>
                <c:formatCode>0</c:formatCode>
                <c:ptCount val="3"/>
                <c:pt idx="0">
                  <c:v>1735.4934079105074</c:v>
                </c:pt>
                <c:pt idx="1">
                  <c:v>1752.3867469879519</c:v>
                </c:pt>
                <c:pt idx="2">
                  <c:v>1765.7375415282393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5C2-4B4B-AA22-EBCB231632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48"/>
          <c:min val="3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100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ω</a:t>
                </a:r>
                <a:r>
                  <a:rPr lang="it-IT" sz="1100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(°)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low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2"/>
        <c:minorUnit val="0.5"/>
      </c:valAx>
      <c:valAx>
        <c:axId val="464055376"/>
        <c:scaling>
          <c:orientation val="minMax"/>
          <c:max val="1825"/>
          <c:min val="162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max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 (mm)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5"/>
        <c:minorUnit val="5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21164771241830066"/>
          <c:y val="3.147296296296296E-2"/>
          <c:w val="0.20682412886259041"/>
          <c:h val="0.19990962962962963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1119104938271605"/>
          <c:y val="2.8704444444444446E-2"/>
          <c:w val="0.74541728395061724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d_t-1</c:v>
          </c:tx>
          <c:spPr>
            <a:ln w="9525" cap="rnd">
              <a:solidFill>
                <a:srgbClr val="003366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333F50"/>
              </a:solidFill>
              <a:ln w="9525">
                <a:noFill/>
              </a:ln>
              <a:effectLst/>
            </c:spPr>
          </c:marker>
          <c:xVal>
            <c:numRef>
              <c:f>'w-max_analysis_t-0,7'!$E$208:$E$210</c:f>
              <c:numCache>
                <c:formatCode>0.00</c:formatCode>
                <c:ptCount val="3"/>
                <c:pt idx="0">
                  <c:v>35.264389682754654</c:v>
                </c:pt>
                <c:pt idx="1">
                  <c:v>39.103052282294968</c:v>
                </c:pt>
                <c:pt idx="2">
                  <c:v>43.956912738880717</c:v>
                </c:pt>
              </c:numCache>
            </c:numRef>
          </c:xVal>
          <c:yVal>
            <c:numRef>
              <c:f>'w-max_analysis_t-0,7'!$F$208:$F$210</c:f>
              <c:numCache>
                <c:formatCode>0</c:formatCode>
                <c:ptCount val="3"/>
                <c:pt idx="0">
                  <c:v>1650</c:v>
                </c:pt>
                <c:pt idx="1">
                  <c:v>1670.4</c:v>
                </c:pt>
                <c:pt idx="2">
                  <c:v>1716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48-47AC-923C-2BCCCD726D03}"/>
            </c:ext>
          </c:extLst>
        </c:ser>
        <c:ser>
          <c:idx val="0"/>
          <c:order val="1"/>
          <c:tx>
            <c:v>d_t-2</c:v>
          </c:tx>
          <c:spPr>
            <a:ln w="9525" cap="rnd">
              <a:solidFill>
                <a:srgbClr val="B5FF2F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B5FF2F"/>
              </a:solidFill>
              <a:ln w="9525">
                <a:noFill/>
              </a:ln>
              <a:effectLst/>
            </c:spPr>
          </c:marker>
          <c:xVal>
            <c:numRef>
              <c:f>'w-max_analysis_t-0,7'!$E$208:$E$210</c:f>
              <c:numCache>
                <c:formatCode>0.00</c:formatCode>
                <c:ptCount val="3"/>
                <c:pt idx="0">
                  <c:v>35.264389682754654</c:v>
                </c:pt>
                <c:pt idx="1">
                  <c:v>39.103052282294968</c:v>
                </c:pt>
                <c:pt idx="2">
                  <c:v>43.956912738880717</c:v>
                </c:pt>
              </c:numCache>
            </c:numRef>
          </c:xVal>
          <c:yVal>
            <c:numRef>
              <c:f>'w-max_analysis_t-0,7'!$G$208:$G$210</c:f>
              <c:numCache>
                <c:formatCode>0</c:formatCode>
                <c:ptCount val="3"/>
                <c:pt idx="0">
                  <c:v>1680</c:v>
                </c:pt>
                <c:pt idx="1">
                  <c:v>1696.5</c:v>
                </c:pt>
                <c:pt idx="2">
                  <c:v>1716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248-47AC-923C-2BCCCD726D03}"/>
            </c:ext>
          </c:extLst>
        </c:ser>
        <c:ser>
          <c:idx val="2"/>
          <c:order val="2"/>
          <c:tx>
            <c:v>d_t-3</c:v>
          </c:tx>
          <c:spPr>
            <a:ln w="9525" cap="rnd">
              <a:solidFill>
                <a:srgbClr val="FE8D48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E8D48"/>
              </a:solidFill>
              <a:ln w="12700">
                <a:noFill/>
              </a:ln>
              <a:effectLst/>
            </c:spPr>
          </c:marker>
          <c:xVal>
            <c:numRef>
              <c:f>'w-max_analysis_t-0,7'!$E$208:$E$210</c:f>
              <c:numCache>
                <c:formatCode>0.00</c:formatCode>
                <c:ptCount val="3"/>
                <c:pt idx="0">
                  <c:v>35.264389682754654</c:v>
                </c:pt>
                <c:pt idx="1">
                  <c:v>39.103052282294968</c:v>
                </c:pt>
                <c:pt idx="2">
                  <c:v>43.956912738880717</c:v>
                </c:pt>
              </c:numCache>
            </c:numRef>
          </c:xVal>
          <c:yVal>
            <c:numRef>
              <c:f>'w-max_analysis_t-0,7'!$H$208:$H$210</c:f>
              <c:numCache>
                <c:formatCode>0</c:formatCode>
                <c:ptCount val="3"/>
                <c:pt idx="0">
                  <c:v>1710</c:v>
                </c:pt>
                <c:pt idx="1">
                  <c:v>1722.6000000000001</c:v>
                </c:pt>
                <c:pt idx="2">
                  <c:v>1738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248-47AC-923C-2BCCCD726D03}"/>
            </c:ext>
          </c:extLst>
        </c:ser>
        <c:ser>
          <c:idx val="3"/>
          <c:order val="3"/>
          <c:tx>
            <c:v>d_t-4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xVal>
            <c:numRef>
              <c:f>'w-max_analysis_t-0,7'!$E$208:$E$210</c:f>
              <c:numCache>
                <c:formatCode>0.00</c:formatCode>
                <c:ptCount val="3"/>
                <c:pt idx="0">
                  <c:v>35.264389682754654</c:v>
                </c:pt>
                <c:pt idx="1">
                  <c:v>39.103052282294968</c:v>
                </c:pt>
                <c:pt idx="2">
                  <c:v>43.956912738880717</c:v>
                </c:pt>
              </c:numCache>
            </c:numRef>
          </c:xVal>
          <c:yVal>
            <c:numRef>
              <c:f>'w-max_analysis_t-0,7'!$I$208:$I$210</c:f>
              <c:numCache>
                <c:formatCode>0</c:formatCode>
                <c:ptCount val="3"/>
                <c:pt idx="0">
                  <c:v>1710</c:v>
                </c:pt>
                <c:pt idx="1">
                  <c:v>1748.7</c:v>
                </c:pt>
                <c:pt idx="2">
                  <c:v>1760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248-47AC-923C-2BCCCD726D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48"/>
          <c:min val="3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100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ω</a:t>
                </a:r>
                <a:r>
                  <a:rPr lang="it-IT" sz="1100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(°)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low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2"/>
        <c:minorUnit val="0.5"/>
      </c:valAx>
      <c:valAx>
        <c:axId val="464055376"/>
        <c:scaling>
          <c:orientation val="minMax"/>
          <c:max val="1825"/>
          <c:min val="162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max,eff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 (mm)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5"/>
        <c:minorUnit val="5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21164771241830066"/>
          <c:y val="3.147296296296296E-2"/>
          <c:w val="0.20682412886259041"/>
          <c:h val="0.19990962962962963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'Par.analysis_t-0,7'!$E$14:$E$21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'Par.analysis_t-0,7'!$G$14:$G$21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66-43A4-9E9A-574F8B422CCB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66CC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'Par.analysis_t-0,7'!$E$14:$E$21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'Par.analysis_t-0,7'!$I$14:$I$21</c:f>
              <c:numCache>
                <c:formatCode>0.00</c:formatCode>
                <c:ptCount val="8"/>
                <c:pt idx="0">
                  <c:v>5.4469048224853989</c:v>
                </c:pt>
                <c:pt idx="1">
                  <c:v>2.3099271625803204</c:v>
                </c:pt>
                <c:pt idx="2">
                  <c:v>1.7603333588996777</c:v>
                </c:pt>
                <c:pt idx="3">
                  <c:v>1.5512630850375766</c:v>
                </c:pt>
                <c:pt idx="4">
                  <c:v>1.4049893819457782</c:v>
                </c:pt>
                <c:pt idx="5">
                  <c:v>1.296799100137324</c:v>
                </c:pt>
                <c:pt idx="6">
                  <c:v>1.2440441237238624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566-43A4-9E9A-574F8B422C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w_fl/w_an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rgbClr val="FF0000"/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'Par.analysis_t-0,7'!$E$14:$E$18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308</c:v>
                      </c:pt>
                      <c:pt idx="1">
                        <c:v>594</c:v>
                      </c:pt>
                      <c:pt idx="2">
                        <c:v>814</c:v>
                      </c:pt>
                      <c:pt idx="3">
                        <c:v>990</c:v>
                      </c:pt>
                      <c:pt idx="4">
                        <c:v>1232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'Par.analysis_t-1,0'!#REF!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A566-43A4-9E9A-574F8B422CCB}"/>
                  </c:ext>
                </c:extLst>
              </c15:ser>
            </c15:filteredScatterSeries>
          </c:ext>
        </c:extLst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5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'Par.analysis_t-0,7'!$E$34:$E$41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'Par.analysis_t-0,7'!$G$34:$G$41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A4-4F44-B532-5FCC5AC89038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'Par.analysis_t-0,7'!$E$34:$E$41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'Par.analysis_t-0,7'!$I$34:$I$41</c:f>
              <c:numCache>
                <c:formatCode>0.00</c:formatCode>
                <c:ptCount val="8"/>
                <c:pt idx="0">
                  <c:v>6.6170805215701085</c:v>
                </c:pt>
                <c:pt idx="1">
                  <c:v>2.6779043210429441</c:v>
                </c:pt>
                <c:pt idx="2">
                  <c:v>1.9848045398170724</c:v>
                </c:pt>
                <c:pt idx="3">
                  <c:v>1.6957369048172044</c:v>
                </c:pt>
                <c:pt idx="4">
                  <c:v>1.4939123446621234</c:v>
                </c:pt>
                <c:pt idx="5">
                  <c:v>1.3602801020368067</c:v>
                </c:pt>
                <c:pt idx="6">
                  <c:v>1.2907582642898692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A4-4F44-B532-5FCC5AC890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w_fl/w_an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rgbClr val="FF0000"/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'Par.analysis_t-0,7'!$E$34:$E$37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313.2</c:v>
                      </c:pt>
                      <c:pt idx="1">
                        <c:v>600.29999999999995</c:v>
                      </c:pt>
                      <c:pt idx="2">
                        <c:v>809.1</c:v>
                      </c:pt>
                      <c:pt idx="3">
                        <c:v>991.8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'Par.analysis_t-1,0'!#REF!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21A4-4F44-B532-5FCC5AC89038}"/>
                  </c:ext>
                </c:extLst>
              </c15:ser>
            </c15:filteredScatterSeries>
          </c:ext>
        </c:extLst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</a:t>
            </a:r>
          </a:p>
        </c:rich>
      </c:tx>
      <c:layout>
        <c:manualLayout>
          <c:xMode val="edge"/>
          <c:yMode val="edge"/>
          <c:x val="0.74617777777777783"/>
          <c:y val="0.7724081790123457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'Par.analysis_t-0,7'!$E$24:$E$31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'Par.analysis_t-0,7'!$G$24:$G$31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E8-41AA-817A-BD632D8061C1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66CC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'Par.analysis_t-0,7'!$E$24:$E$31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'Par.analysis_t-0,7'!$I$24:$I$31</c:f>
              <c:numCache>
                <c:formatCode>0.00</c:formatCode>
                <c:ptCount val="8"/>
                <c:pt idx="0">
                  <c:v>8.6637944491620971</c:v>
                </c:pt>
                <c:pt idx="1">
                  <c:v>3.1355883980252361</c:v>
                </c:pt>
                <c:pt idx="2">
                  <c:v>2.2406401233254223</c:v>
                </c:pt>
                <c:pt idx="3">
                  <c:v>1.8722572431785836</c:v>
                </c:pt>
                <c:pt idx="4">
                  <c:v>1.6064434763510635</c:v>
                </c:pt>
                <c:pt idx="5">
                  <c:v>1.4417636195911687</c:v>
                </c:pt>
                <c:pt idx="6">
                  <c:v>1.3471105889676567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E8-41AA-817A-BD632D8061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w_fl/w_an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rgbClr val="FF0000"/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'Par.analysis_t-0,7'!$E$14:$E$18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308</c:v>
                      </c:pt>
                      <c:pt idx="1">
                        <c:v>594</c:v>
                      </c:pt>
                      <c:pt idx="2">
                        <c:v>814</c:v>
                      </c:pt>
                      <c:pt idx="3">
                        <c:v>990</c:v>
                      </c:pt>
                      <c:pt idx="4">
                        <c:v>1232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'Par.analysis_t-1,0'!#REF!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D6E8-41AA-817A-BD632D8061C1}"/>
                  </c:ext>
                </c:extLst>
              </c15:ser>
            </c15:filteredScatterSeries>
          </c:ext>
        </c:extLst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ayout>
        <c:manualLayout>
          <c:xMode val="edge"/>
          <c:yMode val="edge"/>
          <c:x val="0.58221074074074075"/>
          <c:y val="3.1668981481481479E-2"/>
          <c:w val="0.33659370370370373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'Par.analysis_t-0,7'!$E$45:$E$52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'Par.analysis_t-0,7'!$G$45:$G$52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C9-4A2A-837C-FD01A2DB00D1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'Par.analysis_t-0,7'!$E$45:$E$52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'Par.analysis_t-0,7'!$I$45:$I$52</c:f>
              <c:numCache>
                <c:formatCode>0.00</c:formatCode>
                <c:ptCount val="8"/>
                <c:pt idx="0">
                  <c:v>4.3601809616516922</c:v>
                </c:pt>
                <c:pt idx="1">
                  <c:v>2.0355513227664472</c:v>
                </c:pt>
                <c:pt idx="2">
                  <c:v>1.6087266850663335</c:v>
                </c:pt>
                <c:pt idx="3">
                  <c:v>1.4500899910891156</c:v>
                </c:pt>
                <c:pt idx="4">
                  <c:v>1.3384279449340968</c:v>
                </c:pt>
                <c:pt idx="5">
                  <c:v>1.2542787233018036</c:v>
                </c:pt>
                <c:pt idx="6">
                  <c:v>1.2131577990328266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C9-4A2A-837C-FD01A2DB0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w_fl/w_an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rgbClr val="FF0000"/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'Par.analysis_t-0,7'!$E$45:$E$49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308</c:v>
                      </c:pt>
                      <c:pt idx="1">
                        <c:v>594</c:v>
                      </c:pt>
                      <c:pt idx="2">
                        <c:v>814</c:v>
                      </c:pt>
                      <c:pt idx="3">
                        <c:v>990</c:v>
                      </c:pt>
                      <c:pt idx="4">
                        <c:v>1232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'Par.analysis_t-1,0'!#REF!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7FC9-4A2A-837C-FD01A2DB00D1}"/>
                  </c:ext>
                </c:extLst>
              </c15:ser>
            </c15:filteredScatterSeries>
          </c:ext>
        </c:extLst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'Par.analysis_t-0,7'!$E$55:$E$62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'Par.analysis_t-0,7'!$G$55:$G$62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7F-4FA1-BA1D-1F1F3306A89C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'Par.analysis_t-0,7'!$E$55:$E$62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'Par.analysis_t-0,7'!$I$55:$I$62</c:f>
              <c:numCache>
                <c:formatCode>0.00</c:formatCode>
                <c:ptCount val="8"/>
                <c:pt idx="0">
                  <c:v>6.8517363677081962</c:v>
                </c:pt>
                <c:pt idx="1">
                  <c:v>2.6575668632103482</c:v>
                </c:pt>
                <c:pt idx="2">
                  <c:v>1.975624457884025</c:v>
                </c:pt>
                <c:pt idx="3">
                  <c:v>1.6941861464646393</c:v>
                </c:pt>
                <c:pt idx="4">
                  <c:v>1.489788921633169</c:v>
                </c:pt>
                <c:pt idx="5">
                  <c:v>1.3654809069137248</c:v>
                </c:pt>
                <c:pt idx="6">
                  <c:v>1.2920088389453386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87F-4FA1-BA1D-1F1F3306A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w_fl/w_an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rgbClr val="FF0000"/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'Par.analysis_t-0,7'!$E$55:$E$58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300</c:v>
                      </c:pt>
                      <c:pt idx="1">
                        <c:v>600</c:v>
                      </c:pt>
                      <c:pt idx="2">
                        <c:v>810</c:v>
                      </c:pt>
                      <c:pt idx="3">
                        <c:v>990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'Par.analysis_t-1,0'!#REF!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B87F-4FA1-BA1D-1F1F3306A89C}"/>
                  </c:ext>
                </c:extLst>
              </c15:ser>
            </c15:filteredScatterSeries>
          </c:ext>
        </c:extLst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702654320987654"/>
          <c:y val="2.6910416666666666E-2"/>
          <c:w val="0.7591094576719577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w_lim</c:v>
          </c:tx>
          <c:spPr>
            <a:ln w="9525" cap="rnd">
              <a:solidFill>
                <a:srgbClr val="0099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9999"/>
              </a:solidFill>
              <a:ln w="9525">
                <a:noFill/>
              </a:ln>
              <a:effectLst/>
            </c:spPr>
          </c:marker>
          <c:xVal>
            <c:numRef>
              <c:f>'w-max_analysis_t-0,7'!$E$30:$E$36</c:f>
              <c:numCache>
                <c:formatCode>General</c:formatCode>
                <c:ptCount val="7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</c:numCache>
            </c:numRef>
          </c:xVal>
          <c:yVal>
            <c:numRef>
              <c:f>'w-max_analysis_t-0,7'!$F$30:$F$36</c:f>
              <c:numCache>
                <c:formatCode>0.00</c:formatCode>
                <c:ptCount val="7"/>
                <c:pt idx="0">
                  <c:v>1.2</c:v>
                </c:pt>
                <c:pt idx="1">
                  <c:v>2.4</c:v>
                </c:pt>
                <c:pt idx="2">
                  <c:v>3.24</c:v>
                </c:pt>
                <c:pt idx="3">
                  <c:v>3.96</c:v>
                </c:pt>
                <c:pt idx="4">
                  <c:v>4.92</c:v>
                </c:pt>
                <c:pt idx="5">
                  <c:v>6.12</c:v>
                </c:pt>
                <c:pt idx="6">
                  <c:v>7.2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B3-4E29-B156-E95E73156033}"/>
            </c:ext>
          </c:extLst>
        </c:ser>
        <c:ser>
          <c:idx val="2"/>
          <c:order val="1"/>
          <c:tx>
            <c:v>w_FE</c:v>
          </c:tx>
          <c:spPr>
            <a:ln w="9525" cap="rnd">
              <a:solidFill>
                <a:srgbClr val="FF99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9900"/>
              </a:solidFill>
              <a:ln w="12700">
                <a:noFill/>
              </a:ln>
              <a:effectLst/>
            </c:spPr>
          </c:marker>
          <c:xVal>
            <c:numRef>
              <c:f>'w-max_analysis_t-0,7'!$E$30:$E$36</c:f>
              <c:numCache>
                <c:formatCode>General</c:formatCode>
                <c:ptCount val="7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</c:numCache>
            </c:numRef>
          </c:xVal>
          <c:yVal>
            <c:numRef>
              <c:f>'w-max_analysis_t-0,7'!$G$30:$G$36</c:f>
              <c:numCache>
                <c:formatCode>0.00</c:formatCode>
                <c:ptCount val="7"/>
                <c:pt idx="0">
                  <c:v>4.2999999999999997E-2</c:v>
                </c:pt>
                <c:pt idx="1">
                  <c:v>0.249</c:v>
                </c:pt>
                <c:pt idx="2">
                  <c:v>0.59099999999999997</c:v>
                </c:pt>
                <c:pt idx="3">
                  <c:v>1.1020000000000001</c:v>
                </c:pt>
                <c:pt idx="4">
                  <c:v>2.2530000000000001</c:v>
                </c:pt>
                <c:pt idx="5">
                  <c:v>4.8410000000000002</c:v>
                </c:pt>
                <c:pt idx="6">
                  <c:v>8.6649999999999991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B3-4E29-B156-E95E731560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 (mm)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70137129629629646"/>
          <c:y val="2.6769097222222222E-2"/>
          <c:w val="0.2307601851851851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5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'Par.analysis_t-0,7'!$E$65:$E$72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'Par.analysis_t-0,7'!$G$65:$G$72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8E-4278-9BCE-C9BF1B0F2B3C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'Par.analysis_t-0,7'!$E$65:$E$72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'Par.analysis_t-0,7'!$I$65:$I$72</c:f>
              <c:numCache>
                <c:formatCode>0.00</c:formatCode>
                <c:ptCount val="8"/>
                <c:pt idx="0">
                  <c:v>5.2614416497212195</c:v>
                </c:pt>
                <c:pt idx="1">
                  <c:v>2.3014831222588628</c:v>
                </c:pt>
                <c:pt idx="2">
                  <c:v>1.779664567793336</c:v>
                </c:pt>
                <c:pt idx="3">
                  <c:v>1.5595727327652638</c:v>
                </c:pt>
                <c:pt idx="4">
                  <c:v>1.4042439727743805</c:v>
                </c:pt>
                <c:pt idx="5">
                  <c:v>1.30292456248706</c:v>
                </c:pt>
                <c:pt idx="6">
                  <c:v>1.2487909837636122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8E-4278-9BCE-C9BF1B0F2B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w_fl/w_an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rgbClr val="FF0000"/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'Par.analysis_t-0,7'!$E$65:$E$68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313.2</c:v>
                      </c:pt>
                      <c:pt idx="1">
                        <c:v>600.29999999999995</c:v>
                      </c:pt>
                      <c:pt idx="2">
                        <c:v>809.1</c:v>
                      </c:pt>
                      <c:pt idx="3">
                        <c:v>991.8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'Par.analysis_t-1,0'!#REF!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BF8E-4278-9BCE-C9BF1B0F2B3C}"/>
                  </c:ext>
                </c:extLst>
              </c15:ser>
            </c15:filteredScatterSeries>
          </c:ext>
        </c:extLst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'Par.analysis_t-0,7'!$E$76:$E$83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'Par.analysis_t-0,7'!$G$76:$G$83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F6-4B19-B9C2-6A2A918E81E1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'Par.analysis_t-0,7'!$E$76:$E$83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'Par.analysis_t-0,7'!$I$76:$I$83</c:f>
              <c:numCache>
                <c:formatCode>0.00</c:formatCode>
                <c:ptCount val="8"/>
                <c:pt idx="0">
                  <c:v>3.6360390420783708</c:v>
                </c:pt>
                <c:pt idx="1">
                  <c:v>1.8529971053708745</c:v>
                </c:pt>
                <c:pt idx="2">
                  <c:v>1.5129682773047775</c:v>
                </c:pt>
                <c:pt idx="3">
                  <c:v>1.3829824183200361</c:v>
                </c:pt>
                <c:pt idx="4">
                  <c:v>1.2953389087404197</c:v>
                </c:pt>
                <c:pt idx="5">
                  <c:v>1.2266541312355592</c:v>
                </c:pt>
                <c:pt idx="6">
                  <c:v>1.1933113282003158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DF6-4B19-B9C2-6A2A918E81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w_fl/w_an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rgbClr val="FF0000"/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'Par.analysis_t-0,7'!$E$76:$E$80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308</c:v>
                      </c:pt>
                      <c:pt idx="1">
                        <c:v>594</c:v>
                      </c:pt>
                      <c:pt idx="2">
                        <c:v>814</c:v>
                      </c:pt>
                      <c:pt idx="3">
                        <c:v>990</c:v>
                      </c:pt>
                      <c:pt idx="4">
                        <c:v>1232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'Par.analysis_t-1,0'!#REF!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BDF6-4B19-B9C2-6A2A918E81E1}"/>
                  </c:ext>
                </c:extLst>
              </c15:ser>
            </c15:filteredScatterSeries>
          </c:ext>
        </c:extLst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'Par.analysis_t-0,7'!$E$86:$E$93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'Par.analysis_t-0,7'!$G$86:$G$93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98-4ECD-A8EE-FC73356CF0DB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'Par.analysis_t-0,7'!$E$86:$E$93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'Par.analysis_t-0,7'!$I$86:$I$93</c:f>
              <c:numCache>
                <c:formatCode>0.00</c:formatCode>
                <c:ptCount val="8"/>
                <c:pt idx="0">
                  <c:v>5.643836246140375</c:v>
                </c:pt>
                <c:pt idx="1">
                  <c:v>2.3431998700493519</c:v>
                </c:pt>
                <c:pt idx="2">
                  <c:v>1.8015857000902649</c:v>
                </c:pt>
                <c:pt idx="3">
                  <c:v>1.5772792491532703</c:v>
                </c:pt>
                <c:pt idx="4">
                  <c:v>1.4137889934592867</c:v>
                </c:pt>
                <c:pt idx="5">
                  <c:v>1.3157238081299059</c:v>
                </c:pt>
                <c:pt idx="6">
                  <c:v>1.2560521804406322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C98-4ECD-A8EE-FC73356CF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w_fl/w_an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rgbClr val="FF0000"/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'Par.analysis_t-0,7'!$E$86:$E$89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300</c:v>
                      </c:pt>
                      <c:pt idx="1">
                        <c:v>600</c:v>
                      </c:pt>
                      <c:pt idx="2">
                        <c:v>810</c:v>
                      </c:pt>
                      <c:pt idx="3">
                        <c:v>990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'Par.analysis_t-1,0'!#REF!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0C98-4ECD-A8EE-FC73356CF0DB}"/>
                  </c:ext>
                </c:extLst>
              </c15:ser>
            </c15:filteredScatterSeries>
          </c:ext>
        </c:extLst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 w="9525"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5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'Par.analysis_t-0,7'!$E$96:$E$103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'Par.analysis_t-0,7'!$G$96:$G$103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79-4314-9A81-550A4B87CB1E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'Par.analysis_t-0,7'!$E$96:$E$103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'Par.analysis_t-0,7'!$I$96:$I$103</c:f>
              <c:numCache>
                <c:formatCode>0.00</c:formatCode>
                <c:ptCount val="8"/>
                <c:pt idx="0">
                  <c:v>4.4144778146657915</c:v>
                </c:pt>
                <c:pt idx="1">
                  <c:v>2.0633052288545746</c:v>
                </c:pt>
                <c:pt idx="2">
                  <c:v>1.6469027179191649</c:v>
                </c:pt>
                <c:pt idx="3">
                  <c:v>1.4706683404940879</c:v>
                </c:pt>
                <c:pt idx="4">
                  <c:v>1.3456074383878531</c:v>
                </c:pt>
                <c:pt idx="5">
                  <c:v>1.2653512183158033</c:v>
                </c:pt>
                <c:pt idx="6">
                  <c:v>1.2214568141909339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779-4314-9A81-550A4B87C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w_fl/w_an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rgbClr val="FF0000"/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'Par.analysis_t-0,7'!$E$96:$E$99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313.2</c:v>
                      </c:pt>
                      <c:pt idx="1">
                        <c:v>600.29999999999995</c:v>
                      </c:pt>
                      <c:pt idx="2">
                        <c:v>809.1</c:v>
                      </c:pt>
                      <c:pt idx="3">
                        <c:v>991.8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'Par.analysis_t-1,0'!#REF!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5779-4314-9A81-550A4B87CB1E}"/>
                  </c:ext>
                </c:extLst>
              </c15:ser>
            </c15:filteredScatterSeries>
          </c:ext>
        </c:extLst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</a:t>
            </a:r>
          </a:p>
        </c:rich>
      </c:tx>
      <c:layout>
        <c:manualLayout>
          <c:xMode val="edge"/>
          <c:yMode val="edge"/>
          <c:x val="0.74623279505998519"/>
          <c:y val="0.777297940205686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6042554213928076"/>
          <c:y val="2.9870177921459261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'Par.analysis_t-0,7'!$E$107:$E$114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'Par.analysis_t-0,7'!$G$107:$G$114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21-4A8E-96E1-1E0AB99EFC1F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'Par.analysis_t-0,7'!$E$107:$E$114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'Par.analysis_t-0,7'!$I$107:$I$114</c:f>
              <c:numCache>
                <c:formatCode>0.00</c:formatCode>
                <c:ptCount val="8"/>
                <c:pt idx="0">
                  <c:v>2.9137366558104612</c:v>
                </c:pt>
                <c:pt idx="1">
                  <c:v>1.6323342235817591</c:v>
                </c:pt>
                <c:pt idx="2">
                  <c:v>1.3960698999524281</c:v>
                </c:pt>
                <c:pt idx="3">
                  <c:v>1.3051301956676606</c:v>
                </c:pt>
                <c:pt idx="4">
                  <c:v>1.2448826044112078</c:v>
                </c:pt>
                <c:pt idx="5">
                  <c:v>1.1949234025478701</c:v>
                </c:pt>
                <c:pt idx="6">
                  <c:v>1.1705662019164027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21-4A8E-96E1-1E0AB99EF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w_fl/w_an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rgbClr val="FF0000"/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'Par.analysis_t-0,7'!$E$76:$E$80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308</c:v>
                      </c:pt>
                      <c:pt idx="1">
                        <c:v>594</c:v>
                      </c:pt>
                      <c:pt idx="2">
                        <c:v>814</c:v>
                      </c:pt>
                      <c:pt idx="3">
                        <c:v>990</c:v>
                      </c:pt>
                      <c:pt idx="4">
                        <c:v>1232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'Par.analysis_t-1,0'!#REF!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B421-4A8E-96E1-1E0AB99EFC1F}"/>
                  </c:ext>
                </c:extLst>
              </c15:ser>
            </c15:filteredScatterSeries>
          </c:ext>
        </c:extLst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ayout>
        <c:manualLayout>
          <c:xMode val="edge"/>
          <c:yMode val="edge"/>
          <c:x val="0.577525224054664"/>
          <c:y val="3.1663883994160244E-2"/>
          <c:w val="0.34129740740740744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'Par.analysis_t-0,7'!$E$117:$E$124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'Par.analysis_t-0,7'!$G$117:$G$124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2E-4A47-A00A-689B03D74836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'Par.analysis_t-0,7'!$E$117:$E$124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'Par.analysis_t-0,7'!$I$117:$I$124</c:f>
              <c:numCache>
                <c:formatCode>0.00</c:formatCode>
                <c:ptCount val="8"/>
                <c:pt idx="0">
                  <c:v>4.2350908708199215</c:v>
                </c:pt>
                <c:pt idx="1">
                  <c:v>1.9788966271390704</c:v>
                </c:pt>
                <c:pt idx="2">
                  <c:v>1.5976089238550846</c:v>
                </c:pt>
                <c:pt idx="3">
                  <c:v>1.4386595801565893</c:v>
                </c:pt>
                <c:pt idx="4">
                  <c:v>1.3246037601302503</c:v>
                </c:pt>
                <c:pt idx="5">
                  <c:v>1.2564936933458632</c:v>
                </c:pt>
                <c:pt idx="6">
                  <c:v>1.2134493904561194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A2E-4A47-A00A-689B03D748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w_fl/w_an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rgbClr val="FF0000"/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'Par.analysis_t-0,7'!$E$86:$E$89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300</c:v>
                      </c:pt>
                      <c:pt idx="1">
                        <c:v>600</c:v>
                      </c:pt>
                      <c:pt idx="2">
                        <c:v>810</c:v>
                      </c:pt>
                      <c:pt idx="3">
                        <c:v>990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'Par.analysis_t-1,0'!#REF!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2A2E-4A47-A00A-689B03D74836}"/>
                  </c:ext>
                </c:extLst>
              </c15:ser>
            </c15:filteredScatterSeries>
          </c:ext>
        </c:extLst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 w="9525"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5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'Par.analysis_t-0,7'!$E$126:$E$133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'Par.analysis_t-0,7'!$G$126:$G$133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8F-4CAB-B210-F785DE9F3572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'Par.analysis_t-0,7'!$E$126:$E$133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'Par.analysis_t-0,7'!$I$126:$I$133</c:f>
              <c:numCache>
                <c:formatCode>0.00</c:formatCode>
                <c:ptCount val="8"/>
                <c:pt idx="0">
                  <c:v>3.3988090005749476</c:v>
                </c:pt>
                <c:pt idx="1">
                  <c:v>1.7881285958635329</c:v>
                </c:pt>
                <c:pt idx="2">
                  <c:v>1.4881255726729341</c:v>
                </c:pt>
                <c:pt idx="3">
                  <c:v>1.3655220660960503</c:v>
                </c:pt>
                <c:pt idx="4">
                  <c:v>1.2774918829545021</c:v>
                </c:pt>
                <c:pt idx="5">
                  <c:v>1.2214142767178133</c:v>
                </c:pt>
                <c:pt idx="6">
                  <c:v>1.189442869670656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38F-4CAB-B210-F785DE9F3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w_fl/w_an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rgbClr val="FF0000"/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'Par.analysis_t-0,7'!$E$96:$E$99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313.2</c:v>
                      </c:pt>
                      <c:pt idx="1">
                        <c:v>600.29999999999995</c:v>
                      </c:pt>
                      <c:pt idx="2">
                        <c:v>809.1</c:v>
                      </c:pt>
                      <c:pt idx="3">
                        <c:v>991.8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'Par.analysis_t-1,0'!#REF!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538F-4CAB-B210-F785DE9F3572}"/>
                  </c:ext>
                </c:extLst>
              </c15:ser>
            </c15:filteredScatterSeries>
          </c:ext>
        </c:extLst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t_2 | d_t,1 </a:t>
            </a:r>
          </a:p>
        </c:rich>
      </c:tx>
      <c:layout>
        <c:manualLayout>
          <c:xMode val="edge"/>
          <c:yMode val="edge"/>
          <c:x val="0.68633257529844149"/>
          <c:y val="0.766998084451890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437120389621888"/>
          <c:y val="2.472469135802469E-2"/>
          <c:w val="0.74970097898129495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cella_2</c:v>
          </c:tx>
          <c:spPr>
            <a:ln w="9525" cap="rnd">
              <a:solidFill>
                <a:srgbClr val="00CC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CCFF"/>
              </a:solidFill>
              <a:ln w="9525">
                <a:noFill/>
              </a:ln>
              <a:effectLst/>
            </c:spPr>
          </c:marker>
          <c:xVal>
            <c:numRef>
              <c:f>'Par.analysis_t-0,7'!$E$14:$E$21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'Par.analysis_t-0,7'!$H$14:$H$21</c:f>
              <c:numCache>
                <c:formatCode>0.000</c:formatCode>
                <c:ptCount val="8"/>
                <c:pt idx="0">
                  <c:v>0.03</c:v>
                </c:pt>
                <c:pt idx="1">
                  <c:v>0.17599999999999999</c:v>
                </c:pt>
                <c:pt idx="2">
                  <c:v>0.47299999999999998</c:v>
                </c:pt>
                <c:pt idx="3">
                  <c:v>0.91200000000000003</c:v>
                </c:pt>
                <c:pt idx="4">
                  <c:v>1.9810000000000001</c:v>
                </c:pt>
                <c:pt idx="5">
                  <c:v>4.4640000000000004</c:v>
                </c:pt>
                <c:pt idx="6">
                  <c:v>8.0640000000000001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F91-41F4-A111-C1D5ED8413A3}"/>
            </c:ext>
          </c:extLst>
        </c:ser>
        <c:ser>
          <c:idx val="2"/>
          <c:order val="1"/>
          <c:tx>
            <c:v>cella_4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'Par.analysis_t-0,7'!$E$24:$E$31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'Par.analysis_t-0,7'!$H$24:$H$31</c:f>
              <c:numCache>
                <c:formatCode>0.000</c:formatCode>
                <c:ptCount val="8"/>
                <c:pt idx="0">
                  <c:v>4.2999999999999997E-2</c:v>
                </c:pt>
                <c:pt idx="1">
                  <c:v>0.249</c:v>
                </c:pt>
                <c:pt idx="2">
                  <c:v>0.59099999999999997</c:v>
                </c:pt>
                <c:pt idx="3">
                  <c:v>1.1020000000000001</c:v>
                </c:pt>
                <c:pt idx="4">
                  <c:v>2.2530000000000001</c:v>
                </c:pt>
                <c:pt idx="5">
                  <c:v>4.8410000000000002</c:v>
                </c:pt>
                <c:pt idx="6">
                  <c:v>8.6649999999999991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F91-41F4-A111-C1D5ED8413A3}"/>
            </c:ext>
          </c:extLst>
        </c:ser>
        <c:ser>
          <c:idx val="0"/>
          <c:order val="2"/>
          <c:tx>
            <c:v>cella_5</c:v>
          </c:tx>
          <c:spPr>
            <a:ln w="9525" cap="rnd">
              <a:solidFill>
                <a:srgbClr val="003366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3366"/>
              </a:solidFill>
              <a:ln w="9525">
                <a:noFill/>
              </a:ln>
              <a:effectLst/>
            </c:spPr>
          </c:marker>
          <c:xVal>
            <c:numRef>
              <c:f>'Par.analysis_t-0,7'!$E$34:$E$41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'Par.analysis_t-0,7'!$H$34:$H$41</c:f>
              <c:numCache>
                <c:formatCode>0.000</c:formatCode>
                <c:ptCount val="8"/>
                <c:pt idx="0">
                  <c:v>3.9E-2</c:v>
                </c:pt>
                <c:pt idx="1">
                  <c:v>0.21299999999999999</c:v>
                </c:pt>
                <c:pt idx="2">
                  <c:v>0.52100000000000002</c:v>
                </c:pt>
                <c:pt idx="3">
                  <c:v>1.0049999999999999</c:v>
                </c:pt>
                <c:pt idx="4">
                  <c:v>2.0720000000000001</c:v>
                </c:pt>
                <c:pt idx="5">
                  <c:v>4.6849999999999996</c:v>
                </c:pt>
                <c:pt idx="6">
                  <c:v>8.3160000000000007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F91-41F4-A111-C1D5ED841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FE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3"/>
        <c:minorUnit val="1.5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17680225025431895"/>
          <c:y val="3.432171203362868E-2"/>
          <c:w val="0.26251990073264353"/>
          <c:h val="0.15577354204008564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t_2 | d_t,2 </a:t>
            </a:r>
          </a:p>
        </c:rich>
      </c:tx>
      <c:layout>
        <c:manualLayout>
          <c:xMode val="edge"/>
          <c:yMode val="edge"/>
          <c:x val="0.68633257529844149"/>
          <c:y val="0.766998084451890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437120389621888"/>
          <c:y val="2.472469135802469E-2"/>
          <c:w val="0.74970097898129495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cella_2</c:v>
          </c:tx>
          <c:spPr>
            <a:ln w="9525" cap="rnd">
              <a:solidFill>
                <a:srgbClr val="00CC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CCFF"/>
              </a:solidFill>
              <a:ln w="9525">
                <a:noFill/>
              </a:ln>
              <a:effectLst/>
            </c:spPr>
          </c:marker>
          <c:xVal>
            <c:numRef>
              <c:f>'Par.analysis_t-0,7'!$E$45:$E$52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'Par.analysis_t-0,7'!$H$45:$H$52</c:f>
              <c:numCache>
                <c:formatCode>0.000</c:formatCode>
                <c:ptCount val="8"/>
                <c:pt idx="0">
                  <c:v>2.4E-2</c:v>
                </c:pt>
                <c:pt idx="1">
                  <c:v>0.155</c:v>
                </c:pt>
                <c:pt idx="2">
                  <c:v>0.432</c:v>
                </c:pt>
                <c:pt idx="3">
                  <c:v>0.85199999999999998</c:v>
                </c:pt>
                <c:pt idx="4">
                  <c:v>1.8859999999999999</c:v>
                </c:pt>
                <c:pt idx="5">
                  <c:v>4.3150000000000004</c:v>
                </c:pt>
                <c:pt idx="6">
                  <c:v>7.859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35-48A2-A101-F3DD2CD77B89}"/>
            </c:ext>
          </c:extLst>
        </c:ser>
        <c:ser>
          <c:idx val="2"/>
          <c:order val="1"/>
          <c:tx>
            <c:v>cella_4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'Par.analysis_t-0,7'!$E$55:$E$62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'Par.analysis_t-0,7'!$H$55:$H$62</c:f>
              <c:numCache>
                <c:formatCode>0.000</c:formatCode>
                <c:ptCount val="8"/>
                <c:pt idx="0">
                  <c:v>3.4000000000000002E-2</c:v>
                </c:pt>
                <c:pt idx="1">
                  <c:v>0.21099999999999999</c:v>
                </c:pt>
                <c:pt idx="2">
                  <c:v>0.52100000000000002</c:v>
                </c:pt>
                <c:pt idx="3">
                  <c:v>0.997</c:v>
                </c:pt>
                <c:pt idx="4">
                  <c:v>2.089</c:v>
                </c:pt>
                <c:pt idx="5">
                  <c:v>4.5839999999999996</c:v>
                </c:pt>
                <c:pt idx="6">
                  <c:v>8.3089999999999993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C35-48A2-A101-F3DD2CD77B89}"/>
            </c:ext>
          </c:extLst>
        </c:ser>
        <c:ser>
          <c:idx val="0"/>
          <c:order val="2"/>
          <c:tx>
            <c:v>cella_5</c:v>
          </c:tx>
          <c:spPr>
            <a:ln w="9525" cap="rnd">
              <a:solidFill>
                <a:srgbClr val="003366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3366"/>
              </a:solidFill>
              <a:ln w="9525">
                <a:noFill/>
              </a:ln>
              <a:effectLst/>
            </c:spPr>
          </c:marker>
          <c:xVal>
            <c:numRef>
              <c:f>'Par.analysis_t-0,7'!$E$65:$E$72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'Par.analysis_t-0,7'!$H$65:$H$72</c:f>
              <c:numCache>
                <c:formatCode>0.000</c:formatCode>
                <c:ptCount val="8"/>
                <c:pt idx="0">
                  <c:v>3.1E-2</c:v>
                </c:pt>
                <c:pt idx="1">
                  <c:v>0.183</c:v>
                </c:pt>
                <c:pt idx="2">
                  <c:v>0.46700000000000003</c:v>
                </c:pt>
                <c:pt idx="3">
                  <c:v>0.92400000000000004</c:v>
                </c:pt>
                <c:pt idx="4">
                  <c:v>1.9470000000000001</c:v>
                </c:pt>
                <c:pt idx="5">
                  <c:v>4.4859999999999998</c:v>
                </c:pt>
                <c:pt idx="6">
                  <c:v>8.0429999999999993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C35-48A2-A101-F3DD2CD77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FE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3"/>
        <c:minorUnit val="1.5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17208874753731326"/>
          <c:y val="3.432171203362868E-2"/>
          <c:w val="0.26251990073264353"/>
          <c:h val="0.15577354204008564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t_2 | d_t,2 </a:t>
            </a:r>
          </a:p>
        </c:rich>
      </c:tx>
      <c:layout>
        <c:manualLayout>
          <c:xMode val="edge"/>
          <c:yMode val="edge"/>
          <c:x val="0.68633257529844149"/>
          <c:y val="0.766998084451890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437120389621888"/>
          <c:y val="2.472469135802469E-2"/>
          <c:w val="0.74970097898129495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cella_2</c:v>
          </c:tx>
          <c:spPr>
            <a:ln w="9525" cap="rnd">
              <a:solidFill>
                <a:srgbClr val="00CC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CCFF"/>
              </a:solidFill>
              <a:ln w="9525">
                <a:noFill/>
              </a:ln>
              <a:effectLst/>
            </c:spPr>
          </c:marker>
          <c:xVal>
            <c:numRef>
              <c:f>'Par.analysis_t-0,7'!$E$45:$E$52</c:f>
              <c:numCache>
                <c:formatCode>General</c:formatCode>
                <c:ptCount val="8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  <c:pt idx="7">
                  <c:v>2002</c:v>
                </c:pt>
              </c:numCache>
            </c:numRef>
          </c:xVal>
          <c:yVal>
            <c:numRef>
              <c:f>'Par.analysis_t-0,7'!$F$45:$F$52</c:f>
              <c:numCache>
                <c:formatCode>0.000</c:formatCode>
                <c:ptCount val="8"/>
                <c:pt idx="0">
                  <c:v>5.5043586977427872E-3</c:v>
                </c:pt>
                <c:pt idx="1">
                  <c:v>7.6146446550581129E-2</c:v>
                </c:pt>
                <c:pt idx="2">
                  <c:v>0.26853536030092462</c:v>
                </c:pt>
                <c:pt idx="3">
                  <c:v>0.58754974190263209</c:v>
                </c:pt>
                <c:pt idx="4">
                  <c:v>1.4091158266221535</c:v>
                </c:pt>
                <c:pt idx="5">
                  <c:v>3.440224186089242</c:v>
                </c:pt>
                <c:pt idx="6">
                  <c:v>6.478135001287944</c:v>
                </c:pt>
                <c:pt idx="7">
                  <c:v>9.8256242978894832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B9-4E2A-B1CF-132ADE38ED28}"/>
            </c:ext>
          </c:extLst>
        </c:ser>
        <c:ser>
          <c:idx val="2"/>
          <c:order val="1"/>
          <c:tx>
            <c:v>cella_4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'Par.analysis_t-0,7'!$E$55:$E$62</c:f>
              <c:numCache>
                <c:formatCode>General</c:formatCode>
                <c:ptCount val="8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  <c:pt idx="7">
                  <c:v>2010</c:v>
                </c:pt>
              </c:numCache>
            </c:numRef>
          </c:xVal>
          <c:yVal>
            <c:numRef>
              <c:f>'Par.analysis_t-0,7'!$F$55:$F$62</c:f>
              <c:numCache>
                <c:formatCode>0.000</c:formatCode>
                <c:ptCount val="8"/>
                <c:pt idx="0">
                  <c:v>4.9622457980490709E-3</c:v>
                </c:pt>
                <c:pt idx="1">
                  <c:v>7.9395932768785135E-2</c:v>
                </c:pt>
                <c:pt idx="2">
                  <c:v>0.26371408691609965</c:v>
                </c:pt>
                <c:pt idx="3">
                  <c:v>0.58848314990681527</c:v>
                </c:pt>
                <c:pt idx="4">
                  <c:v>1.4022120648540941</c:v>
                </c:pt>
                <c:pt idx="5">
                  <c:v>3.3570590235207374</c:v>
                </c:pt>
                <c:pt idx="6">
                  <c:v>6.4310705542715958</c:v>
                </c:pt>
                <c:pt idx="7">
                  <c:v>9.9994815508228392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B9-4E2A-B1CF-132ADE38ED28}"/>
            </c:ext>
          </c:extLst>
        </c:ser>
        <c:ser>
          <c:idx val="0"/>
          <c:order val="2"/>
          <c:tx>
            <c:v>cella_5</c:v>
          </c:tx>
          <c:spPr>
            <a:ln w="9525" cap="rnd">
              <a:solidFill>
                <a:srgbClr val="003366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3366"/>
              </a:solidFill>
              <a:ln w="9525">
                <a:noFill/>
              </a:ln>
              <a:effectLst/>
            </c:spPr>
          </c:marker>
          <c:xVal>
            <c:numRef>
              <c:f>'Par.analysis_t-0,7'!$E$65:$E$72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'Par.analysis_t-0,7'!$F$65:$F$72</c:f>
              <c:numCache>
                <c:formatCode>0.000</c:formatCode>
                <c:ptCount val="8"/>
                <c:pt idx="0">
                  <c:v>5.8919212762993485E-3</c:v>
                </c:pt>
                <c:pt idx="1">
                  <c:v>7.951394395644705E-2</c:v>
                </c:pt>
                <c:pt idx="2">
                  <c:v>0.26240900024157277</c:v>
                </c:pt>
                <c:pt idx="3">
                  <c:v>0.59246996346343161</c:v>
                </c:pt>
                <c:pt idx="4">
                  <c:v>1.3865112030022038</c:v>
                </c:pt>
                <c:pt idx="5">
                  <c:v>3.4430235864438643</c:v>
                </c:pt>
                <c:pt idx="6">
                  <c:v>6.4406294604722145</c:v>
                </c:pt>
                <c:pt idx="7">
                  <c:v>9.9883752987328016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8B9-4E2A-B1CF-132ADE38E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3"/>
        <c:minorUnit val="1.5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17208874753731326"/>
          <c:y val="3.432171203362868E-2"/>
          <c:w val="0.26251990073264353"/>
          <c:h val="0.15577354204008564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5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702654320987654"/>
          <c:y val="2.6910416666666666E-2"/>
          <c:w val="0.7591094576719577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w_lim</c:v>
          </c:tx>
          <c:spPr>
            <a:ln w="9525" cap="rnd">
              <a:solidFill>
                <a:srgbClr val="0099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9999"/>
              </a:solidFill>
              <a:ln w="9525">
                <a:noFill/>
              </a:ln>
              <a:effectLst/>
            </c:spPr>
          </c:marker>
          <c:xVal>
            <c:numRef>
              <c:f>'w-max_analysis_t-0,7'!$E$41:$E$47</c:f>
              <c:numCache>
                <c:formatCode>General</c:formatCode>
                <c:ptCount val="7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</c:numCache>
            </c:numRef>
          </c:xVal>
          <c:yVal>
            <c:numRef>
              <c:f>'w-max_analysis_t-0,7'!$F$41:$F$47</c:f>
              <c:numCache>
                <c:formatCode>0.00</c:formatCode>
                <c:ptCount val="7"/>
                <c:pt idx="0">
                  <c:v>1.2527999999999999</c:v>
                </c:pt>
                <c:pt idx="1">
                  <c:v>2.4011999999999998</c:v>
                </c:pt>
                <c:pt idx="2">
                  <c:v>3.2364000000000002</c:v>
                </c:pt>
                <c:pt idx="3">
                  <c:v>3.9671999999999996</c:v>
                </c:pt>
                <c:pt idx="4">
                  <c:v>4.9068000000000005</c:v>
                </c:pt>
                <c:pt idx="5">
                  <c:v>6.1596000000000002</c:v>
                </c:pt>
                <c:pt idx="6">
                  <c:v>7.2036000000000007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BF-43F4-8BB7-12CF403C040A}"/>
            </c:ext>
          </c:extLst>
        </c:ser>
        <c:ser>
          <c:idx val="2"/>
          <c:order val="1"/>
          <c:tx>
            <c:v>w_FE</c:v>
          </c:tx>
          <c:spPr>
            <a:ln w="9525" cap="rnd">
              <a:solidFill>
                <a:srgbClr val="FF99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9900"/>
              </a:solidFill>
              <a:ln w="12700">
                <a:noFill/>
              </a:ln>
              <a:effectLst/>
            </c:spPr>
          </c:marker>
          <c:xVal>
            <c:numRef>
              <c:f>'w-max_analysis_t-0,7'!$E$41:$E$47</c:f>
              <c:numCache>
                <c:formatCode>General</c:formatCode>
                <c:ptCount val="7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</c:numCache>
            </c:numRef>
          </c:xVal>
          <c:yVal>
            <c:numRef>
              <c:f>'w-max_analysis_t-0,7'!$G$41:$G$47</c:f>
              <c:numCache>
                <c:formatCode>0.00</c:formatCode>
                <c:ptCount val="7"/>
                <c:pt idx="0">
                  <c:v>3.9E-2</c:v>
                </c:pt>
                <c:pt idx="1">
                  <c:v>0.21299999999999999</c:v>
                </c:pt>
                <c:pt idx="2">
                  <c:v>0.52100000000000002</c:v>
                </c:pt>
                <c:pt idx="3">
                  <c:v>1.0049999999999999</c:v>
                </c:pt>
                <c:pt idx="4">
                  <c:v>2.0720000000000001</c:v>
                </c:pt>
                <c:pt idx="5">
                  <c:v>4.6849999999999996</c:v>
                </c:pt>
                <c:pt idx="6">
                  <c:v>8.3160000000000007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BF-43F4-8BB7-12CF403C04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 (mm)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70137129629629646"/>
          <c:y val="2.6769097222222222E-2"/>
          <c:w val="0.2307601851851851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5 | t_2 </a:t>
            </a:r>
          </a:p>
        </c:rich>
      </c:tx>
      <c:layout>
        <c:manualLayout>
          <c:xMode val="edge"/>
          <c:yMode val="edge"/>
          <c:x val="0.63896562694525838"/>
          <c:y val="0.766998109362604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437120389621888"/>
          <c:y val="2.472469135802469E-2"/>
          <c:w val="0.74970097898129495"/>
          <c:h val="0.81051180555555535"/>
        </c:manualLayout>
      </c:layout>
      <c:scatterChart>
        <c:scatterStyle val="lineMarker"/>
        <c:varyColors val="0"/>
        <c:ser>
          <c:idx val="2"/>
          <c:order val="0"/>
          <c:tx>
            <c:v>d_t,1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'Par.analysis_t-0,7'!$E$34:$E$41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'Par.analysis_t-0,7'!$H$34:$H$41</c:f>
              <c:numCache>
                <c:formatCode>0.000</c:formatCode>
                <c:ptCount val="8"/>
                <c:pt idx="0">
                  <c:v>3.9E-2</c:v>
                </c:pt>
                <c:pt idx="1">
                  <c:v>0.21299999999999999</c:v>
                </c:pt>
                <c:pt idx="2">
                  <c:v>0.52100000000000002</c:v>
                </c:pt>
                <c:pt idx="3">
                  <c:v>1.0049999999999999</c:v>
                </c:pt>
                <c:pt idx="4">
                  <c:v>2.0720000000000001</c:v>
                </c:pt>
                <c:pt idx="5">
                  <c:v>4.6849999999999996</c:v>
                </c:pt>
                <c:pt idx="6">
                  <c:v>8.3160000000000007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3A9-4716-BC2C-364F2E00C07D}"/>
            </c:ext>
          </c:extLst>
        </c:ser>
        <c:ser>
          <c:idx val="0"/>
          <c:order val="1"/>
          <c:tx>
            <c:v>d_t,2</c:v>
          </c:tx>
          <c:spPr>
            <a:ln w="9525" cap="rnd">
              <a:solidFill>
                <a:srgbClr val="00CC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CCFF"/>
              </a:solidFill>
              <a:ln w="9525">
                <a:noFill/>
              </a:ln>
              <a:effectLst/>
            </c:spPr>
          </c:marker>
          <c:xVal>
            <c:numRef>
              <c:f>'Par.analysis_t-0,7'!$E$65:$E$72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'Par.analysis_t-0,7'!$H$65:$H$72</c:f>
              <c:numCache>
                <c:formatCode>0.000</c:formatCode>
                <c:ptCount val="8"/>
                <c:pt idx="0">
                  <c:v>3.1E-2</c:v>
                </c:pt>
                <c:pt idx="1">
                  <c:v>0.183</c:v>
                </c:pt>
                <c:pt idx="2">
                  <c:v>0.46700000000000003</c:v>
                </c:pt>
                <c:pt idx="3">
                  <c:v>0.92400000000000004</c:v>
                </c:pt>
                <c:pt idx="4">
                  <c:v>1.9470000000000001</c:v>
                </c:pt>
                <c:pt idx="5">
                  <c:v>4.4859999999999998</c:v>
                </c:pt>
                <c:pt idx="6">
                  <c:v>8.0429999999999993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3A9-4716-BC2C-364F2E00C07D}"/>
            </c:ext>
          </c:extLst>
        </c:ser>
        <c:ser>
          <c:idx val="1"/>
          <c:order val="2"/>
          <c:tx>
            <c:v>d_t,3</c:v>
          </c:tx>
          <c:spPr>
            <a:ln w="9525" cap="rnd">
              <a:solidFill>
                <a:srgbClr val="FD398D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FD398D"/>
              </a:solidFill>
              <a:ln w="9525">
                <a:noFill/>
              </a:ln>
              <a:effectLst/>
            </c:spPr>
          </c:marker>
          <c:xVal>
            <c:numRef>
              <c:f>'Par.analysis_t-0,7'!$E$96:$E$103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'Par.analysis_t-0,7'!$H$96:$H$103</c:f>
              <c:numCache>
                <c:formatCode>0.000</c:formatCode>
                <c:ptCount val="8"/>
                <c:pt idx="0">
                  <c:v>2.5999999999999999E-2</c:v>
                </c:pt>
                <c:pt idx="1">
                  <c:v>0.16400000000000001</c:v>
                </c:pt>
                <c:pt idx="2">
                  <c:v>0.432</c:v>
                </c:pt>
                <c:pt idx="3">
                  <c:v>0.871</c:v>
                </c:pt>
                <c:pt idx="4">
                  <c:v>1.865</c:v>
                </c:pt>
                <c:pt idx="5">
                  <c:v>4.3550000000000004</c:v>
                </c:pt>
                <c:pt idx="6">
                  <c:v>7.8639999999999999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3A9-4716-BC2C-364F2E00C07D}"/>
            </c:ext>
          </c:extLst>
        </c:ser>
        <c:ser>
          <c:idx val="3"/>
          <c:order val="3"/>
          <c:tx>
            <c:v>d_t,4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'Par.analysis_t-0,7'!$E$126:$E$133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'Par.analysis_t-0,7'!$H$126:$H$133</c:f>
              <c:numCache>
                <c:formatCode>0.000</c:formatCode>
                <c:ptCount val="8"/>
                <c:pt idx="0">
                  <c:v>0.02</c:v>
                </c:pt>
                <c:pt idx="1">
                  <c:v>0.14199999999999999</c:v>
                </c:pt>
                <c:pt idx="2">
                  <c:v>0.39</c:v>
                </c:pt>
                <c:pt idx="3">
                  <c:v>0.80800000000000005</c:v>
                </c:pt>
                <c:pt idx="4">
                  <c:v>1.7689999999999999</c:v>
                </c:pt>
                <c:pt idx="5">
                  <c:v>4.2</c:v>
                </c:pt>
                <c:pt idx="6">
                  <c:v>7.6509999999999998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3A9-4716-BC2C-364F2E00C0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FE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3"/>
        <c:minorUnit val="1.5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17208893210157331"/>
          <c:y val="3.4316555212603517E-2"/>
          <c:w val="0.23274890873601767"/>
          <c:h val="0.21304104229213147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5 | t_2 </a:t>
            </a:r>
          </a:p>
        </c:rich>
      </c:tx>
      <c:layout>
        <c:manualLayout>
          <c:xMode val="edge"/>
          <c:yMode val="edge"/>
          <c:x val="0.63896562694525838"/>
          <c:y val="0.766998109362604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437120389621888"/>
          <c:y val="2.472469135802469E-2"/>
          <c:w val="0.74970097898129495"/>
          <c:h val="0.81051180555555535"/>
        </c:manualLayout>
      </c:layout>
      <c:scatterChart>
        <c:scatterStyle val="lineMarker"/>
        <c:varyColors val="0"/>
        <c:ser>
          <c:idx val="2"/>
          <c:order val="0"/>
          <c:tx>
            <c:v>d_t,1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'Par.analysis_t-0,7'!$E$34:$E$41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'Par.analysis_t-0,7'!$F$34:$F$41</c:f>
              <c:numCache>
                <c:formatCode>0.000</c:formatCode>
                <c:ptCount val="8"/>
                <c:pt idx="0">
                  <c:v>5.8938379052316621E-3</c:v>
                </c:pt>
                <c:pt idx="1">
                  <c:v>7.953980966618121E-2</c:v>
                </c:pt>
                <c:pt idx="2">
                  <c:v>0.26249436130774745</c:v>
                </c:pt>
                <c:pt idx="3">
                  <c:v>0.59266269262939464</c:v>
                </c:pt>
                <c:pt idx="4">
                  <c:v>1.386962232023474</c:v>
                </c:pt>
                <c:pt idx="5">
                  <c:v>3.4441435943854097</c:v>
                </c:pt>
                <c:pt idx="6">
                  <c:v>6.4427245829606816</c:v>
                </c:pt>
                <c:pt idx="7">
                  <c:v>9.9916244950792237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78-423E-8C17-0E1D93BF619E}"/>
            </c:ext>
          </c:extLst>
        </c:ser>
        <c:ser>
          <c:idx val="0"/>
          <c:order val="1"/>
          <c:tx>
            <c:v>d_t,2</c:v>
          </c:tx>
          <c:spPr>
            <a:ln w="9525" cap="rnd">
              <a:solidFill>
                <a:srgbClr val="00CC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CCFF"/>
              </a:solidFill>
              <a:ln w="9525">
                <a:noFill/>
              </a:ln>
              <a:effectLst/>
            </c:spPr>
          </c:marker>
          <c:xVal>
            <c:numRef>
              <c:f>'Par.analysis_t-0,7'!$E$65:$E$72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'Par.analysis_t-0,7'!$F$65:$F$72</c:f>
              <c:numCache>
                <c:formatCode>0.000</c:formatCode>
                <c:ptCount val="8"/>
                <c:pt idx="0">
                  <c:v>5.8919212762993485E-3</c:v>
                </c:pt>
                <c:pt idx="1">
                  <c:v>7.951394395644705E-2</c:v>
                </c:pt>
                <c:pt idx="2">
                  <c:v>0.26240900024157277</c:v>
                </c:pt>
                <c:pt idx="3">
                  <c:v>0.59246996346343161</c:v>
                </c:pt>
                <c:pt idx="4">
                  <c:v>1.3865112030022038</c:v>
                </c:pt>
                <c:pt idx="5">
                  <c:v>3.4430235864438643</c:v>
                </c:pt>
                <c:pt idx="6">
                  <c:v>6.4406294604722145</c:v>
                </c:pt>
                <c:pt idx="7">
                  <c:v>9.9883752987328016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B78-423E-8C17-0E1D93BF619E}"/>
            </c:ext>
          </c:extLst>
        </c:ser>
        <c:ser>
          <c:idx val="1"/>
          <c:order val="2"/>
          <c:tx>
            <c:v>d_t,3</c:v>
          </c:tx>
          <c:spPr>
            <a:ln w="9525" cap="rnd">
              <a:solidFill>
                <a:srgbClr val="FD398D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FD398D"/>
              </a:solidFill>
              <a:ln w="9525">
                <a:noFill/>
              </a:ln>
              <a:effectLst/>
            </c:spPr>
          </c:marker>
          <c:xVal>
            <c:numRef>
              <c:f>'Par.analysis_t-0,7'!$E$96:$E$103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'Par.analysis_t-0,7'!$F$96:$F$103</c:f>
              <c:numCache>
                <c:formatCode>0.000</c:formatCode>
                <c:ptCount val="8"/>
                <c:pt idx="0">
                  <c:v>5.889711329757445E-3</c:v>
                </c:pt>
                <c:pt idx="1">
                  <c:v>7.9484119802789979E-2</c:v>
                </c:pt>
                <c:pt idx="2">
                  <c:v>0.26231057566401073</c:v>
                </c:pt>
                <c:pt idx="3">
                  <c:v>0.59224773935595676</c:v>
                </c:pt>
                <c:pt idx="4">
                  <c:v>1.3859911492719015</c:v>
                </c:pt>
                <c:pt idx="5">
                  <c:v>3.4417321744049487</c:v>
                </c:pt>
                <c:pt idx="6">
                  <c:v>6.4382137040259915</c:v>
                </c:pt>
                <c:pt idx="7">
                  <c:v>9.9846288509417445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B78-423E-8C17-0E1D93BF619E}"/>
            </c:ext>
          </c:extLst>
        </c:ser>
        <c:ser>
          <c:idx val="3"/>
          <c:order val="3"/>
          <c:tx>
            <c:v>d_t,4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'Par.analysis_t-0,7'!$E$126:$E$133</c:f>
              <c:numCache>
                <c:formatCode>General</c:formatCode>
                <c:ptCount val="8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  <c:pt idx="7">
                  <c:v>2009.7</c:v>
                </c:pt>
              </c:numCache>
            </c:numRef>
          </c:xVal>
          <c:yVal>
            <c:numRef>
              <c:f>'Par.analysis_t-0,7'!$F$126:$F$133</c:f>
              <c:numCache>
                <c:formatCode>0.000</c:formatCode>
                <c:ptCount val="8"/>
                <c:pt idx="0">
                  <c:v>5.8844142158670197E-3</c:v>
                </c:pt>
                <c:pt idx="1">
                  <c:v>7.9412633033489721E-2</c:v>
                </c:pt>
                <c:pt idx="2">
                  <c:v>0.26207465765102855</c:v>
                </c:pt>
                <c:pt idx="3">
                  <c:v>0.59171508103858472</c:v>
                </c:pt>
                <c:pt idx="4">
                  <c:v>1.3847446105949175</c:v>
                </c:pt>
                <c:pt idx="5">
                  <c:v>3.4386367345289655</c:v>
                </c:pt>
                <c:pt idx="6">
                  <c:v>6.4324232757126705</c:v>
                </c:pt>
                <c:pt idx="7">
                  <c:v>9.975648832530684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B78-423E-8C17-0E1D93BF6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3"/>
        <c:minorUnit val="1.5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17208893425294891"/>
          <c:y val="3.4316555212603517E-2"/>
          <c:w val="0.23274890873601767"/>
          <c:h val="0.21304104229213147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702654320987654"/>
          <c:y val="2.6910416666666666E-2"/>
          <c:w val="0.7591094576719577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w_lim</c:v>
          </c:tx>
          <c:spPr>
            <a:ln w="9525" cap="rnd">
              <a:solidFill>
                <a:srgbClr val="0099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9999"/>
              </a:solidFill>
              <a:ln w="9525">
                <a:noFill/>
              </a:ln>
              <a:effectLst/>
            </c:spPr>
          </c:marker>
          <c:xVal>
            <c:numRef>
              <c:f>'w-max_analysis_t-0,7'!$E$53:$E$59</c:f>
              <c:numCache>
                <c:formatCode>General</c:formatCode>
                <c:ptCount val="7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</c:numCache>
            </c:numRef>
          </c:xVal>
          <c:yVal>
            <c:numRef>
              <c:f>'w-max_analysis_t-0,7'!$F$53:$F$59</c:f>
              <c:numCache>
                <c:formatCode>0.00</c:formatCode>
                <c:ptCount val="7"/>
                <c:pt idx="0">
                  <c:v>1.232</c:v>
                </c:pt>
                <c:pt idx="1">
                  <c:v>2.3759999999999999</c:v>
                </c:pt>
                <c:pt idx="2">
                  <c:v>3.2559999999999998</c:v>
                </c:pt>
                <c:pt idx="3">
                  <c:v>3.96</c:v>
                </c:pt>
                <c:pt idx="4">
                  <c:v>4.9279999999999999</c:v>
                </c:pt>
                <c:pt idx="5">
                  <c:v>6.16</c:v>
                </c:pt>
                <c:pt idx="6">
                  <c:v>7.2160000000000002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D6-4AF0-8E8C-F0963BC7B849}"/>
            </c:ext>
          </c:extLst>
        </c:ser>
        <c:ser>
          <c:idx val="2"/>
          <c:order val="1"/>
          <c:tx>
            <c:v>w_FE</c:v>
          </c:tx>
          <c:spPr>
            <a:ln w="9525" cap="rnd">
              <a:solidFill>
                <a:srgbClr val="FF99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9900"/>
              </a:solidFill>
              <a:ln w="12700">
                <a:noFill/>
              </a:ln>
              <a:effectLst/>
            </c:spPr>
          </c:marker>
          <c:xVal>
            <c:numRef>
              <c:f>'w-max_analysis_t-0,7'!$E$53:$E$59</c:f>
              <c:numCache>
                <c:formatCode>General</c:formatCode>
                <c:ptCount val="7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</c:numCache>
            </c:numRef>
          </c:xVal>
          <c:yVal>
            <c:numRef>
              <c:f>'w-max_analysis_t-0,7'!$G$53:$G$59</c:f>
              <c:numCache>
                <c:formatCode>0.00</c:formatCode>
                <c:ptCount val="7"/>
                <c:pt idx="0">
                  <c:v>2.4E-2</c:v>
                </c:pt>
                <c:pt idx="1">
                  <c:v>0.155</c:v>
                </c:pt>
                <c:pt idx="2">
                  <c:v>0.432</c:v>
                </c:pt>
                <c:pt idx="3">
                  <c:v>0.85199999999999998</c:v>
                </c:pt>
                <c:pt idx="4">
                  <c:v>1.8859999999999999</c:v>
                </c:pt>
                <c:pt idx="5">
                  <c:v>4.3150000000000004</c:v>
                </c:pt>
                <c:pt idx="6">
                  <c:v>7.859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D6-4AF0-8E8C-F0963BC7B8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-1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 (mm)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70137129629629646"/>
          <c:y val="2.6769097222222222E-2"/>
          <c:w val="0.2307601851851851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702654320987654"/>
          <c:y val="2.6910416666666666E-2"/>
          <c:w val="0.7591094576719577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w_lim</c:v>
          </c:tx>
          <c:spPr>
            <a:ln w="9525" cap="rnd">
              <a:solidFill>
                <a:srgbClr val="0099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9999"/>
              </a:solidFill>
              <a:ln w="9525">
                <a:noFill/>
              </a:ln>
              <a:effectLst/>
            </c:spPr>
          </c:marker>
          <c:xVal>
            <c:numRef>
              <c:f>'w-max_analysis_t-0,7'!$E$64:$E$70</c:f>
              <c:numCache>
                <c:formatCode>General</c:formatCode>
                <c:ptCount val="7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</c:numCache>
            </c:numRef>
          </c:xVal>
          <c:yVal>
            <c:numRef>
              <c:f>'w-max_analysis_t-0,7'!$F$64:$F$70</c:f>
              <c:numCache>
                <c:formatCode>0.00</c:formatCode>
                <c:ptCount val="7"/>
                <c:pt idx="0">
                  <c:v>1.2</c:v>
                </c:pt>
                <c:pt idx="1">
                  <c:v>2.4</c:v>
                </c:pt>
                <c:pt idx="2">
                  <c:v>3.24</c:v>
                </c:pt>
                <c:pt idx="3">
                  <c:v>3.96</c:v>
                </c:pt>
                <c:pt idx="4">
                  <c:v>4.92</c:v>
                </c:pt>
                <c:pt idx="5">
                  <c:v>6.12</c:v>
                </c:pt>
                <c:pt idx="6">
                  <c:v>7.2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02-44E9-B1D1-131EED992D7D}"/>
            </c:ext>
          </c:extLst>
        </c:ser>
        <c:ser>
          <c:idx val="2"/>
          <c:order val="1"/>
          <c:tx>
            <c:v>w_FE</c:v>
          </c:tx>
          <c:spPr>
            <a:ln w="9525" cap="rnd">
              <a:solidFill>
                <a:srgbClr val="FF99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9900"/>
              </a:solidFill>
              <a:ln w="12700">
                <a:noFill/>
              </a:ln>
              <a:effectLst/>
            </c:spPr>
          </c:marker>
          <c:xVal>
            <c:numRef>
              <c:f>'w-max_analysis_t-0,7'!$E$64:$E$70</c:f>
              <c:numCache>
                <c:formatCode>General</c:formatCode>
                <c:ptCount val="7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</c:numCache>
            </c:numRef>
          </c:xVal>
          <c:yVal>
            <c:numRef>
              <c:f>'w-max_analysis_t-0,7'!$G$64:$G$70</c:f>
              <c:numCache>
                <c:formatCode>0.00</c:formatCode>
                <c:ptCount val="7"/>
                <c:pt idx="0">
                  <c:v>3.4000000000000002E-2</c:v>
                </c:pt>
                <c:pt idx="1">
                  <c:v>0.21099999999999999</c:v>
                </c:pt>
                <c:pt idx="2">
                  <c:v>0.52100000000000002</c:v>
                </c:pt>
                <c:pt idx="3">
                  <c:v>0.997</c:v>
                </c:pt>
                <c:pt idx="4">
                  <c:v>2.089</c:v>
                </c:pt>
                <c:pt idx="5">
                  <c:v>4.5839999999999996</c:v>
                </c:pt>
                <c:pt idx="6">
                  <c:v>8.3089999999999993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302-44E9-B1D1-131EED992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 (mm)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70137129629629646"/>
          <c:y val="2.6769097222222222E-2"/>
          <c:w val="0.2307601851851851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5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702654320987654"/>
          <c:y val="2.6910416666666666E-2"/>
          <c:w val="0.7591094576719577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w_lim</c:v>
          </c:tx>
          <c:spPr>
            <a:ln w="9525" cap="rnd">
              <a:solidFill>
                <a:srgbClr val="0099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9999"/>
              </a:solidFill>
              <a:ln w="9525">
                <a:noFill/>
              </a:ln>
              <a:effectLst/>
            </c:spPr>
          </c:marker>
          <c:xVal>
            <c:numRef>
              <c:f>'w-max_analysis_t-0,7'!$E$75:$E$81</c:f>
              <c:numCache>
                <c:formatCode>General</c:formatCode>
                <c:ptCount val="7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</c:numCache>
            </c:numRef>
          </c:xVal>
          <c:yVal>
            <c:numRef>
              <c:f>'w-max_analysis_t-0,7'!$F$75:$F$81</c:f>
              <c:numCache>
                <c:formatCode>0.00</c:formatCode>
                <c:ptCount val="7"/>
                <c:pt idx="0">
                  <c:v>1.2527999999999999</c:v>
                </c:pt>
                <c:pt idx="1">
                  <c:v>2.4011999999999998</c:v>
                </c:pt>
                <c:pt idx="2">
                  <c:v>3.2364000000000002</c:v>
                </c:pt>
                <c:pt idx="3">
                  <c:v>3.9671999999999996</c:v>
                </c:pt>
                <c:pt idx="4">
                  <c:v>4.9068000000000005</c:v>
                </c:pt>
                <c:pt idx="5">
                  <c:v>6.1596000000000002</c:v>
                </c:pt>
                <c:pt idx="6">
                  <c:v>7.2036000000000007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BC-4140-A4F7-023EAD0FD2CB}"/>
            </c:ext>
          </c:extLst>
        </c:ser>
        <c:ser>
          <c:idx val="2"/>
          <c:order val="1"/>
          <c:tx>
            <c:v>w_FE</c:v>
          </c:tx>
          <c:spPr>
            <a:ln w="9525" cap="rnd">
              <a:solidFill>
                <a:srgbClr val="FF99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9900"/>
              </a:solidFill>
              <a:ln w="12700">
                <a:noFill/>
              </a:ln>
              <a:effectLst/>
            </c:spPr>
          </c:marker>
          <c:xVal>
            <c:numRef>
              <c:f>'w-max_analysis_t-0,7'!$E$75:$E$81</c:f>
              <c:numCache>
                <c:formatCode>General</c:formatCode>
                <c:ptCount val="7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</c:numCache>
            </c:numRef>
          </c:xVal>
          <c:yVal>
            <c:numRef>
              <c:f>'w-max_analysis_t-0,7'!$G$75:$G$81</c:f>
              <c:numCache>
                <c:formatCode>0.00</c:formatCode>
                <c:ptCount val="7"/>
                <c:pt idx="0">
                  <c:v>3.1E-2</c:v>
                </c:pt>
                <c:pt idx="1">
                  <c:v>0.183</c:v>
                </c:pt>
                <c:pt idx="2">
                  <c:v>0.46700000000000003</c:v>
                </c:pt>
                <c:pt idx="3">
                  <c:v>0.92400000000000004</c:v>
                </c:pt>
                <c:pt idx="4">
                  <c:v>1.9470000000000001</c:v>
                </c:pt>
                <c:pt idx="5">
                  <c:v>4.4859999999999998</c:v>
                </c:pt>
                <c:pt idx="6">
                  <c:v>8.0429999999999993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FBC-4140-A4F7-023EAD0FD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 (mm)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70137129629629646"/>
          <c:y val="2.6769097222222222E-2"/>
          <c:w val="0.2307601851851851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702654320987654"/>
          <c:y val="2.6910416666666666E-2"/>
          <c:w val="0.7591094576719577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w_lim</c:v>
          </c:tx>
          <c:spPr>
            <a:ln w="9525" cap="rnd">
              <a:solidFill>
                <a:srgbClr val="0099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9999"/>
              </a:solidFill>
              <a:ln w="9525">
                <a:noFill/>
              </a:ln>
              <a:effectLst/>
            </c:spPr>
          </c:marker>
          <c:xVal>
            <c:numRef>
              <c:f>'w-max_analysis_t-0,7'!$E$87:$E$93</c:f>
              <c:numCache>
                <c:formatCode>General</c:formatCode>
                <c:ptCount val="7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</c:numCache>
            </c:numRef>
          </c:xVal>
          <c:yVal>
            <c:numRef>
              <c:f>'w-max_analysis_t-0,7'!$F$87:$F$93</c:f>
              <c:numCache>
                <c:formatCode>0.00</c:formatCode>
                <c:ptCount val="7"/>
                <c:pt idx="0">
                  <c:v>1.232</c:v>
                </c:pt>
                <c:pt idx="1">
                  <c:v>2.3759999999999999</c:v>
                </c:pt>
                <c:pt idx="2">
                  <c:v>3.2559999999999998</c:v>
                </c:pt>
                <c:pt idx="3">
                  <c:v>3.96</c:v>
                </c:pt>
                <c:pt idx="4">
                  <c:v>4.9279999999999999</c:v>
                </c:pt>
                <c:pt idx="5">
                  <c:v>6.16</c:v>
                </c:pt>
                <c:pt idx="6">
                  <c:v>7.2160000000000002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B5-4EE3-B3E4-783EB7898232}"/>
            </c:ext>
          </c:extLst>
        </c:ser>
        <c:ser>
          <c:idx val="2"/>
          <c:order val="1"/>
          <c:tx>
            <c:v>w_FE</c:v>
          </c:tx>
          <c:spPr>
            <a:ln w="9525" cap="rnd">
              <a:solidFill>
                <a:srgbClr val="FF99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9900"/>
              </a:solidFill>
              <a:ln w="12700">
                <a:noFill/>
              </a:ln>
              <a:effectLst/>
            </c:spPr>
          </c:marker>
          <c:xVal>
            <c:numRef>
              <c:f>'w-max_analysis_t-0,7'!$E$87:$E$93</c:f>
              <c:numCache>
                <c:formatCode>General</c:formatCode>
                <c:ptCount val="7"/>
                <c:pt idx="0">
                  <c:v>308</c:v>
                </c:pt>
                <c:pt idx="1">
                  <c:v>594</c:v>
                </c:pt>
                <c:pt idx="2">
                  <c:v>814</c:v>
                </c:pt>
                <c:pt idx="3">
                  <c:v>990</c:v>
                </c:pt>
                <c:pt idx="4">
                  <c:v>1232</c:v>
                </c:pt>
                <c:pt idx="5">
                  <c:v>1540</c:v>
                </c:pt>
                <c:pt idx="6">
                  <c:v>1804</c:v>
                </c:pt>
              </c:numCache>
            </c:numRef>
          </c:xVal>
          <c:yVal>
            <c:numRef>
              <c:f>'w-max_analysis_t-0,7'!$G$87:$G$93</c:f>
              <c:numCache>
                <c:formatCode>0.00</c:formatCode>
                <c:ptCount val="7"/>
                <c:pt idx="0">
                  <c:v>0.02</c:v>
                </c:pt>
                <c:pt idx="1">
                  <c:v>0.14099999999999999</c:v>
                </c:pt>
                <c:pt idx="2">
                  <c:v>0.40600000000000003</c:v>
                </c:pt>
                <c:pt idx="3">
                  <c:v>0.81200000000000006</c:v>
                </c:pt>
                <c:pt idx="4">
                  <c:v>1.8240000000000001</c:v>
                </c:pt>
                <c:pt idx="5">
                  <c:v>4.2169999999999996</c:v>
                </c:pt>
                <c:pt idx="6">
                  <c:v>7.7249999999999996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7B5-4EE3-B3E4-783EB78982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-1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 (mm)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70137129629629646"/>
          <c:y val="2.6769097222222222E-2"/>
          <c:w val="0.2307601851851851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702654320987654"/>
          <c:y val="2.6910416666666666E-2"/>
          <c:w val="0.7591094576719577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w_lim</c:v>
          </c:tx>
          <c:spPr>
            <a:ln w="9525" cap="rnd">
              <a:solidFill>
                <a:srgbClr val="0099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9999"/>
              </a:solidFill>
              <a:ln w="9525">
                <a:noFill/>
              </a:ln>
              <a:effectLst/>
            </c:spPr>
          </c:marker>
          <c:xVal>
            <c:numRef>
              <c:f>'w-max_analysis_t-0,7'!$E$98:$E$104</c:f>
              <c:numCache>
                <c:formatCode>General</c:formatCode>
                <c:ptCount val="7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</c:numCache>
            </c:numRef>
          </c:xVal>
          <c:yVal>
            <c:numRef>
              <c:f>'w-max_analysis_t-0,7'!$F$98:$F$104</c:f>
              <c:numCache>
                <c:formatCode>0.00</c:formatCode>
                <c:ptCount val="7"/>
                <c:pt idx="0">
                  <c:v>1.2</c:v>
                </c:pt>
                <c:pt idx="1">
                  <c:v>2.4</c:v>
                </c:pt>
                <c:pt idx="2">
                  <c:v>3.24</c:v>
                </c:pt>
                <c:pt idx="3">
                  <c:v>3.96</c:v>
                </c:pt>
                <c:pt idx="4">
                  <c:v>4.92</c:v>
                </c:pt>
                <c:pt idx="5">
                  <c:v>6.12</c:v>
                </c:pt>
                <c:pt idx="6">
                  <c:v>7.2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22-464C-A4F0-B0CFB3B8D892}"/>
            </c:ext>
          </c:extLst>
        </c:ser>
        <c:ser>
          <c:idx val="2"/>
          <c:order val="1"/>
          <c:tx>
            <c:v>w_FE</c:v>
          </c:tx>
          <c:spPr>
            <a:ln w="9525" cap="rnd">
              <a:solidFill>
                <a:srgbClr val="FF99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9900"/>
              </a:solidFill>
              <a:ln w="12700">
                <a:noFill/>
              </a:ln>
              <a:effectLst/>
            </c:spPr>
          </c:marker>
          <c:xVal>
            <c:numRef>
              <c:f>'w-max_analysis_t-0,7'!$E$98:$E$104</c:f>
              <c:numCache>
                <c:formatCode>General</c:formatCode>
                <c:ptCount val="7"/>
                <c:pt idx="0">
                  <c:v>300</c:v>
                </c:pt>
                <c:pt idx="1">
                  <c:v>600</c:v>
                </c:pt>
                <c:pt idx="2">
                  <c:v>810</c:v>
                </c:pt>
                <c:pt idx="3">
                  <c:v>990</c:v>
                </c:pt>
                <c:pt idx="4">
                  <c:v>1230</c:v>
                </c:pt>
                <c:pt idx="5">
                  <c:v>1530</c:v>
                </c:pt>
                <c:pt idx="6">
                  <c:v>1800</c:v>
                </c:pt>
              </c:numCache>
            </c:numRef>
          </c:xVal>
          <c:yVal>
            <c:numRef>
              <c:f>'w-max_analysis_t-0,7'!$G$98:$G$104</c:f>
              <c:numCache>
                <c:formatCode>0.00</c:formatCode>
                <c:ptCount val="7"/>
                <c:pt idx="0">
                  <c:v>2.8000000000000001E-2</c:v>
                </c:pt>
                <c:pt idx="1">
                  <c:v>0.186</c:v>
                </c:pt>
                <c:pt idx="2">
                  <c:v>0.47499999999999998</c:v>
                </c:pt>
                <c:pt idx="3">
                  <c:v>0.92800000000000005</c:v>
                </c:pt>
                <c:pt idx="4">
                  <c:v>1.982</c:v>
                </c:pt>
                <c:pt idx="5">
                  <c:v>4.4160000000000004</c:v>
                </c:pt>
                <c:pt idx="6">
                  <c:v>8.0760000000000005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22-464C-A4F0-B0CFB3B8D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 (mm)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70137129629629646"/>
          <c:y val="2.6769097222222222E-2"/>
          <c:w val="0.2307601851851851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5 | d_t,3</a:t>
            </a:r>
          </a:p>
        </c:rich>
      </c:tx>
      <c:layout>
        <c:manualLayout>
          <c:xMode val="edge"/>
          <c:yMode val="edge"/>
          <c:x val="0.60145643452189079"/>
          <c:y val="0.767508159889266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702654320987654"/>
          <c:y val="2.6910416666666666E-2"/>
          <c:w val="0.7591094576719577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w_lim</c:v>
          </c:tx>
          <c:spPr>
            <a:ln w="9525" cap="rnd">
              <a:solidFill>
                <a:srgbClr val="0099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9999"/>
              </a:solidFill>
              <a:ln w="9525">
                <a:noFill/>
              </a:ln>
              <a:effectLst/>
            </c:spPr>
          </c:marker>
          <c:xVal>
            <c:numRef>
              <c:f>'w-max_analysis_t-0,7'!$E$109:$E$115</c:f>
              <c:numCache>
                <c:formatCode>General</c:formatCode>
                <c:ptCount val="7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</c:numCache>
            </c:numRef>
          </c:xVal>
          <c:yVal>
            <c:numRef>
              <c:f>'w-max_analysis_t-0,7'!$F$109:$F$115</c:f>
              <c:numCache>
                <c:formatCode>0.00</c:formatCode>
                <c:ptCount val="7"/>
                <c:pt idx="0">
                  <c:v>1.2527999999999999</c:v>
                </c:pt>
                <c:pt idx="1">
                  <c:v>2.4011999999999998</c:v>
                </c:pt>
                <c:pt idx="2">
                  <c:v>3.2364000000000002</c:v>
                </c:pt>
                <c:pt idx="3">
                  <c:v>3.9671999999999996</c:v>
                </c:pt>
                <c:pt idx="4">
                  <c:v>4.9068000000000005</c:v>
                </c:pt>
                <c:pt idx="5">
                  <c:v>6.1596000000000002</c:v>
                </c:pt>
                <c:pt idx="6">
                  <c:v>7.2036000000000007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D3-4C08-BE2F-9D1673AF2B9A}"/>
            </c:ext>
          </c:extLst>
        </c:ser>
        <c:ser>
          <c:idx val="2"/>
          <c:order val="1"/>
          <c:tx>
            <c:v>w_FE</c:v>
          </c:tx>
          <c:spPr>
            <a:ln w="9525" cap="rnd">
              <a:solidFill>
                <a:srgbClr val="FF99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9900"/>
              </a:solidFill>
              <a:ln w="12700">
                <a:noFill/>
              </a:ln>
              <a:effectLst/>
            </c:spPr>
          </c:marker>
          <c:xVal>
            <c:numRef>
              <c:f>'w-max_analysis_t-0,7'!$E$109:$E$115</c:f>
              <c:numCache>
                <c:formatCode>General</c:formatCode>
                <c:ptCount val="7"/>
                <c:pt idx="0">
                  <c:v>313.2</c:v>
                </c:pt>
                <c:pt idx="1">
                  <c:v>600.29999999999995</c:v>
                </c:pt>
                <c:pt idx="2">
                  <c:v>809.1</c:v>
                </c:pt>
                <c:pt idx="3">
                  <c:v>991.8</c:v>
                </c:pt>
                <c:pt idx="4">
                  <c:v>1226.7</c:v>
                </c:pt>
                <c:pt idx="5">
                  <c:v>1539.9</c:v>
                </c:pt>
                <c:pt idx="6">
                  <c:v>1800.9</c:v>
                </c:pt>
              </c:numCache>
            </c:numRef>
          </c:xVal>
          <c:yVal>
            <c:numRef>
              <c:f>'w-max_analysis_t-0,7'!$G$109:$G$115</c:f>
              <c:numCache>
                <c:formatCode>0.00</c:formatCode>
                <c:ptCount val="7"/>
                <c:pt idx="0">
                  <c:v>2.5999999999999999E-2</c:v>
                </c:pt>
                <c:pt idx="1">
                  <c:v>0.16400000000000001</c:v>
                </c:pt>
                <c:pt idx="2">
                  <c:v>0.432</c:v>
                </c:pt>
                <c:pt idx="3">
                  <c:v>0.871</c:v>
                </c:pt>
                <c:pt idx="4">
                  <c:v>1.865</c:v>
                </c:pt>
                <c:pt idx="5">
                  <c:v>4.3550000000000004</c:v>
                </c:pt>
                <c:pt idx="6">
                  <c:v>7.8639999999999999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D3-4C08-BE2F-9D1673AF2B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 (mm)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63661936267543"/>
          <c:y val="2.6769241857839098E-2"/>
          <c:w val="0.2589825925925926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2.xml"/><Relationship Id="rId13" Type="http://schemas.openxmlformats.org/officeDocument/2006/relationships/chart" Target="../charts/chart27.xml"/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12" Type="http://schemas.openxmlformats.org/officeDocument/2006/relationships/chart" Target="../charts/chart26.xml"/><Relationship Id="rId17" Type="http://schemas.openxmlformats.org/officeDocument/2006/relationships/chart" Target="../charts/chart31.xml"/><Relationship Id="rId2" Type="http://schemas.openxmlformats.org/officeDocument/2006/relationships/chart" Target="../charts/chart16.xml"/><Relationship Id="rId16" Type="http://schemas.openxmlformats.org/officeDocument/2006/relationships/chart" Target="../charts/chart30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11" Type="http://schemas.openxmlformats.org/officeDocument/2006/relationships/chart" Target="../charts/chart25.xml"/><Relationship Id="rId5" Type="http://schemas.openxmlformats.org/officeDocument/2006/relationships/chart" Target="../charts/chart19.xml"/><Relationship Id="rId15" Type="http://schemas.openxmlformats.org/officeDocument/2006/relationships/chart" Target="../charts/chart29.xml"/><Relationship Id="rId10" Type="http://schemas.openxmlformats.org/officeDocument/2006/relationships/chart" Target="../charts/chart24.xml"/><Relationship Id="rId4" Type="http://schemas.openxmlformats.org/officeDocument/2006/relationships/chart" Target="../charts/chart18.xml"/><Relationship Id="rId9" Type="http://schemas.openxmlformats.org/officeDocument/2006/relationships/chart" Target="../charts/chart23.xml"/><Relationship Id="rId1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773208</xdr:colOff>
      <xdr:row>10</xdr:row>
      <xdr:rowOff>47625</xdr:rowOff>
    </xdr:from>
    <xdr:to>
      <xdr:col>24</xdr:col>
      <xdr:colOff>359150</xdr:colOff>
      <xdr:row>19</xdr:row>
      <xdr:rowOff>170329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357F31CA-ABB2-45CC-8FA4-AC71BD2C5C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69708" y="1933575"/>
          <a:ext cx="6024842" cy="19896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577105</xdr:colOff>
      <xdr:row>39</xdr:row>
      <xdr:rowOff>33348</xdr:rowOff>
    </xdr:from>
    <xdr:to>
      <xdr:col>14</xdr:col>
      <xdr:colOff>653305</xdr:colOff>
      <xdr:row>56</xdr:row>
      <xdr:rowOff>128598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E3448CC4-EEED-43DD-BA8B-A2B64A720D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97130" y="6072198"/>
          <a:ext cx="2352675" cy="3562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666071</xdr:colOff>
      <xdr:row>45</xdr:row>
      <xdr:rowOff>190499</xdr:rowOff>
    </xdr:from>
    <xdr:to>
      <xdr:col>17</xdr:col>
      <xdr:colOff>232963</xdr:colOff>
      <xdr:row>50</xdr:row>
      <xdr:rowOff>178708</xdr:rowOff>
    </xdr:to>
    <xdr:grpSp>
      <xdr:nvGrpSpPr>
        <xdr:cNvPr id="8" name="Gruppo 7">
          <a:extLst>
            <a:ext uri="{FF2B5EF4-FFF2-40B4-BE49-F238E27FC236}">
              <a16:creationId xmlns:a16="http://schemas.microsoft.com/office/drawing/2014/main" id="{9B409FCE-0B4E-464A-8D1E-0870B24E91F2}"/>
            </a:ext>
          </a:extLst>
        </xdr:cNvPr>
        <xdr:cNvGrpSpPr/>
      </xdr:nvGrpSpPr>
      <xdr:grpSpPr>
        <a:xfrm>
          <a:off x="6028646" y="9163049"/>
          <a:ext cx="6472517" cy="1055009"/>
          <a:chOff x="5143500" y="2943225"/>
          <a:chExt cx="5362575" cy="857250"/>
        </a:xfrm>
      </xdr:grpSpPr>
      <xdr:pic>
        <xdr:nvPicPr>
          <xdr:cNvPr id="9" name="Immagine 8">
            <a:extLst>
              <a:ext uri="{FF2B5EF4-FFF2-40B4-BE49-F238E27FC236}">
                <a16:creationId xmlns:a16="http://schemas.microsoft.com/office/drawing/2014/main" id="{F3939D33-F722-4190-8524-0ABBB67C6F6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143500" y="2952750"/>
            <a:ext cx="5362575" cy="8477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" name="CasellaDiTesto 9">
            <a:extLst>
              <a:ext uri="{FF2B5EF4-FFF2-40B4-BE49-F238E27FC236}">
                <a16:creationId xmlns:a16="http://schemas.microsoft.com/office/drawing/2014/main" id="{6EBED42C-9B40-4B9B-A38B-074E13A1824B}"/>
              </a:ext>
            </a:extLst>
          </xdr:cNvPr>
          <xdr:cNvSpPr txBox="1"/>
        </xdr:nvSpPr>
        <xdr:spPr>
          <a:xfrm>
            <a:off x="8334375" y="2943225"/>
            <a:ext cx="1325940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it-IT" sz="1400" b="1" i="1" u="none">
                <a:solidFill>
                  <a:srgbClr val="FF0000"/>
                </a:solidFill>
              </a:rPr>
              <a:t>NB: l</a:t>
            </a:r>
            <a:r>
              <a:rPr lang="it-IT" sz="1400" b="1" i="1" u="none" baseline="0">
                <a:solidFill>
                  <a:srgbClr val="FF0000"/>
                </a:solidFill>
              </a:rPr>
              <a:t> </a:t>
            </a:r>
            <a:r>
              <a:rPr lang="it-IT" sz="1400" b="1" i="1" u="none" baseline="0">
                <a:solidFill>
                  <a:srgbClr val="FF0000"/>
                </a:solidFill>
                <a:latin typeface="Calibri" panose="020F0502020204030204" pitchFamily="34" charset="0"/>
              </a:rPr>
              <a:t>≡ l</a:t>
            </a:r>
            <a:r>
              <a:rPr lang="it-IT" sz="1400" b="1" i="1" u="none" baseline="-25000">
                <a:solidFill>
                  <a:srgbClr val="FF0000"/>
                </a:solidFill>
                <a:latin typeface="Calibri" panose="020F0502020204030204" pitchFamily="34" charset="0"/>
              </a:rPr>
              <a:t>t</a:t>
            </a:r>
            <a:r>
              <a:rPr lang="it-IT" sz="1400" b="1" i="1" u="none" baseline="0">
                <a:solidFill>
                  <a:srgbClr val="FF0000"/>
                </a:solidFill>
                <a:latin typeface="Calibri" panose="020F0502020204030204" pitchFamily="34" charset="0"/>
              </a:rPr>
              <a:t> ; d </a:t>
            </a:r>
            <a:r>
              <a:rPr lang="it-IT" sz="1400" b="1" i="1" u="none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d</a:t>
            </a:r>
            <a:r>
              <a:rPr lang="it-IT" sz="1400" b="1" i="1" u="none" baseline="-2500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t</a:t>
            </a:r>
            <a:endParaRPr lang="it-IT" sz="1400" b="1" i="1" u="none" baseline="-25000">
              <a:solidFill>
                <a:srgbClr val="FF0000"/>
              </a:solidFill>
            </a:endParaRPr>
          </a:p>
        </xdr:txBody>
      </xdr:sp>
    </xdr:grpSp>
    <xdr:clientData/>
  </xdr:twoCellAnchor>
  <xdr:oneCellAnchor>
    <xdr:from>
      <xdr:col>15</xdr:col>
      <xdr:colOff>704850</xdr:colOff>
      <xdr:row>199</xdr:row>
      <xdr:rowOff>157163</xdr:rowOff>
    </xdr:from>
    <xdr:ext cx="1339790" cy="8524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CasellaDiTesto 13">
              <a:extLst>
                <a:ext uri="{FF2B5EF4-FFF2-40B4-BE49-F238E27FC236}">
                  <a16:creationId xmlns:a16="http://schemas.microsoft.com/office/drawing/2014/main" id="{1E93AD66-FEBF-457F-9B18-93EC5F413372}"/>
                </a:ext>
              </a:extLst>
            </xdr:cNvPr>
            <xdr:cNvSpPr txBox="1"/>
          </xdr:nvSpPr>
          <xdr:spPr>
            <a:xfrm>
              <a:off x="11582400" y="43600688"/>
              <a:ext cx="1339790" cy="852488"/>
            </a:xfrm>
            <a:prstGeom prst="rect">
              <a:avLst/>
            </a:prstGeom>
            <a:solidFill>
              <a:schemeClr val="bg1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100" b="0" i="1">
                        <a:latin typeface="Cambria Math" panose="02040503050406030204" pitchFamily="18" charset="0"/>
                      </a:rPr>
                      <m:t>𝑤</m:t>
                    </m:r>
                    <m:r>
                      <a:rPr lang="it-IT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48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</m:t>
                        </m:r>
                        <m:sSup>
                          <m:sSupPr>
                            <m:ctrlP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𝐿</m:t>
                            </m:r>
                          </m:e>
                          <m:sup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4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𝐹𝐿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𝐴𝐺</m:t>
                        </m:r>
                      </m:den>
                    </m:f>
                  </m:oMath>
                </m:oMathPara>
              </a14:m>
              <a:endParaRPr lang="it-IT" sz="1100"/>
            </a:p>
            <a:p>
              <a:endParaRPr lang="it-IT" sz="1100"/>
            </a:p>
            <a:p>
              <a:endParaRPr lang="it-IT" sz="1100"/>
            </a:p>
            <a:p>
              <a:pPr algn="ctr"/>
              <a:r>
                <a:rPr lang="it-IT" sz="1100">
                  <a:solidFill>
                    <a:srgbClr val="FF0000"/>
                  </a:solidFill>
                </a:rPr>
                <a:t>Per una beam</a:t>
              </a:r>
            </a:p>
          </xdr:txBody>
        </xdr:sp>
      </mc:Choice>
      <mc:Fallback xmlns="">
        <xdr:sp macro="" textlink="">
          <xdr:nvSpPr>
            <xdr:cNvPr id="14" name="CasellaDiTesto 13">
              <a:extLst>
                <a:ext uri="{FF2B5EF4-FFF2-40B4-BE49-F238E27FC236}">
                  <a16:creationId xmlns:a16="http://schemas.microsoft.com/office/drawing/2014/main" id="{1E93AD66-FEBF-457F-9B18-93EC5F413372}"/>
                </a:ext>
              </a:extLst>
            </xdr:cNvPr>
            <xdr:cNvSpPr txBox="1"/>
          </xdr:nvSpPr>
          <xdr:spPr>
            <a:xfrm>
              <a:off x="11582400" y="43600688"/>
              <a:ext cx="1339790" cy="852488"/>
            </a:xfrm>
            <a:prstGeom prst="rect">
              <a:avLst/>
            </a:prstGeom>
            <a:solidFill>
              <a:schemeClr val="bg1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it-IT" sz="1100" b="0" i="0">
                  <a:latin typeface="Cambria Math" panose="02040503050406030204" pitchFamily="18" charset="0"/>
                </a:rPr>
                <a:t>𝑤=1/48</a:t>
              </a:r>
              <a:r>
                <a:rPr lang="it-IT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∙(𝐹𝐿^3)/𝐷+1/4∙𝐹𝐿/𝐴𝐺</a:t>
              </a:r>
              <a:endParaRPr lang="it-IT" sz="1100"/>
            </a:p>
            <a:p>
              <a:pPr/>
              <a:endParaRPr lang="it-IT" sz="1100"/>
            </a:p>
            <a:p>
              <a:pPr/>
              <a:endParaRPr lang="it-IT" sz="1100"/>
            </a:p>
            <a:p>
              <a:pPr algn="ctr"/>
              <a:r>
                <a:rPr lang="it-IT" sz="1100">
                  <a:solidFill>
                    <a:srgbClr val="FF0000"/>
                  </a:solidFill>
                </a:rPr>
                <a:t>Per una beam</a:t>
              </a:r>
            </a:p>
          </xdr:txBody>
        </xdr:sp>
      </mc:Fallback>
    </mc:AlternateContent>
    <xdr:clientData/>
  </xdr:oneCellAnchor>
  <xdr:oneCellAnchor>
    <xdr:from>
      <xdr:col>13</xdr:col>
      <xdr:colOff>504825</xdr:colOff>
      <xdr:row>143</xdr:row>
      <xdr:rowOff>161924</xdr:rowOff>
    </xdr:from>
    <xdr:ext cx="2905125" cy="8572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CasellaDiTesto 14">
              <a:extLst>
                <a:ext uri="{FF2B5EF4-FFF2-40B4-BE49-F238E27FC236}">
                  <a16:creationId xmlns:a16="http://schemas.microsoft.com/office/drawing/2014/main" id="{7CAA9750-94B1-4465-B794-ED199259FD8D}"/>
                </a:ext>
              </a:extLst>
            </xdr:cNvPr>
            <xdr:cNvSpPr txBox="1"/>
          </xdr:nvSpPr>
          <xdr:spPr>
            <a:xfrm>
              <a:off x="9820275" y="24984074"/>
              <a:ext cx="2905125" cy="8572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ctr"/>
              <a:r>
                <a:rPr lang="it-IT" sz="1100"/>
                <a:t>(Secondo</a:t>
              </a:r>
              <a:r>
                <a:rPr lang="it-IT" sz="1100" baseline="0"/>
                <a:t> la tesi di Guidi la rigidezza a taglio è risultato dei contributi del core e dei panes: </a:t>
              </a:r>
              <a14:m>
                <m:oMath xmlns:m="http://schemas.openxmlformats.org/officeDocument/2006/math">
                  <m:r>
                    <a:rPr lang="it-IT" sz="1400" b="0" i="1" baseline="0">
                      <a:latin typeface="Cambria Math" panose="02040503050406030204" pitchFamily="18" charset="0"/>
                    </a:rPr>
                    <m:t>𝐴𝐺</m:t>
                  </m:r>
                  <m:r>
                    <a:rPr lang="it-IT" sz="1400" b="0" i="1" baseline="0">
                      <a:latin typeface="Cambria Math" panose="02040503050406030204" pitchFamily="18" charset="0"/>
                    </a:rPr>
                    <m:t>=</m:t>
                  </m:r>
                  <m:sSub>
                    <m:sSubPr>
                      <m:ctrlPr>
                        <a:rPr lang="it-IT" sz="1400" b="0" i="1" baseline="0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𝐺</m:t>
                      </m:r>
                    </m:e>
                    <m:sub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𝑓</m:t>
                      </m:r>
                    </m:sub>
                  </m:sSub>
                  <m:r>
                    <a:rPr lang="it-IT" sz="1400" b="0" i="1" baseline="0">
                      <a:latin typeface="Cambria Math" panose="02040503050406030204" pitchFamily="18" charset="0"/>
                    </a:rPr>
                    <m:t>𝑛𝑏𝑡</m:t>
                  </m:r>
                  <m:r>
                    <a:rPr lang="it-IT" sz="1400" b="0" i="1" baseline="0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t-IT" sz="1400" b="0" i="1" baseline="0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𝐺</m:t>
                      </m:r>
                    </m:e>
                    <m:sub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𝑐</m:t>
                      </m:r>
                    </m:sub>
                  </m:sSub>
                  <m:r>
                    <a:rPr lang="it-IT" sz="1400" b="0" i="1" baseline="0">
                      <a:latin typeface="Cambria Math" panose="02040503050406030204" pitchFamily="18" charset="0"/>
                    </a:rPr>
                    <m:t>𝑏𝑐</m:t>
                  </m:r>
                </m:oMath>
              </a14:m>
              <a:r>
                <a:rPr lang="it-IT" sz="1100"/>
                <a:t>                                    </a:t>
              </a:r>
              <a:r>
                <a:rPr lang="it-IT" sz="1100" baseline="0"/>
                <a:t> dove n è il numero di panes)</a:t>
              </a:r>
              <a:endParaRPr lang="it-IT" sz="1100"/>
            </a:p>
          </xdr:txBody>
        </xdr:sp>
      </mc:Choice>
      <mc:Fallback xmlns="">
        <xdr:sp macro="" textlink="">
          <xdr:nvSpPr>
            <xdr:cNvPr id="15" name="CasellaDiTesto 14">
              <a:extLst>
                <a:ext uri="{FF2B5EF4-FFF2-40B4-BE49-F238E27FC236}">
                  <a16:creationId xmlns:a16="http://schemas.microsoft.com/office/drawing/2014/main" id="{7CAA9750-94B1-4465-B794-ED199259FD8D}"/>
                </a:ext>
              </a:extLst>
            </xdr:cNvPr>
            <xdr:cNvSpPr txBox="1"/>
          </xdr:nvSpPr>
          <xdr:spPr>
            <a:xfrm>
              <a:off x="9820275" y="24984074"/>
              <a:ext cx="2905125" cy="8572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ctr"/>
              <a:r>
                <a:rPr lang="it-IT" sz="1100"/>
                <a:t>(Secondo</a:t>
              </a:r>
              <a:r>
                <a:rPr lang="it-IT" sz="1100" baseline="0"/>
                <a:t> la tesi di Guidi la rigidezza a taglio è risultato dei contributi del core e dei panes: </a:t>
              </a:r>
              <a:r>
                <a:rPr lang="it-IT" sz="1400" b="0" i="0" baseline="0">
                  <a:latin typeface="Cambria Math" panose="02040503050406030204" pitchFamily="18" charset="0"/>
                </a:rPr>
                <a:t>𝐴𝐺=𝐺_𝑓 𝑛𝑏𝑡+𝐺_𝑐 𝑏𝑐</a:t>
              </a:r>
              <a:r>
                <a:rPr lang="it-IT" sz="1100"/>
                <a:t>                                    </a:t>
              </a:r>
              <a:r>
                <a:rPr lang="it-IT" sz="1100" baseline="0"/>
                <a:t> dove n è il numero di panes)</a:t>
              </a:r>
              <a:endParaRPr lang="it-IT" sz="1100"/>
            </a:p>
          </xdr:txBody>
        </xdr:sp>
      </mc:Fallback>
    </mc:AlternateContent>
    <xdr:clientData/>
  </xdr:oneCellAnchor>
  <xdr:twoCellAnchor>
    <xdr:from>
      <xdr:col>20</xdr:col>
      <xdr:colOff>47211</xdr:colOff>
      <xdr:row>17</xdr:row>
      <xdr:rowOff>176421</xdr:rowOff>
    </xdr:from>
    <xdr:to>
      <xdr:col>26</xdr:col>
      <xdr:colOff>532986</xdr:colOff>
      <xdr:row>38</xdr:row>
      <xdr:rowOff>100221</xdr:rowOff>
    </xdr:to>
    <xdr:grpSp>
      <xdr:nvGrpSpPr>
        <xdr:cNvPr id="16" name="Gruppo 15">
          <a:extLst>
            <a:ext uri="{FF2B5EF4-FFF2-40B4-BE49-F238E27FC236}">
              <a16:creationId xmlns:a16="http://schemas.microsoft.com/office/drawing/2014/main" id="{AD97C701-171B-4ECD-9084-8FDDCC94359D}"/>
            </a:ext>
          </a:extLst>
        </xdr:cNvPr>
        <xdr:cNvGrpSpPr/>
      </xdr:nvGrpSpPr>
      <xdr:grpSpPr>
        <a:xfrm>
          <a:off x="14144211" y="3510171"/>
          <a:ext cx="4143375" cy="4191000"/>
          <a:chOff x="9486900" y="5495925"/>
          <a:chExt cx="3971925" cy="2276475"/>
        </a:xfrm>
      </xdr:grpSpPr>
      <xdr:pic>
        <xdr:nvPicPr>
          <xdr:cNvPr id="17" name="Immagine 16">
            <a:extLst>
              <a:ext uri="{FF2B5EF4-FFF2-40B4-BE49-F238E27FC236}">
                <a16:creationId xmlns:a16="http://schemas.microsoft.com/office/drawing/2014/main" id="{9854C24C-D946-4863-BC48-CF8227BFDCD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486900" y="5495925"/>
            <a:ext cx="3971925" cy="175405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8" name="Immagine 17">
            <a:extLst>
              <a:ext uri="{FF2B5EF4-FFF2-40B4-BE49-F238E27FC236}">
                <a16:creationId xmlns:a16="http://schemas.microsoft.com/office/drawing/2014/main" id="{48CAC529-7F89-4A3C-A230-5F490E30E82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705975" y="7219950"/>
            <a:ext cx="3533775" cy="5524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13</xdr:col>
      <xdr:colOff>518077</xdr:colOff>
      <xdr:row>140</xdr:row>
      <xdr:rowOff>25262</xdr:rowOff>
    </xdr:from>
    <xdr:to>
      <xdr:col>19</xdr:col>
      <xdr:colOff>260901</xdr:colOff>
      <xdr:row>143</xdr:row>
      <xdr:rowOff>110987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id="{E8B374C7-3162-49F3-A7D9-90C6005FB5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33527" y="24237812"/>
          <a:ext cx="3914774" cy="65722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714374</xdr:colOff>
      <xdr:row>146</xdr:row>
      <xdr:rowOff>0</xdr:rowOff>
    </xdr:from>
    <xdr:ext cx="5705475" cy="5715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" name="CasellaDiTesto 25">
              <a:extLst>
                <a:ext uri="{FF2B5EF4-FFF2-40B4-BE49-F238E27FC236}">
                  <a16:creationId xmlns:a16="http://schemas.microsoft.com/office/drawing/2014/main" id="{FF107851-FBAB-41AA-A40E-05EC16A7D267}"/>
                </a:ext>
              </a:extLst>
            </xdr:cNvPr>
            <xdr:cNvSpPr txBox="1"/>
          </xdr:nvSpPr>
          <xdr:spPr>
            <a:xfrm>
              <a:off x="2857499" y="25355550"/>
              <a:ext cx="5705475" cy="571500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4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it-IT" sz="14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it-IT" sz="14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𝐸</m:t>
                        </m:r>
                      </m:e>
                      <m:sub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𝑒𝑞</m:t>
                        </m:r>
                      </m:sub>
                    </m:sSub>
                    <m:f>
                      <m:fPr>
                        <m:ctrlPr>
                          <a:rPr lang="it-IT" sz="14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it-IT" sz="14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h</m:t>
                            </m:r>
                          </m:e>
                          <m:sup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12</m:t>
                        </m:r>
                        <m:d>
                          <m:dPr>
                            <m:ctrlPr>
                              <a:rPr lang="it-IT" sz="14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1−</m:t>
                            </m:r>
                            <m:sSup>
                              <m:sSupPr>
                                <m:ctrlPr>
                                  <a:rPr lang="it-IT" sz="1400" b="0" i="1"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r>
                                  <a:rPr lang="el-GR" sz="14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𝜈</m:t>
                                </m:r>
                              </m:e>
                              <m:sup>
                                <m:r>
                                  <a:rPr lang="it-IT" sz="1400" b="0" i="1"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e>
                        </m:d>
                      </m:den>
                    </m:f>
                    <m:r>
                      <a:rPr lang="it-IT" sz="14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𝐸</m:t>
                        </m:r>
                      </m:e>
                      <m:sub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𝑓</m:t>
                        </m:r>
                      </m:sub>
                    </m:sSub>
                    <m:f>
                      <m:fPr>
                        <m:ctrlP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𝑡</m:t>
                            </m:r>
                          </m:e>
                          <m:sup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6</m:t>
                        </m:r>
                        <m:d>
                          <m:dPr>
                            <m:ctrlP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1−</m:t>
                            </m:r>
                            <m:sSubSup>
                              <m:sSubSupPr>
                                <m:ctrlPr>
                                  <a:rPr lang="it-IT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SupPr>
                              <m:e>
                                <m:r>
                                  <a:rPr lang="el-GR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𝜈</m:t>
                                </m:r>
                              </m:e>
                              <m:sub>
                                <m:r>
                                  <a:rPr lang="it-IT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𝑓</m:t>
                                </m:r>
                              </m:sub>
                              <m:sup>
                                <m:r>
                                  <a:rPr lang="it-IT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p>
                            </m:sSubSup>
                          </m:e>
                        </m:d>
                      </m:den>
                    </m:f>
                    <m:r>
                      <a:rPr lang="it-IT" sz="14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sSub>
                      <m:sSubPr>
                        <m:ctrlP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𝐸</m:t>
                        </m:r>
                      </m:e>
                      <m:sub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𝑓</m:t>
                        </m:r>
                      </m:sub>
                    </m:sSub>
                    <m:f>
                      <m:fPr>
                        <m:ctrlP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𝑡</m:t>
                        </m:r>
                        <m:sSup>
                          <m:sSupPr>
                            <m:ctrlP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𝑑</m:t>
                            </m:r>
                          </m:e>
                          <m:sup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num>
                      <m:den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  <m:d>
                          <m:dPr>
                            <m:ctrlP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1−</m:t>
                            </m:r>
                            <m:sSubSup>
                              <m:sSubSupPr>
                                <m:ctrlPr>
                                  <a:rPr lang="it-IT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SupPr>
                              <m:e>
                                <m:r>
                                  <a:rPr lang="el-GR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𝜈</m:t>
                                </m:r>
                              </m:e>
                              <m:sub>
                                <m:r>
                                  <a:rPr lang="it-IT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𝑓</m:t>
                                </m:r>
                              </m:sub>
                              <m:sup>
                                <m:r>
                                  <a:rPr lang="it-IT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p>
                            </m:sSubSup>
                          </m:e>
                        </m:d>
                      </m:den>
                    </m:f>
                    <m:r>
                      <a:rPr lang="it-IT" sz="14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sSub>
                      <m:sSubPr>
                        <m:ctrlP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𝐸</m:t>
                        </m:r>
                      </m:e>
                      <m:sub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sub>
                    </m:sSub>
                    <m:f>
                      <m:fPr>
                        <m:ctrlP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𝑐</m:t>
                            </m:r>
                          </m:e>
                          <m:sup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12</m:t>
                        </m:r>
                        <m:d>
                          <m:dPr>
                            <m:ctrlP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1−</m:t>
                            </m:r>
                            <m:sSubSup>
                              <m:sSubSupPr>
                                <m:ctrlPr>
                                  <a:rPr lang="it-IT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SupPr>
                              <m:e>
                                <m:r>
                                  <a:rPr lang="el-GR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𝜈</m:t>
                                </m:r>
                              </m:e>
                              <m:sub>
                                <m:r>
                                  <a:rPr lang="it-IT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𝑐</m:t>
                                </m:r>
                              </m:sub>
                              <m:sup>
                                <m:r>
                                  <a:rPr lang="it-IT" sz="14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p>
                            </m:sSubSup>
                          </m:e>
                        </m:d>
                      </m:den>
                    </m:f>
                  </m:oMath>
                </m:oMathPara>
              </a14:m>
              <a:endParaRPr lang="it-IT" sz="1400" i="1">
                <a:latin typeface="+mn-lt"/>
              </a:endParaRPr>
            </a:p>
          </xdr:txBody>
        </xdr:sp>
      </mc:Choice>
      <mc:Fallback xmlns="">
        <xdr:sp macro="" textlink="">
          <xdr:nvSpPr>
            <xdr:cNvPr id="26" name="CasellaDiTesto 25">
              <a:extLst>
                <a:ext uri="{FF2B5EF4-FFF2-40B4-BE49-F238E27FC236}">
                  <a16:creationId xmlns:a16="http://schemas.microsoft.com/office/drawing/2014/main" id="{FF107851-FBAB-41AA-A40E-05EC16A7D267}"/>
                </a:ext>
              </a:extLst>
            </xdr:cNvPr>
            <xdr:cNvSpPr txBox="1"/>
          </xdr:nvSpPr>
          <xdr:spPr>
            <a:xfrm>
              <a:off x="2857499" y="25355550"/>
              <a:ext cx="5705475" cy="571500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it-IT" sz="1400" b="0" i="0">
                  <a:latin typeface="Cambria Math" panose="02040503050406030204" pitchFamily="18" charset="0"/>
                </a:rPr>
                <a:t>𝐷=𝐸_𝑒𝑞  ℎ^3/12(1−</a:t>
              </a:r>
              <a:r>
                <a:rPr lang="el-GR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𝜈</a:t>
              </a:r>
              <a:r>
                <a:rPr lang="it-IT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^</a:t>
              </a:r>
              <a:r>
                <a:rPr lang="it-IT" sz="1400" b="0" i="0">
                  <a:latin typeface="Cambria Math" panose="02040503050406030204" pitchFamily="18" charset="0"/>
                </a:rPr>
                <a:t>2 ) =</a:t>
              </a:r>
              <a:r>
                <a:rPr lang="it-IT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𝐸_𝑓  𝑡^3/6(1−</a:t>
              </a:r>
              <a:r>
                <a:rPr lang="el-GR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𝜈</a:t>
              </a:r>
              <a:r>
                <a:rPr lang="it-IT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_𝑓^2 ) +𝐸_𝑓  (𝑡𝑑^2)/2(1−</a:t>
              </a:r>
              <a:r>
                <a:rPr lang="el-GR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𝜈</a:t>
              </a:r>
              <a:r>
                <a:rPr lang="it-IT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_𝑓^2 ) +𝐸_𝑐  𝑐^3/12(1−</a:t>
              </a:r>
              <a:r>
                <a:rPr lang="el-GR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𝜈</a:t>
              </a:r>
              <a:r>
                <a:rPr lang="it-IT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_𝑐^2 ) </a:t>
              </a:r>
              <a:endParaRPr lang="it-IT" sz="1400" i="1">
                <a:latin typeface="+mn-lt"/>
              </a:endParaRPr>
            </a:p>
          </xdr:txBody>
        </xdr:sp>
      </mc:Fallback>
    </mc:AlternateContent>
    <xdr:clientData/>
  </xdr:oneCellAnchor>
  <xdr:twoCellAnchor editAs="oneCell">
    <xdr:from>
      <xdr:col>2</xdr:col>
      <xdr:colOff>0</xdr:colOff>
      <xdr:row>100</xdr:row>
      <xdr:rowOff>0</xdr:rowOff>
    </xdr:from>
    <xdr:to>
      <xdr:col>3</xdr:col>
      <xdr:colOff>37685</xdr:colOff>
      <xdr:row>102</xdr:row>
      <xdr:rowOff>66675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id="{400437CD-58C4-4CB2-B868-234C52C53B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0587" y="16855109"/>
          <a:ext cx="749989" cy="44767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105</xdr:row>
      <xdr:rowOff>0</xdr:rowOff>
    </xdr:from>
    <xdr:to>
      <xdr:col>3</xdr:col>
      <xdr:colOff>606701</xdr:colOff>
      <xdr:row>107</xdr:row>
      <xdr:rowOff>76200</xdr:rowOff>
    </xdr:to>
    <xdr:pic>
      <xdr:nvPicPr>
        <xdr:cNvPr id="28" name="Immagine 27">
          <a:extLst>
            <a:ext uri="{FF2B5EF4-FFF2-40B4-BE49-F238E27FC236}">
              <a16:creationId xmlns:a16="http://schemas.microsoft.com/office/drawing/2014/main" id="{2EF273CB-F51E-4892-B61A-0E3F22EE87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0587" y="17807609"/>
          <a:ext cx="1319005" cy="4572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4</xdr:col>
      <xdr:colOff>662193</xdr:colOff>
      <xdr:row>141</xdr:row>
      <xdr:rowOff>28575</xdr:rowOff>
    </xdr:to>
    <xdr:pic>
      <xdr:nvPicPr>
        <xdr:cNvPr id="29" name="Immagine 28">
          <a:extLst>
            <a:ext uri="{FF2B5EF4-FFF2-40B4-BE49-F238E27FC236}">
              <a16:creationId xmlns:a16="http://schemas.microsoft.com/office/drawing/2014/main" id="{4CBC790D-107A-4A58-AFF2-1993BC0F42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0587" y="23390087"/>
          <a:ext cx="2086802" cy="40957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3</xdr:col>
      <xdr:colOff>454300</xdr:colOff>
      <xdr:row>124</xdr:row>
      <xdr:rowOff>38100</xdr:rowOff>
    </xdr:to>
    <xdr:pic>
      <xdr:nvPicPr>
        <xdr:cNvPr id="30" name="Immagine 29">
          <a:extLst>
            <a:ext uri="{FF2B5EF4-FFF2-40B4-BE49-F238E27FC236}">
              <a16:creationId xmlns:a16="http://schemas.microsoft.com/office/drawing/2014/main" id="{79D95204-7BD0-4368-852C-64F1740FCA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0587" y="20598848"/>
          <a:ext cx="1166604" cy="4191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12</xdr:col>
      <xdr:colOff>504824</xdr:colOff>
      <xdr:row>203</xdr:row>
      <xdr:rowOff>9524</xdr:rowOff>
    </xdr:from>
    <xdr:ext cx="2047875" cy="270510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1" name="CasellaDiTesto 30">
              <a:extLst>
                <a:ext uri="{FF2B5EF4-FFF2-40B4-BE49-F238E27FC236}">
                  <a16:creationId xmlns:a16="http://schemas.microsoft.com/office/drawing/2014/main" id="{0414C8A9-1681-45A7-A3B3-CA858024C499}"/>
                </a:ext>
              </a:extLst>
            </xdr:cNvPr>
            <xdr:cNvSpPr txBox="1"/>
          </xdr:nvSpPr>
          <xdr:spPr>
            <a:xfrm>
              <a:off x="9039224" y="44215049"/>
              <a:ext cx="2047875" cy="2705101"/>
            </a:xfrm>
            <a:prstGeom prst="rect">
              <a:avLst/>
            </a:prstGeom>
            <a:solidFill>
              <a:schemeClr val="bg1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12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1200" b="0" i="1">
                            <a:latin typeface="Cambria Math" panose="02040503050406030204" pitchFamily="18" charset="0"/>
                          </a:rPr>
                          <m:t>𝑤</m:t>
                        </m:r>
                      </m:e>
                      <m:sub>
                        <m:r>
                          <a:rPr lang="it-IT" sz="1200" b="0" i="1">
                            <a:latin typeface="Cambria Math" panose="02040503050406030204" pitchFamily="18" charset="0"/>
                          </a:rPr>
                          <m:t>𝑚𝑎𝑥</m:t>
                        </m:r>
                      </m:sub>
                    </m:sSub>
                    <m:r>
                      <a:rPr lang="it-IT" sz="12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it-IT" sz="12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  <m:f>
                      <m:fPr>
                        <m:ctrlPr>
                          <a:rPr lang="it-IT" sz="12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200" b="0" i="1">
                            <a:latin typeface="Cambria Math" panose="02040503050406030204" pitchFamily="18" charset="0"/>
                          </a:rPr>
                          <m:t>𝑞</m:t>
                        </m:r>
                        <m:sSup>
                          <m:sSupPr>
                            <m:ctrlPr>
                              <a:rPr lang="it-IT" sz="12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it-IT" sz="1200" b="0" i="1">
                                <a:latin typeface="Cambria Math" panose="02040503050406030204" pitchFamily="18" charset="0"/>
                              </a:rPr>
                              <m:t>𝑎</m:t>
                            </m:r>
                          </m:e>
                          <m:sup>
                            <m:r>
                              <a:rPr lang="it-IT" sz="1200" b="0" i="1">
                                <a:latin typeface="Cambria Math" panose="02040503050406030204" pitchFamily="18" charset="0"/>
                              </a:rPr>
                              <m:t>4</m:t>
                            </m:r>
                          </m:sup>
                        </m:sSup>
                      </m:num>
                      <m:den>
                        <m:r>
                          <a:rPr lang="it-IT" sz="1200" b="0" i="1">
                            <a:latin typeface="Cambria Math" panose="02040503050406030204" pitchFamily="18" charset="0"/>
                          </a:rPr>
                          <m:t>𝐷</m:t>
                        </m:r>
                      </m:den>
                    </m:f>
                  </m:oMath>
                </m:oMathPara>
              </a14:m>
              <a:endParaRPr lang="it-IT" sz="1200"/>
            </a:p>
            <a:p>
              <a:endParaRPr lang="it-IT" sz="1000"/>
            </a:p>
            <a:p>
              <a:pPr algn="l"/>
              <a:r>
                <a:rPr lang="it-IT" sz="120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   </a:t>
              </a:r>
              <a:r>
                <a:rPr lang="el-GR" sz="120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α</a:t>
              </a:r>
              <a:r>
                <a:rPr lang="it-IT" sz="120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 = f(b/a;tipo</a:t>
              </a:r>
              <a:r>
                <a:rPr lang="it-IT" sz="1200" baseline="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 di carico)</a:t>
              </a:r>
            </a:p>
            <a:p>
              <a:pPr algn="l"/>
              <a:r>
                <a:rPr lang="it-IT" sz="1200" baseline="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   Dove:</a:t>
              </a:r>
            </a:p>
            <a:p>
              <a:pPr algn="ctr"/>
              <a:r>
                <a:rPr lang="it-IT" sz="1200" baseline="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- b = lato lungo del pannello;</a:t>
              </a:r>
            </a:p>
            <a:p>
              <a:pPr algn="ctr"/>
              <a:r>
                <a:rPr lang="it-IT" sz="1200" baseline="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- a</a:t>
              </a:r>
              <a:r>
                <a:rPr lang="it-IT" sz="12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= lato corto del pannello.</a:t>
              </a:r>
            </a:p>
            <a:p>
              <a:pPr algn="ctr"/>
              <a:endParaRPr lang="it-IT" sz="5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l"/>
              <a:r>
                <a:rPr lang="it-IT" sz="12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 Con carico distribuito q e </a:t>
              </a:r>
            </a:p>
            <a:p>
              <a:pPr algn="l"/>
              <a:r>
                <a:rPr lang="it-IT" sz="12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 b=a=L --&gt; b/a=1:</a:t>
              </a:r>
            </a:p>
            <a:p>
              <a:pPr algn="l"/>
              <a:endParaRPr lang="it-IT" sz="10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ctr"/>
              <a:r>
                <a:rPr lang="it-IT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el-GR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α</a:t>
              </a:r>
              <a:r>
                <a:rPr lang="it-IT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= 0,00406</a:t>
              </a:r>
            </a:p>
            <a:p>
              <a:pPr algn="ctr"/>
              <a:endParaRPr lang="it-IT" sz="5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𝑤</m:t>
                        </m:r>
                      </m:e>
                      <m:sub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𝑚𝑎𝑥</m:t>
                        </m:r>
                      </m:sub>
                    </m:sSub>
                    <m:r>
                      <a:rPr lang="it-IT" sz="14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>
                      <a:rPr lang="it-IT" sz="14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𝛼</m:t>
                    </m:r>
                    <m:f>
                      <m:fPr>
                        <m:ctrlP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𝑞</m:t>
                        </m:r>
                        <m:sSup>
                          <m:sSupPr>
                            <m:ctrlP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</m:t>
                            </m:r>
                          </m:e>
                          <m:sup>
                            <m:r>
                              <a:rPr lang="it-IT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4</m:t>
                            </m:r>
                          </m:sup>
                        </m:sSup>
                      </m:num>
                      <m:den>
                        <m:r>
                          <a:rPr lang="it-IT" sz="14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𝐷</m:t>
                        </m:r>
                      </m:den>
                    </m:f>
                  </m:oMath>
                </m:oMathPara>
              </a14:m>
              <a:endParaRPr lang="it-IT" sz="1400">
                <a:solidFill>
                  <a:sysClr val="windowText" lastClr="000000"/>
                </a:solidFill>
              </a:endParaRPr>
            </a:p>
          </xdr:txBody>
        </xdr:sp>
      </mc:Choice>
      <mc:Fallback xmlns="">
        <xdr:sp macro="" textlink="">
          <xdr:nvSpPr>
            <xdr:cNvPr id="31" name="CasellaDiTesto 30">
              <a:extLst>
                <a:ext uri="{FF2B5EF4-FFF2-40B4-BE49-F238E27FC236}">
                  <a16:creationId xmlns:a16="http://schemas.microsoft.com/office/drawing/2014/main" id="{0414C8A9-1681-45A7-A3B3-CA858024C499}"/>
                </a:ext>
              </a:extLst>
            </xdr:cNvPr>
            <xdr:cNvSpPr txBox="1"/>
          </xdr:nvSpPr>
          <xdr:spPr>
            <a:xfrm>
              <a:off x="9039224" y="44215049"/>
              <a:ext cx="2047875" cy="2705101"/>
            </a:xfrm>
            <a:prstGeom prst="rect">
              <a:avLst/>
            </a:prstGeom>
            <a:solidFill>
              <a:schemeClr val="bg1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it-IT" sz="1200" b="0" i="0">
                  <a:latin typeface="Cambria Math" panose="02040503050406030204" pitchFamily="18" charset="0"/>
                </a:rPr>
                <a:t>𝑤_𝑚𝑎𝑥=</a:t>
              </a:r>
              <a:r>
                <a:rPr lang="it-IT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</a:t>
              </a:r>
              <a:r>
                <a:rPr lang="it-IT" sz="1200" b="0" i="0">
                  <a:latin typeface="Cambria Math" panose="02040503050406030204" pitchFamily="18" charset="0"/>
                </a:rPr>
                <a:t> (𝑞𝑎^4)/𝐷</a:t>
              </a:r>
              <a:endParaRPr lang="it-IT" sz="1200"/>
            </a:p>
            <a:p>
              <a:pPr/>
              <a:endParaRPr lang="it-IT" sz="1000"/>
            </a:p>
            <a:p>
              <a:pPr algn="l"/>
              <a:r>
                <a:rPr lang="it-IT" sz="120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   </a:t>
              </a:r>
              <a:r>
                <a:rPr lang="el-GR" sz="120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α</a:t>
              </a:r>
              <a:r>
                <a:rPr lang="it-IT" sz="120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 = f(b/a;tipo</a:t>
              </a:r>
              <a:r>
                <a:rPr lang="it-IT" sz="1200" baseline="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 di carico)</a:t>
              </a:r>
            </a:p>
            <a:p>
              <a:pPr algn="l"/>
              <a:r>
                <a:rPr lang="it-IT" sz="1200" baseline="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   Dove:</a:t>
              </a:r>
            </a:p>
            <a:p>
              <a:pPr algn="ctr"/>
              <a:r>
                <a:rPr lang="it-IT" sz="1200" baseline="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- b = lato lungo del pannello;</a:t>
              </a:r>
            </a:p>
            <a:p>
              <a:pPr algn="ctr"/>
              <a:r>
                <a:rPr lang="it-IT" sz="1200" baseline="0">
                  <a:solidFill>
                    <a:sysClr val="windowText" lastClr="000000"/>
                  </a:solidFill>
                  <a:latin typeface="Calibri" panose="020F0502020204030204" pitchFamily="34" charset="0"/>
                </a:rPr>
                <a:t>- a</a:t>
              </a:r>
              <a:r>
                <a:rPr lang="it-IT" sz="12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= lato corto del pannello.</a:t>
              </a:r>
            </a:p>
            <a:p>
              <a:pPr algn="ctr"/>
              <a:endParaRPr lang="it-IT" sz="5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l"/>
              <a:r>
                <a:rPr lang="it-IT" sz="12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 Con carico distribuito q e </a:t>
              </a:r>
            </a:p>
            <a:p>
              <a:pPr algn="l"/>
              <a:r>
                <a:rPr lang="it-IT" sz="12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 b=a=L --&gt; b/a=1:</a:t>
              </a:r>
            </a:p>
            <a:p>
              <a:pPr algn="l"/>
              <a:endParaRPr lang="it-IT" sz="10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ctr"/>
              <a:r>
                <a:rPr lang="it-IT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el-GR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α</a:t>
              </a:r>
              <a:r>
                <a:rPr lang="it-IT" sz="1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= 0,00406</a:t>
              </a:r>
            </a:p>
            <a:p>
              <a:pPr algn="ctr"/>
              <a:endParaRPr lang="it-IT" sz="5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ctr"/>
              <a:r>
                <a:rPr lang="it-IT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𝑤_𝑚𝑎𝑥=𝛼 (𝑞</a:t>
              </a:r>
              <a:r>
                <a:rPr lang="it-IT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𝐿</a:t>
              </a:r>
              <a:r>
                <a:rPr lang="it-IT" sz="14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^4)/𝐷</a:t>
              </a:r>
              <a:endParaRPr lang="it-IT" sz="1400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85725</xdr:colOff>
      <xdr:row>11</xdr:row>
      <xdr:rowOff>138112</xdr:rowOff>
    </xdr:from>
    <xdr:ext cx="923778" cy="40331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sellaDiTesto 1">
              <a:extLst>
                <a:ext uri="{FF2B5EF4-FFF2-40B4-BE49-F238E27FC236}">
                  <a16:creationId xmlns:a16="http://schemas.microsoft.com/office/drawing/2014/main" id="{40BE05E7-C99A-422B-9FE7-C29A95D8BEEC}"/>
                </a:ext>
              </a:extLst>
            </xdr:cNvPr>
            <xdr:cNvSpPr txBox="1"/>
          </xdr:nvSpPr>
          <xdr:spPr>
            <a:xfrm>
              <a:off x="806312" y="2258460"/>
              <a:ext cx="923778" cy="403316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14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𝑤</m:t>
                        </m:r>
                      </m:e>
                      <m:sub>
                        <m:r>
                          <a:rPr lang="it-IT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𝑙𝑖𝑚</m:t>
                        </m:r>
                      </m:sub>
                    </m:sSub>
                    <m:r>
                      <a:rPr lang="it-IT" sz="14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𝐿</m:t>
                        </m:r>
                      </m:num>
                      <m:den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250</m:t>
                        </m:r>
                      </m:den>
                    </m:f>
                  </m:oMath>
                </m:oMathPara>
              </a14:m>
              <a:endParaRPr lang="it-IT" sz="1400"/>
            </a:p>
          </xdr:txBody>
        </xdr:sp>
      </mc:Choice>
      <mc:Fallback xmlns="">
        <xdr:sp macro="" textlink="">
          <xdr:nvSpPr>
            <xdr:cNvPr id="2" name="CasellaDiTesto 1">
              <a:extLst>
                <a:ext uri="{FF2B5EF4-FFF2-40B4-BE49-F238E27FC236}">
                  <a16:creationId xmlns:a16="http://schemas.microsoft.com/office/drawing/2014/main" id="{40BE05E7-C99A-422B-9FE7-C29A95D8BEEC}"/>
                </a:ext>
              </a:extLst>
            </xdr:cNvPr>
            <xdr:cNvSpPr txBox="1"/>
          </xdr:nvSpPr>
          <xdr:spPr>
            <a:xfrm>
              <a:off x="806312" y="2258460"/>
              <a:ext cx="923778" cy="403316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𝑤_𝑙𝑖𝑚=</a:t>
              </a:r>
              <a:r>
                <a:rPr lang="it-IT" sz="1400" b="0" i="0">
                  <a:latin typeface="Cambria Math" panose="02040503050406030204" pitchFamily="18" charset="0"/>
                </a:rPr>
                <a:t>𝐿/250</a:t>
              </a:r>
              <a:endParaRPr lang="it-IT" sz="1400"/>
            </a:p>
          </xdr:txBody>
        </xdr:sp>
      </mc:Fallback>
    </mc:AlternateContent>
    <xdr:clientData/>
  </xdr:oneCellAnchor>
  <xdr:twoCellAnchor>
    <xdr:from>
      <xdr:col>7</xdr:col>
      <xdr:colOff>604630</xdr:colOff>
      <xdr:row>17</xdr:row>
      <xdr:rowOff>0</xdr:rowOff>
    </xdr:from>
    <xdr:to>
      <xdr:col>12</xdr:col>
      <xdr:colOff>582065</xdr:colOff>
      <xdr:row>30</xdr:row>
      <xdr:rowOff>140674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FF7A7ADC-C5C3-4791-A65A-0C04FE912A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604630</xdr:colOff>
      <xdr:row>17</xdr:row>
      <xdr:rowOff>0</xdr:rowOff>
    </xdr:from>
    <xdr:to>
      <xdr:col>18</xdr:col>
      <xdr:colOff>582064</xdr:colOff>
      <xdr:row>30</xdr:row>
      <xdr:rowOff>140674</xdr:rowOff>
    </xdr:to>
    <xdr:graphicFrame macro="">
      <xdr:nvGraphicFramePr>
        <xdr:cNvPr id="19" name="Grafico 18">
          <a:extLst>
            <a:ext uri="{FF2B5EF4-FFF2-40B4-BE49-F238E27FC236}">
              <a16:creationId xmlns:a16="http://schemas.microsoft.com/office/drawing/2014/main" id="{EB293990-411E-4E43-9314-34260BD29E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604630</xdr:colOff>
      <xdr:row>17</xdr:row>
      <xdr:rowOff>0</xdr:rowOff>
    </xdr:from>
    <xdr:to>
      <xdr:col>24</xdr:col>
      <xdr:colOff>582065</xdr:colOff>
      <xdr:row>30</xdr:row>
      <xdr:rowOff>140674</xdr:rowOff>
    </xdr:to>
    <xdr:graphicFrame macro="">
      <xdr:nvGraphicFramePr>
        <xdr:cNvPr id="20" name="Grafico 19">
          <a:extLst>
            <a:ext uri="{FF2B5EF4-FFF2-40B4-BE49-F238E27FC236}">
              <a16:creationId xmlns:a16="http://schemas.microsoft.com/office/drawing/2014/main" id="{B7CB235B-B69F-4BAF-B258-A411F8953C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132523</xdr:colOff>
      <xdr:row>52</xdr:row>
      <xdr:rowOff>24848</xdr:rowOff>
    </xdr:from>
    <xdr:to>
      <xdr:col>13</xdr:col>
      <xdr:colOff>109958</xdr:colOff>
      <xdr:row>66</xdr:row>
      <xdr:rowOff>16435</xdr:rowOff>
    </xdr:to>
    <xdr:graphicFrame macro="">
      <xdr:nvGraphicFramePr>
        <xdr:cNvPr id="21" name="Grafico 20">
          <a:extLst>
            <a:ext uri="{FF2B5EF4-FFF2-40B4-BE49-F238E27FC236}">
              <a16:creationId xmlns:a16="http://schemas.microsoft.com/office/drawing/2014/main" id="{DFCDEB10-713B-4890-A8C1-BAAEE0CF1C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132523</xdr:colOff>
      <xdr:row>52</xdr:row>
      <xdr:rowOff>24848</xdr:rowOff>
    </xdr:from>
    <xdr:to>
      <xdr:col>19</xdr:col>
      <xdr:colOff>109957</xdr:colOff>
      <xdr:row>66</xdr:row>
      <xdr:rowOff>16435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C6480E56-119B-45E4-B261-EB93585D81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132523</xdr:colOff>
      <xdr:row>52</xdr:row>
      <xdr:rowOff>24848</xdr:rowOff>
    </xdr:from>
    <xdr:to>
      <xdr:col>25</xdr:col>
      <xdr:colOff>109958</xdr:colOff>
      <xdr:row>66</xdr:row>
      <xdr:rowOff>16435</xdr:rowOff>
    </xdr:to>
    <xdr:graphicFrame macro="">
      <xdr:nvGraphicFramePr>
        <xdr:cNvPr id="23" name="Grafico 22">
          <a:extLst>
            <a:ext uri="{FF2B5EF4-FFF2-40B4-BE49-F238E27FC236}">
              <a16:creationId xmlns:a16="http://schemas.microsoft.com/office/drawing/2014/main" id="{9BEE4461-DD8A-4C9C-83CF-CCBE2B7E84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24848</xdr:colOff>
      <xdr:row>85</xdr:row>
      <xdr:rowOff>24848</xdr:rowOff>
    </xdr:from>
    <xdr:to>
      <xdr:col>13</xdr:col>
      <xdr:colOff>2283</xdr:colOff>
      <xdr:row>98</xdr:row>
      <xdr:rowOff>165522</xdr:rowOff>
    </xdr:to>
    <xdr:graphicFrame macro="">
      <xdr:nvGraphicFramePr>
        <xdr:cNvPr id="40" name="Grafico 39">
          <a:extLst>
            <a:ext uri="{FF2B5EF4-FFF2-40B4-BE49-F238E27FC236}">
              <a16:creationId xmlns:a16="http://schemas.microsoft.com/office/drawing/2014/main" id="{BA9A2B92-C742-4447-9B5B-0AC7AD5B70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14</xdr:col>
      <xdr:colOff>24848</xdr:colOff>
      <xdr:row>85</xdr:row>
      <xdr:rowOff>24848</xdr:rowOff>
    </xdr:from>
    <xdr:to>
      <xdr:col>19</xdr:col>
      <xdr:colOff>2282</xdr:colOff>
      <xdr:row>98</xdr:row>
      <xdr:rowOff>165522</xdr:rowOff>
    </xdr:to>
    <xdr:graphicFrame macro="">
      <xdr:nvGraphicFramePr>
        <xdr:cNvPr id="41" name="Grafico 40">
          <a:extLst>
            <a:ext uri="{FF2B5EF4-FFF2-40B4-BE49-F238E27FC236}">
              <a16:creationId xmlns:a16="http://schemas.microsoft.com/office/drawing/2014/main" id="{E6295E1F-998F-49CD-9002-494FE84A19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20</xdr:col>
      <xdr:colOff>24848</xdr:colOff>
      <xdr:row>85</xdr:row>
      <xdr:rowOff>24848</xdr:rowOff>
    </xdr:from>
    <xdr:to>
      <xdr:col>24</xdr:col>
      <xdr:colOff>273196</xdr:colOff>
      <xdr:row>98</xdr:row>
      <xdr:rowOff>57522</xdr:rowOff>
    </xdr:to>
    <xdr:graphicFrame macro="">
      <xdr:nvGraphicFramePr>
        <xdr:cNvPr id="42" name="Grafico 41">
          <a:extLst>
            <a:ext uri="{FF2B5EF4-FFF2-40B4-BE49-F238E27FC236}">
              <a16:creationId xmlns:a16="http://schemas.microsoft.com/office/drawing/2014/main" id="{5BFC5DC7-F470-4E26-AB4D-8B2CD9CE32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546652</xdr:colOff>
      <xdr:row>119</xdr:row>
      <xdr:rowOff>16566</xdr:rowOff>
    </xdr:from>
    <xdr:to>
      <xdr:col>12</xdr:col>
      <xdr:colOff>524087</xdr:colOff>
      <xdr:row>132</xdr:row>
      <xdr:rowOff>157239</xdr:rowOff>
    </xdr:to>
    <xdr:graphicFrame macro="">
      <xdr:nvGraphicFramePr>
        <xdr:cNvPr id="43" name="Grafico 42">
          <a:extLst>
            <a:ext uri="{FF2B5EF4-FFF2-40B4-BE49-F238E27FC236}">
              <a16:creationId xmlns:a16="http://schemas.microsoft.com/office/drawing/2014/main" id="{A6BC01BB-4408-4F7F-A0A4-793BAD17B7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13</xdr:col>
      <xdr:colOff>538369</xdr:colOff>
      <xdr:row>118</xdr:row>
      <xdr:rowOff>223631</xdr:rowOff>
    </xdr:from>
    <xdr:to>
      <xdr:col>18</xdr:col>
      <xdr:colOff>515803</xdr:colOff>
      <xdr:row>132</xdr:row>
      <xdr:rowOff>132391</xdr:rowOff>
    </xdr:to>
    <xdr:graphicFrame macro="">
      <xdr:nvGraphicFramePr>
        <xdr:cNvPr id="44" name="Grafico 43">
          <a:extLst>
            <a:ext uri="{FF2B5EF4-FFF2-40B4-BE49-F238E27FC236}">
              <a16:creationId xmlns:a16="http://schemas.microsoft.com/office/drawing/2014/main" id="{FCE7FCDC-9BF0-418B-BD9A-58F24105E5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19</xdr:col>
      <xdr:colOff>546652</xdr:colOff>
      <xdr:row>119</xdr:row>
      <xdr:rowOff>16566</xdr:rowOff>
    </xdr:from>
    <xdr:to>
      <xdr:col>24</xdr:col>
      <xdr:colOff>524087</xdr:colOff>
      <xdr:row>132</xdr:row>
      <xdr:rowOff>157239</xdr:rowOff>
    </xdr:to>
    <xdr:graphicFrame macro="">
      <xdr:nvGraphicFramePr>
        <xdr:cNvPr id="45" name="Grafico 44">
          <a:extLst>
            <a:ext uri="{FF2B5EF4-FFF2-40B4-BE49-F238E27FC236}">
              <a16:creationId xmlns:a16="http://schemas.microsoft.com/office/drawing/2014/main" id="{6D25D898-0B99-49A1-A2E0-0B6559B370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oneCellAnchor>
    <xdr:from>
      <xdr:col>4</xdr:col>
      <xdr:colOff>41413</xdr:colOff>
      <xdr:row>155</xdr:row>
      <xdr:rowOff>33522</xdr:rowOff>
    </xdr:from>
    <xdr:ext cx="1350065" cy="5040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0" name="CasellaDiTesto 29">
              <a:extLst>
                <a:ext uri="{FF2B5EF4-FFF2-40B4-BE49-F238E27FC236}">
                  <a16:creationId xmlns:a16="http://schemas.microsoft.com/office/drawing/2014/main" id="{5C2FED60-5E6A-49F1-BCE0-9DBDD16FAEC4}"/>
                </a:ext>
              </a:extLst>
            </xdr:cNvPr>
            <xdr:cNvSpPr txBox="1"/>
          </xdr:nvSpPr>
          <xdr:spPr>
            <a:xfrm>
              <a:off x="1987826" y="3611609"/>
              <a:ext cx="1350065" cy="504000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it-IT" sz="12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2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𝐿</m:t>
                        </m:r>
                        <m:r>
                          <a:rPr lang="it-IT" sz="12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sSub>
                          <m:sSubPr>
                            <m:ctrlPr>
                              <a:rPr lang="it-IT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it-IT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</m:t>
                            </m:r>
                          </m:e>
                          <m:sub>
                            <m:r>
                              <a:rPr lang="it-IT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it-IT" sz="12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200" b="0" i="1">
                                <a:latin typeface="Cambria Math" panose="02040503050406030204" pitchFamily="18" charset="0"/>
                              </a:rPr>
                              <m:t>𝐿</m:t>
                            </m:r>
                          </m:e>
                          <m:sub>
                            <m:r>
                              <a:rPr lang="it-IT" sz="12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t-IT" sz="1200" b="0" i="1">
                            <a:latin typeface="Cambria Math" panose="02040503050406030204" pitchFamily="18" charset="0"/>
                          </a:rPr>
                          <m:t>−</m:t>
                        </m:r>
                        <m:sSub>
                          <m:sSubPr>
                            <m:ctrlPr>
                              <a:rPr lang="it-IT" sz="12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200" b="0" i="1">
                                <a:latin typeface="Cambria Math" panose="02040503050406030204" pitchFamily="18" charset="0"/>
                              </a:rPr>
                              <m:t>𝐿</m:t>
                            </m:r>
                          </m:e>
                          <m:sub>
                            <m:r>
                              <a:rPr lang="it-IT" sz="12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den>
                    </m:f>
                    <m:r>
                      <a:rPr lang="it-IT" sz="12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2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it-IT" sz="12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𝑤</m:t>
                        </m:r>
                        <m:r>
                          <a:rPr lang="it-IT" sz="12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sSub>
                          <m:sSubPr>
                            <m:ctrlPr>
                              <a:rPr lang="it-IT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it-IT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𝑤</m:t>
                            </m:r>
                          </m:e>
                          <m:sub>
                            <m:r>
                              <a:rPr lang="it-IT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it-IT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it-IT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𝑤</m:t>
                            </m:r>
                          </m:e>
                          <m:sub>
                            <m:r>
                              <a:rPr lang="it-IT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b>
                        </m:sSub>
                        <m:r>
                          <a:rPr lang="it-IT" sz="12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sSub>
                          <m:sSubPr>
                            <m:ctrlPr>
                              <a:rPr lang="it-IT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it-IT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𝑤</m:t>
                            </m:r>
                          </m:e>
                          <m:sub>
                            <m:r>
                              <a:rPr lang="it-IT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it-IT" sz="1200"/>
            </a:p>
          </xdr:txBody>
        </xdr:sp>
      </mc:Choice>
      <mc:Fallback xmlns="">
        <xdr:sp macro="" textlink="">
          <xdr:nvSpPr>
            <xdr:cNvPr id="30" name="CasellaDiTesto 29">
              <a:extLst>
                <a:ext uri="{FF2B5EF4-FFF2-40B4-BE49-F238E27FC236}">
                  <a16:creationId xmlns:a16="http://schemas.microsoft.com/office/drawing/2014/main" id="{5C2FED60-5E6A-49F1-BCE0-9DBDD16FAEC4}"/>
                </a:ext>
              </a:extLst>
            </xdr:cNvPr>
            <xdr:cNvSpPr txBox="1"/>
          </xdr:nvSpPr>
          <xdr:spPr>
            <a:xfrm>
              <a:off x="1987826" y="3611609"/>
              <a:ext cx="1350065" cy="504000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r>
                <a:rPr lang="it-IT" sz="1200" b="0" i="0">
                  <a:latin typeface="Cambria Math" panose="02040503050406030204" pitchFamily="18" charset="0"/>
                </a:rPr>
                <a:t>(</a:t>
              </a:r>
              <a:r>
                <a:rPr lang="it-IT" sz="12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𝐿−𝐿_1</a:t>
              </a:r>
              <a:r>
                <a:rPr lang="it-IT" sz="12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)/(</a:t>
              </a:r>
              <a:r>
                <a:rPr lang="it-IT" sz="1200" b="0" i="0">
                  <a:latin typeface="Cambria Math" panose="02040503050406030204" pitchFamily="18" charset="0"/>
                </a:rPr>
                <a:t>𝐿_2−𝐿_1 )=</a:t>
              </a:r>
              <a:r>
                <a:rPr lang="it-IT" sz="12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it-IT" sz="12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𝑤</a:t>
              </a:r>
              <a:r>
                <a:rPr lang="it-IT" sz="12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−</a:t>
              </a:r>
              <a:r>
                <a:rPr lang="it-IT" sz="12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𝑤</a:t>
              </a:r>
              <a:r>
                <a:rPr lang="it-IT" sz="12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_1)/(</a:t>
              </a:r>
              <a:r>
                <a:rPr lang="it-IT" sz="12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𝑤</a:t>
              </a:r>
              <a:r>
                <a:rPr lang="it-IT" sz="12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_2−</a:t>
              </a:r>
              <a:r>
                <a:rPr lang="it-IT" sz="12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𝑤</a:t>
              </a:r>
              <a:r>
                <a:rPr lang="it-IT" sz="12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_1 )</a:t>
              </a:r>
              <a:endParaRPr lang="it-IT" sz="1200"/>
            </a:p>
          </xdr:txBody>
        </xdr:sp>
      </mc:Fallback>
    </mc:AlternateContent>
    <xdr:clientData/>
  </xdr:oneCellAnchor>
  <xdr:oneCellAnchor>
    <xdr:from>
      <xdr:col>6</xdr:col>
      <xdr:colOff>4971</xdr:colOff>
      <xdr:row>158</xdr:row>
      <xdr:rowOff>8284</xdr:rowOff>
    </xdr:from>
    <xdr:ext cx="687457" cy="5040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1" name="CasellaDiTesto 30">
              <a:extLst>
                <a:ext uri="{FF2B5EF4-FFF2-40B4-BE49-F238E27FC236}">
                  <a16:creationId xmlns:a16="http://schemas.microsoft.com/office/drawing/2014/main" id="{48A6A763-AE66-47FE-82B7-DFACD03BF1B1}"/>
                </a:ext>
              </a:extLst>
            </xdr:cNvPr>
            <xdr:cNvSpPr txBox="1"/>
          </xdr:nvSpPr>
          <xdr:spPr>
            <a:xfrm>
              <a:off x="3177210" y="4157871"/>
              <a:ext cx="687457" cy="504000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200" b="0" i="1">
                        <a:latin typeface="Cambria Math" panose="02040503050406030204" pitchFamily="18" charset="0"/>
                      </a:rPr>
                      <m:t>𝑤</m:t>
                    </m:r>
                    <m:r>
                      <a:rPr lang="it-IT" sz="12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2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2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𝐿</m:t>
                        </m:r>
                      </m:num>
                      <m:den>
                        <m:r>
                          <a:rPr lang="it-IT" sz="1200" b="0" i="1">
                            <a:latin typeface="Cambria Math" panose="02040503050406030204" pitchFamily="18" charset="0"/>
                          </a:rPr>
                          <m:t>250</m:t>
                        </m:r>
                      </m:den>
                    </m:f>
                  </m:oMath>
                </m:oMathPara>
              </a14:m>
              <a:endParaRPr lang="it-IT" sz="1200"/>
            </a:p>
          </xdr:txBody>
        </xdr:sp>
      </mc:Choice>
      <mc:Fallback xmlns="">
        <xdr:sp macro="" textlink="">
          <xdr:nvSpPr>
            <xdr:cNvPr id="31" name="CasellaDiTesto 30">
              <a:extLst>
                <a:ext uri="{FF2B5EF4-FFF2-40B4-BE49-F238E27FC236}">
                  <a16:creationId xmlns:a16="http://schemas.microsoft.com/office/drawing/2014/main" id="{48A6A763-AE66-47FE-82B7-DFACD03BF1B1}"/>
                </a:ext>
              </a:extLst>
            </xdr:cNvPr>
            <xdr:cNvSpPr txBox="1"/>
          </xdr:nvSpPr>
          <xdr:spPr>
            <a:xfrm>
              <a:off x="3177210" y="4157871"/>
              <a:ext cx="687457" cy="504000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r>
                <a:rPr lang="it-IT" sz="1200" b="0" i="0">
                  <a:latin typeface="Cambria Math" panose="02040503050406030204" pitchFamily="18" charset="0"/>
                </a:rPr>
                <a:t>𝑤=</a:t>
              </a:r>
              <a:r>
                <a:rPr lang="it-IT" sz="12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𝐿</a:t>
              </a:r>
              <a:r>
                <a:rPr lang="it-IT" sz="12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</a:t>
              </a:r>
              <a:r>
                <a:rPr lang="it-IT" sz="1200" b="0" i="0">
                  <a:latin typeface="Cambria Math" panose="02040503050406030204" pitchFamily="18" charset="0"/>
                </a:rPr>
                <a:t>250</a:t>
              </a:r>
              <a:endParaRPr lang="it-IT" sz="1200"/>
            </a:p>
          </xdr:txBody>
        </xdr:sp>
      </mc:Fallback>
    </mc:AlternateContent>
    <xdr:clientData/>
  </xdr:oneCellAnchor>
  <xdr:oneCellAnchor>
    <xdr:from>
      <xdr:col>7</xdr:col>
      <xdr:colOff>306456</xdr:colOff>
      <xdr:row>155</xdr:row>
      <xdr:rowOff>16956</xdr:rowOff>
    </xdr:from>
    <xdr:ext cx="3520108" cy="5040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2" name="CasellaDiTesto 31">
              <a:extLst>
                <a:ext uri="{FF2B5EF4-FFF2-40B4-BE49-F238E27FC236}">
                  <a16:creationId xmlns:a16="http://schemas.microsoft.com/office/drawing/2014/main" id="{8029421A-B919-431A-B4C4-D29BD29709F4}"/>
                </a:ext>
              </a:extLst>
            </xdr:cNvPr>
            <xdr:cNvSpPr txBox="1"/>
          </xdr:nvSpPr>
          <xdr:spPr>
            <a:xfrm>
              <a:off x="4091608" y="3595043"/>
              <a:ext cx="3520108" cy="504000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200" b="0" i="1">
                        <a:latin typeface="Cambria Math" panose="02040503050406030204" pitchFamily="18" charset="0"/>
                      </a:rPr>
                      <m:t>𝑤</m:t>
                    </m:r>
                    <m:r>
                      <a:rPr lang="it-IT" sz="12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it-IT" sz="12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it-IT" sz="1200" b="0" i="1">
                        <a:latin typeface="Cambria Math" panose="02040503050406030204" pitchFamily="18" charset="0"/>
                      </a:rPr>
                      <m:t>  </m:t>
                    </m:r>
                    <m:r>
                      <a:rPr lang="it-IT" sz="1200" b="0" i="1">
                        <a:latin typeface="Cambria Math" panose="02040503050406030204" pitchFamily="18" charset="0"/>
                      </a:rPr>
                      <m:t>𝐿</m:t>
                    </m:r>
                    <m:r>
                      <a:rPr lang="it-IT" sz="12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it-IT" sz="1200" b="0" i="1">
                        <a:latin typeface="Cambria Math" panose="02040503050406030204" pitchFamily="18" charset="0"/>
                      </a:rPr>
                      <m:t>𝐵</m:t>
                    </m:r>
                    <m:r>
                      <a:rPr lang="it-IT" sz="1200" b="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it-IT" sz="12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it-IT" sz="12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it-IT" sz="12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it-IT" sz="1200" b="0" i="1">
                                    <a:latin typeface="Cambria Math" panose="02040503050406030204" pitchFamily="18" charset="0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it-IT" sz="1200" b="0" i="1"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b>
                            </m:sSub>
                            <m:r>
                              <a:rPr lang="it-IT" sz="1200" b="0" i="1">
                                <a:latin typeface="Cambria Math" panose="02040503050406030204" pitchFamily="18" charset="0"/>
                              </a:rPr>
                              <m:t>−</m:t>
                            </m:r>
                            <m:sSub>
                              <m:sSubPr>
                                <m:ctrlPr>
                                  <a:rPr lang="it-IT" sz="12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it-IT" sz="1200" b="0" i="1">
                                    <a:latin typeface="Cambria Math" panose="02040503050406030204" pitchFamily="18" charset="0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it-IT" sz="1200" b="0" i="1">
                                    <a:latin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it-IT" sz="12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it-IT" sz="1200" b="0" i="1">
                                    <a:latin typeface="Cambria Math" panose="02040503050406030204" pitchFamily="18" charset="0"/>
                                  </a:rPr>
                                  <m:t>𝐿</m:t>
                                </m:r>
                              </m:e>
                              <m:sub>
                                <m:r>
                                  <a:rPr lang="it-IT" sz="1200" b="0" i="1"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b>
                            </m:sSub>
                            <m:r>
                              <a:rPr lang="it-IT" sz="1200" b="0" i="1">
                                <a:latin typeface="Cambria Math" panose="02040503050406030204" pitchFamily="18" charset="0"/>
                              </a:rPr>
                              <m:t>−</m:t>
                            </m:r>
                            <m:sSub>
                              <m:sSubPr>
                                <m:ctrlPr>
                                  <a:rPr lang="it-IT" sz="12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it-IT" sz="1200" b="0" i="1">
                                    <a:latin typeface="Cambria Math" panose="02040503050406030204" pitchFamily="18" charset="0"/>
                                  </a:rPr>
                                  <m:t>𝐿</m:t>
                                </m:r>
                              </m:e>
                              <m:sub>
                                <m:r>
                                  <a:rPr lang="it-IT" sz="1200" b="0" i="1">
                                    <a:latin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</m:den>
                        </m:f>
                      </m:e>
                    </m:d>
                    <m:r>
                      <a:rPr lang="it-IT" sz="1200" b="0" i="1">
                        <a:latin typeface="Cambria Math" panose="02040503050406030204" pitchFamily="18" charset="0"/>
                      </a:rPr>
                      <m:t>𝐿</m:t>
                    </m:r>
                    <m:r>
                      <a:rPr lang="it-IT" sz="1200" b="0" i="1">
                        <a:latin typeface="Cambria Math" panose="02040503050406030204" pitchFamily="18" charset="0"/>
                      </a:rPr>
                      <m:t>+</m:t>
                    </m:r>
                    <m:d>
                      <m:dPr>
                        <m:ctrlPr>
                          <a:rPr lang="it-IT" sz="12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it-IT" sz="12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200" b="0" i="1">
                                <a:latin typeface="Cambria Math" panose="02040503050406030204" pitchFamily="18" charset="0"/>
                              </a:rPr>
                              <m:t>𝑤</m:t>
                            </m:r>
                          </m:e>
                          <m:sub>
                            <m:r>
                              <a:rPr lang="it-IT" sz="12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t-IT" sz="1200" b="0" i="1">
                            <a:latin typeface="Cambria Math" panose="02040503050406030204" pitchFamily="18" charset="0"/>
                          </a:rPr>
                          <m:t>−</m:t>
                        </m:r>
                        <m:sSub>
                          <m:sSubPr>
                            <m:ctrlPr>
                              <a:rPr lang="it-IT" sz="12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200" b="0" i="1">
                                <a:latin typeface="Cambria Math" panose="02040503050406030204" pitchFamily="18" charset="0"/>
                              </a:rPr>
                              <m:t>𝐿</m:t>
                            </m:r>
                          </m:e>
                          <m:sub>
                            <m:r>
                              <a:rPr lang="it-IT" sz="12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f>
                          <m:fPr>
                            <m:ctrlPr>
                              <a:rPr lang="it-IT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it-IT" sz="12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it-IT" sz="12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it-IT" sz="12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  <m:r>
                              <a:rPr lang="it-IT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</m:t>
                            </m:r>
                            <m:sSub>
                              <m:sSubPr>
                                <m:ctrlPr>
                                  <a:rPr lang="it-IT" sz="12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it-IT" sz="12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𝑤</m:t>
                                </m:r>
                              </m:e>
                              <m:sub>
                                <m:r>
                                  <a:rPr lang="it-IT" sz="12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it-IT" sz="12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it-IT" sz="12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</m:t>
                                </m:r>
                              </m:e>
                              <m:sub>
                                <m:r>
                                  <a:rPr lang="it-IT" sz="12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  <m:r>
                              <a:rPr lang="it-IT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</m:t>
                            </m:r>
                            <m:sSub>
                              <m:sSubPr>
                                <m:ctrlPr>
                                  <a:rPr lang="it-IT" sz="12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it-IT" sz="12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</m:t>
                                </m:r>
                              </m:e>
                              <m:sub>
                                <m:r>
                                  <a:rPr lang="it-IT" sz="12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sub>
                            </m:sSub>
                          </m:den>
                        </m:f>
                      </m:e>
                    </m:d>
                  </m:oMath>
                </m:oMathPara>
              </a14:m>
              <a:endParaRPr lang="it-IT" sz="1200"/>
            </a:p>
          </xdr:txBody>
        </xdr:sp>
      </mc:Choice>
      <mc:Fallback xmlns="">
        <xdr:sp macro="" textlink="">
          <xdr:nvSpPr>
            <xdr:cNvPr id="32" name="CasellaDiTesto 31">
              <a:extLst>
                <a:ext uri="{FF2B5EF4-FFF2-40B4-BE49-F238E27FC236}">
                  <a16:creationId xmlns:a16="http://schemas.microsoft.com/office/drawing/2014/main" id="{8029421A-B919-431A-B4C4-D29BD29709F4}"/>
                </a:ext>
              </a:extLst>
            </xdr:cNvPr>
            <xdr:cNvSpPr txBox="1"/>
          </xdr:nvSpPr>
          <xdr:spPr>
            <a:xfrm>
              <a:off x="4091608" y="3595043"/>
              <a:ext cx="3520108" cy="504000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r>
                <a:rPr lang="it-IT" sz="1200" b="0" i="0">
                  <a:latin typeface="Cambria Math" panose="02040503050406030204" pitchFamily="18" charset="0"/>
                </a:rPr>
                <a:t>𝑤=𝐴  𝐿+𝐵=((𝑤_2−𝑤_1)/(𝐿_2−𝐿_1 ))𝐿+(𝑤_1−𝐿_1</a:t>
              </a:r>
              <a:r>
                <a:rPr lang="it-IT" sz="12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 (𝑤_2−𝑤_1)/(𝐿_2−𝐿_1 )</a:t>
              </a:r>
              <a:r>
                <a:rPr lang="it-IT" sz="12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endParaRPr lang="it-IT" sz="1200"/>
            </a:p>
          </xdr:txBody>
        </xdr:sp>
      </mc:Fallback>
    </mc:AlternateContent>
    <xdr:clientData/>
  </xdr:oneCellAnchor>
  <xdr:oneCellAnchor>
    <xdr:from>
      <xdr:col>14</xdr:col>
      <xdr:colOff>231912</xdr:colOff>
      <xdr:row>158</xdr:row>
      <xdr:rowOff>8283</xdr:rowOff>
    </xdr:from>
    <xdr:ext cx="1350065" cy="67089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3" name="CasellaDiTesto 32">
              <a:extLst>
                <a:ext uri="{FF2B5EF4-FFF2-40B4-BE49-F238E27FC236}">
                  <a16:creationId xmlns:a16="http://schemas.microsoft.com/office/drawing/2014/main" id="{5B603127-6937-4DCF-B9E5-317C5E61A23F}"/>
                </a:ext>
              </a:extLst>
            </xdr:cNvPr>
            <xdr:cNvSpPr txBox="1"/>
          </xdr:nvSpPr>
          <xdr:spPr>
            <a:xfrm>
              <a:off x="8307455" y="4157870"/>
              <a:ext cx="1350065" cy="670891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14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𝐿</m:t>
                        </m:r>
                      </m:e>
                      <m:sub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𝑚𝑎𝑥</m:t>
                        </m:r>
                      </m:sub>
                    </m:sSub>
                    <m:r>
                      <a:rPr lang="it-IT" sz="14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4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𝐵</m:t>
                        </m:r>
                      </m:num>
                      <m:den>
                        <m:f>
                          <m:fPr>
                            <m:ctrlPr>
                              <a:rPr lang="it-IT" sz="14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250</m:t>
                            </m:r>
                          </m:den>
                        </m:f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𝐴</m:t>
                        </m:r>
                      </m:den>
                    </m:f>
                  </m:oMath>
                </m:oMathPara>
              </a14:m>
              <a:endParaRPr lang="it-IT" sz="1400"/>
            </a:p>
          </xdr:txBody>
        </xdr:sp>
      </mc:Choice>
      <mc:Fallback xmlns="">
        <xdr:sp macro="" textlink="">
          <xdr:nvSpPr>
            <xdr:cNvPr id="33" name="CasellaDiTesto 32">
              <a:extLst>
                <a:ext uri="{FF2B5EF4-FFF2-40B4-BE49-F238E27FC236}">
                  <a16:creationId xmlns:a16="http://schemas.microsoft.com/office/drawing/2014/main" id="{5B603127-6937-4DCF-B9E5-317C5E61A23F}"/>
                </a:ext>
              </a:extLst>
            </xdr:cNvPr>
            <xdr:cNvSpPr txBox="1"/>
          </xdr:nvSpPr>
          <xdr:spPr>
            <a:xfrm>
              <a:off x="8307455" y="4157870"/>
              <a:ext cx="1350065" cy="670891"/>
            </a:xfrm>
            <a:prstGeom prst="rect">
              <a:avLst/>
            </a:prstGeom>
            <a:solidFill>
              <a:sysClr val="window" lastClr="FFFFFF"/>
            </a:solidFill>
            <a:ln>
              <a:solidFill>
                <a:sysClr val="windowText" lastClr="00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ctr">
              <a:noAutofit/>
            </a:bodyPr>
            <a:lstStyle/>
            <a:p>
              <a:r>
                <a:rPr lang="it-IT" sz="1400" b="0" i="0">
                  <a:latin typeface="Cambria Math" panose="02040503050406030204" pitchFamily="18" charset="0"/>
                </a:rPr>
                <a:t>𝐿_𝑚𝑎𝑥=𝐵/(1/250−𝐴)</a:t>
              </a:r>
              <a:endParaRPr lang="it-IT" sz="1400"/>
            </a:p>
          </xdr:txBody>
        </xdr:sp>
      </mc:Fallback>
    </mc:AlternateContent>
    <xdr:clientData/>
  </xdr:oneCellAnchor>
  <xdr:twoCellAnchor>
    <xdr:from>
      <xdr:col>10</xdr:col>
      <xdr:colOff>552450</xdr:colOff>
      <xdr:row>191</xdr:row>
      <xdr:rowOff>190499</xdr:rowOff>
    </xdr:from>
    <xdr:to>
      <xdr:col>15</xdr:col>
      <xdr:colOff>564450</xdr:colOff>
      <xdr:row>205</xdr:row>
      <xdr:rowOff>147299</xdr:rowOff>
    </xdr:to>
    <xdr:graphicFrame macro="">
      <xdr:nvGraphicFramePr>
        <xdr:cNvPr id="25" name="Grafico 24">
          <a:extLst>
            <a:ext uri="{FF2B5EF4-FFF2-40B4-BE49-F238E27FC236}">
              <a16:creationId xmlns:a16="http://schemas.microsoft.com/office/drawing/2014/main" id="{A5F95290-D2D4-4366-A3E0-C93214C622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11</xdr:col>
      <xdr:colOff>0</xdr:colOff>
      <xdr:row>208</xdr:row>
      <xdr:rowOff>0</xdr:rowOff>
    </xdr:from>
    <xdr:to>
      <xdr:col>16</xdr:col>
      <xdr:colOff>12000</xdr:colOff>
      <xdr:row>222</xdr:row>
      <xdr:rowOff>33000</xdr:rowOff>
    </xdr:to>
    <xdr:graphicFrame macro="">
      <xdr:nvGraphicFramePr>
        <xdr:cNvPr id="29" name="Grafico 28">
          <a:extLst>
            <a:ext uri="{FF2B5EF4-FFF2-40B4-BE49-F238E27FC236}">
              <a16:creationId xmlns:a16="http://schemas.microsoft.com/office/drawing/2014/main" id="{D465C148-4B1F-4299-960B-E1F47B0556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85725</xdr:colOff>
      <xdr:row>5</xdr:row>
      <xdr:rowOff>138112</xdr:rowOff>
    </xdr:from>
    <xdr:ext cx="770724" cy="40382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sellaDiTesto 1">
              <a:extLst>
                <a:ext uri="{FF2B5EF4-FFF2-40B4-BE49-F238E27FC236}">
                  <a16:creationId xmlns:a16="http://schemas.microsoft.com/office/drawing/2014/main" id="{BA297D42-AE8E-4DDB-BFD7-54C59B2DAEFA}"/>
                </a:ext>
              </a:extLst>
            </xdr:cNvPr>
            <xdr:cNvSpPr txBox="1"/>
          </xdr:nvSpPr>
          <xdr:spPr>
            <a:xfrm>
              <a:off x="800100" y="804862"/>
              <a:ext cx="770724" cy="40382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it-IT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it-IT" sz="14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𝑤</m:t>
                            </m:r>
                          </m:e>
                          <m:sub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𝑖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it-IT" sz="14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𝑤</m:t>
                            </m:r>
                          </m:e>
                          <m:sub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𝑎𝑛𝑎𝑙𝑖𝑡𝑖𝑐𝑎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it-IT" sz="1400"/>
            </a:p>
          </xdr:txBody>
        </xdr:sp>
      </mc:Choice>
      <mc:Fallback xmlns="">
        <xdr:sp macro="" textlink="">
          <xdr:nvSpPr>
            <xdr:cNvPr id="2" name="CasellaDiTesto 1">
              <a:extLst>
                <a:ext uri="{FF2B5EF4-FFF2-40B4-BE49-F238E27FC236}">
                  <a16:creationId xmlns:a16="http://schemas.microsoft.com/office/drawing/2014/main" id="{BA297D42-AE8E-4DDB-BFD7-54C59B2DAEFA}"/>
                </a:ext>
              </a:extLst>
            </xdr:cNvPr>
            <xdr:cNvSpPr txBox="1"/>
          </xdr:nvSpPr>
          <xdr:spPr>
            <a:xfrm>
              <a:off x="800100" y="804862"/>
              <a:ext cx="770724" cy="40382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400" b="0" i="0">
                  <a:latin typeface="Cambria Math" panose="02040503050406030204" pitchFamily="18" charset="0"/>
                </a:rPr>
                <a:t>𝑤_𝑖/𝑤_𝑎𝑛𝑎𝑙𝑖𝑡𝑖𝑐𝑎 </a:t>
              </a:r>
              <a:endParaRPr lang="it-IT" sz="1400"/>
            </a:p>
          </xdr:txBody>
        </xdr:sp>
      </mc:Fallback>
    </mc:AlternateContent>
    <xdr:clientData/>
  </xdr:oneCellAnchor>
  <xdr:twoCellAnchor>
    <xdr:from>
      <xdr:col>10</xdr:col>
      <xdr:colOff>123825</xdr:colOff>
      <xdr:row>10</xdr:row>
      <xdr:rowOff>209550</xdr:rowOff>
    </xdr:from>
    <xdr:to>
      <xdr:col>15</xdr:col>
      <xdr:colOff>99825</xdr:colOff>
      <xdr:row>25</xdr:row>
      <xdr:rowOff>41550</xdr:rowOff>
    </xdr:to>
    <xdr:graphicFrame macro="">
      <xdr:nvGraphicFramePr>
        <xdr:cNvPr id="30" name="Grafico 29">
          <a:extLst>
            <a:ext uri="{FF2B5EF4-FFF2-40B4-BE49-F238E27FC236}">
              <a16:creationId xmlns:a16="http://schemas.microsoft.com/office/drawing/2014/main" id="{2916AABA-9262-4275-B5CE-A55192306F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11</xdr:row>
      <xdr:rowOff>0</xdr:rowOff>
    </xdr:from>
    <xdr:to>
      <xdr:col>24</xdr:col>
      <xdr:colOff>585600</xdr:colOff>
      <xdr:row>25</xdr:row>
      <xdr:rowOff>60600</xdr:rowOff>
    </xdr:to>
    <xdr:graphicFrame macro="">
      <xdr:nvGraphicFramePr>
        <xdr:cNvPr id="31" name="Grafico 30">
          <a:extLst>
            <a:ext uri="{FF2B5EF4-FFF2-40B4-BE49-F238E27FC236}">
              <a16:creationId xmlns:a16="http://schemas.microsoft.com/office/drawing/2014/main" id="{558A1C1D-2152-47AA-B80D-53FDB18BEF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11</xdr:row>
      <xdr:rowOff>0</xdr:rowOff>
    </xdr:from>
    <xdr:to>
      <xdr:col>19</xdr:col>
      <xdr:colOff>256345</xdr:colOff>
      <xdr:row>23</xdr:row>
      <xdr:rowOff>187759</xdr:rowOff>
    </xdr:to>
    <xdr:graphicFrame macro="">
      <xdr:nvGraphicFramePr>
        <xdr:cNvPr id="32" name="Grafico 31">
          <a:extLst>
            <a:ext uri="{FF2B5EF4-FFF2-40B4-BE49-F238E27FC236}">
              <a16:creationId xmlns:a16="http://schemas.microsoft.com/office/drawing/2014/main" id="{BA0058A7-D9DB-4A12-8710-E3B721B09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38100</xdr:colOff>
      <xdr:row>43</xdr:row>
      <xdr:rowOff>0</xdr:rowOff>
    </xdr:from>
    <xdr:to>
      <xdr:col>15</xdr:col>
      <xdr:colOff>14100</xdr:colOff>
      <xdr:row>57</xdr:row>
      <xdr:rowOff>136800</xdr:rowOff>
    </xdr:to>
    <xdr:graphicFrame macro="">
      <xdr:nvGraphicFramePr>
        <xdr:cNvPr id="33" name="Grafico 32">
          <a:extLst>
            <a:ext uri="{FF2B5EF4-FFF2-40B4-BE49-F238E27FC236}">
              <a16:creationId xmlns:a16="http://schemas.microsoft.com/office/drawing/2014/main" id="{88A53C74-7F15-4515-BE37-0FC6B78FE5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38100</xdr:colOff>
      <xdr:row>43</xdr:row>
      <xdr:rowOff>0</xdr:rowOff>
    </xdr:from>
    <xdr:to>
      <xdr:col>20</xdr:col>
      <xdr:colOff>14100</xdr:colOff>
      <xdr:row>57</xdr:row>
      <xdr:rowOff>136800</xdr:rowOff>
    </xdr:to>
    <xdr:graphicFrame macro="">
      <xdr:nvGraphicFramePr>
        <xdr:cNvPr id="34" name="Grafico 33">
          <a:extLst>
            <a:ext uri="{FF2B5EF4-FFF2-40B4-BE49-F238E27FC236}">
              <a16:creationId xmlns:a16="http://schemas.microsoft.com/office/drawing/2014/main" id="{ADC081D6-24E6-416F-9A9D-413A98CDFF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38100</xdr:colOff>
      <xdr:row>43</xdr:row>
      <xdr:rowOff>0</xdr:rowOff>
    </xdr:from>
    <xdr:to>
      <xdr:col>25</xdr:col>
      <xdr:colOff>14100</xdr:colOff>
      <xdr:row>57</xdr:row>
      <xdr:rowOff>136800</xdr:rowOff>
    </xdr:to>
    <xdr:graphicFrame macro="">
      <xdr:nvGraphicFramePr>
        <xdr:cNvPr id="35" name="Grafico 34">
          <a:extLst>
            <a:ext uri="{FF2B5EF4-FFF2-40B4-BE49-F238E27FC236}">
              <a16:creationId xmlns:a16="http://schemas.microsoft.com/office/drawing/2014/main" id="{5A4D2252-93FD-4DD4-9D1C-B7C11AF832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19050</xdr:colOff>
      <xdr:row>74</xdr:row>
      <xdr:rowOff>0</xdr:rowOff>
    </xdr:from>
    <xdr:to>
      <xdr:col>14</xdr:col>
      <xdr:colOff>604650</xdr:colOff>
      <xdr:row>88</xdr:row>
      <xdr:rowOff>136800</xdr:rowOff>
    </xdr:to>
    <xdr:graphicFrame macro="">
      <xdr:nvGraphicFramePr>
        <xdr:cNvPr id="36" name="Grafico 35">
          <a:extLst>
            <a:ext uri="{FF2B5EF4-FFF2-40B4-BE49-F238E27FC236}">
              <a16:creationId xmlns:a16="http://schemas.microsoft.com/office/drawing/2014/main" id="{967204F4-BFC9-4B31-B705-A4D07DA6EE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9525</xdr:colOff>
      <xdr:row>74</xdr:row>
      <xdr:rowOff>0</xdr:rowOff>
    </xdr:from>
    <xdr:to>
      <xdr:col>19</xdr:col>
      <xdr:colOff>595125</xdr:colOff>
      <xdr:row>88</xdr:row>
      <xdr:rowOff>136800</xdr:rowOff>
    </xdr:to>
    <xdr:graphicFrame macro="">
      <xdr:nvGraphicFramePr>
        <xdr:cNvPr id="37" name="Grafico 36">
          <a:extLst>
            <a:ext uri="{FF2B5EF4-FFF2-40B4-BE49-F238E27FC236}">
              <a16:creationId xmlns:a16="http://schemas.microsoft.com/office/drawing/2014/main" id="{15F917C5-DF32-4C36-B91C-AD7ABA3985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20</xdr:col>
      <xdr:colOff>9525</xdr:colOff>
      <xdr:row>74</xdr:row>
      <xdr:rowOff>0</xdr:rowOff>
    </xdr:from>
    <xdr:to>
      <xdr:col>24</xdr:col>
      <xdr:colOff>595125</xdr:colOff>
      <xdr:row>88</xdr:row>
      <xdr:rowOff>136800</xdr:rowOff>
    </xdr:to>
    <xdr:graphicFrame macro="">
      <xdr:nvGraphicFramePr>
        <xdr:cNvPr id="38" name="Grafico 37">
          <a:extLst>
            <a:ext uri="{FF2B5EF4-FFF2-40B4-BE49-F238E27FC236}">
              <a16:creationId xmlns:a16="http://schemas.microsoft.com/office/drawing/2014/main" id="{735038AA-78B3-4621-B8EE-C008697386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28575</xdr:colOff>
      <xdr:row>105</xdr:row>
      <xdr:rowOff>0</xdr:rowOff>
    </xdr:from>
    <xdr:to>
      <xdr:col>14</xdr:col>
      <xdr:colOff>290175</xdr:colOff>
      <xdr:row>118</xdr:row>
      <xdr:rowOff>39300</xdr:rowOff>
    </xdr:to>
    <xdr:graphicFrame macro="">
      <xdr:nvGraphicFramePr>
        <xdr:cNvPr id="39" name="Grafico 38">
          <a:extLst>
            <a:ext uri="{FF2B5EF4-FFF2-40B4-BE49-F238E27FC236}">
              <a16:creationId xmlns:a16="http://schemas.microsoft.com/office/drawing/2014/main" id="{27E5BF83-72F1-473A-B43B-670B22EDA8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15</xdr:col>
      <xdr:colOff>19050</xdr:colOff>
      <xdr:row>105</xdr:row>
      <xdr:rowOff>0</xdr:rowOff>
    </xdr:from>
    <xdr:to>
      <xdr:col>19</xdr:col>
      <xdr:colOff>604650</xdr:colOff>
      <xdr:row>119</xdr:row>
      <xdr:rowOff>136800</xdr:rowOff>
    </xdr:to>
    <xdr:graphicFrame macro="">
      <xdr:nvGraphicFramePr>
        <xdr:cNvPr id="40" name="Grafico 39">
          <a:extLst>
            <a:ext uri="{FF2B5EF4-FFF2-40B4-BE49-F238E27FC236}">
              <a16:creationId xmlns:a16="http://schemas.microsoft.com/office/drawing/2014/main" id="{5E8159AF-1E07-44C2-B200-A027E765E9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20</xdr:col>
      <xdr:colOff>19050</xdr:colOff>
      <xdr:row>105</xdr:row>
      <xdr:rowOff>0</xdr:rowOff>
    </xdr:from>
    <xdr:to>
      <xdr:col>24</xdr:col>
      <xdr:colOff>604650</xdr:colOff>
      <xdr:row>119</xdr:row>
      <xdr:rowOff>136800</xdr:rowOff>
    </xdr:to>
    <xdr:graphicFrame macro="">
      <xdr:nvGraphicFramePr>
        <xdr:cNvPr id="41" name="Grafico 40">
          <a:extLst>
            <a:ext uri="{FF2B5EF4-FFF2-40B4-BE49-F238E27FC236}">
              <a16:creationId xmlns:a16="http://schemas.microsoft.com/office/drawing/2014/main" id="{4472D9BC-B727-46EE-A0C9-3422E1C99A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317638</xdr:colOff>
      <xdr:row>25</xdr:row>
      <xdr:rowOff>55080</xdr:rowOff>
    </xdr:from>
    <xdr:to>
      <xdr:col>14</xdr:col>
      <xdr:colOff>560437</xdr:colOff>
      <xdr:row>38</xdr:row>
      <xdr:rowOff>135901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746751DA-600F-4F83-8BCA-BE8BE9F3EF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11</xdr:col>
      <xdr:colOff>0</xdr:colOff>
      <xdr:row>59</xdr:row>
      <xdr:rowOff>0</xdr:rowOff>
    </xdr:from>
    <xdr:to>
      <xdr:col>15</xdr:col>
      <xdr:colOff>242799</xdr:colOff>
      <xdr:row>72</xdr:row>
      <xdr:rowOff>80821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C94038A9-B45F-4C8B-AACE-06707694B7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15</xdr:col>
      <xdr:colOff>371475</xdr:colOff>
      <xdr:row>59</xdr:row>
      <xdr:rowOff>9525</xdr:rowOff>
    </xdr:from>
    <xdr:to>
      <xdr:col>20</xdr:col>
      <xdr:colOff>4674</xdr:colOff>
      <xdr:row>72</xdr:row>
      <xdr:rowOff>90346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51D74129-D99B-4C86-984A-A963CF83F9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15</xdr:col>
      <xdr:colOff>198782</xdr:colOff>
      <xdr:row>25</xdr:row>
      <xdr:rowOff>54251</xdr:rowOff>
    </xdr:from>
    <xdr:to>
      <xdr:col>19</xdr:col>
      <xdr:colOff>441581</xdr:colOff>
      <xdr:row>38</xdr:row>
      <xdr:rowOff>135072</xdr:rowOff>
    </xdr:to>
    <xdr:graphicFrame macro="">
      <xdr:nvGraphicFramePr>
        <xdr:cNvPr id="19" name="Grafico 18">
          <a:extLst>
            <a:ext uri="{FF2B5EF4-FFF2-40B4-BE49-F238E27FC236}">
              <a16:creationId xmlns:a16="http://schemas.microsoft.com/office/drawing/2014/main" id="{2D5118FE-DB23-4384-85B6-DF39E0C13C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19</xdr:col>
      <xdr:colOff>455543</xdr:colOff>
      <xdr:row>25</xdr:row>
      <xdr:rowOff>165652</xdr:rowOff>
    </xdr:from>
    <xdr:to>
      <xdr:col>24</xdr:col>
      <xdr:colOff>85429</xdr:colOff>
      <xdr:row>39</xdr:row>
      <xdr:rowOff>55973</xdr:rowOff>
    </xdr:to>
    <xdr:graphicFrame macro="">
      <xdr:nvGraphicFramePr>
        <xdr:cNvPr id="20" name="Grafico 19">
          <a:extLst>
            <a:ext uri="{FF2B5EF4-FFF2-40B4-BE49-F238E27FC236}">
              <a16:creationId xmlns:a16="http://schemas.microsoft.com/office/drawing/2014/main" id="{EFA6CE3F-2F67-4C06-8971-7DB2930444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C6133-50A7-467A-A647-9C2015BEFCB6}">
  <dimension ref="B1:R486"/>
  <sheetViews>
    <sheetView topLeftCell="A53" zoomScaleNormal="100" workbookViewId="0">
      <selection activeCell="K294" sqref="K294"/>
    </sheetView>
  </sheetViews>
  <sheetFormatPr defaultRowHeight="15" x14ac:dyDescent="0.25"/>
  <cols>
    <col min="1" max="1" width="1.5703125" customWidth="1"/>
    <col min="3" max="5" width="10.7109375" customWidth="1"/>
    <col min="6" max="6" width="14.140625" customWidth="1"/>
    <col min="7" max="8" width="11.7109375" customWidth="1"/>
    <col min="9" max="9" width="12.42578125" customWidth="1"/>
    <col min="10" max="10" width="12" customWidth="1"/>
    <col min="11" max="11" width="12.42578125" customWidth="1"/>
    <col min="12" max="12" width="10.7109375" customWidth="1"/>
    <col min="13" max="16" width="11.7109375" customWidth="1"/>
  </cols>
  <sheetData>
    <row r="1" spans="2:15" ht="8.1" customHeight="1" x14ac:dyDescent="0.25"/>
    <row r="2" spans="2:15" x14ac:dyDescent="0.25">
      <c r="B2" t="s">
        <v>120</v>
      </c>
    </row>
    <row r="3" spans="2:15" x14ac:dyDescent="0.25">
      <c r="B3" t="s">
        <v>121</v>
      </c>
    </row>
    <row r="4" spans="2:15" x14ac:dyDescent="0.25">
      <c r="B4" t="s">
        <v>0</v>
      </c>
    </row>
    <row r="5" spans="2:15" x14ac:dyDescent="0.25">
      <c r="B5" t="s">
        <v>1</v>
      </c>
    </row>
    <row r="6" spans="2:15" x14ac:dyDescent="0.25">
      <c r="K6" s="12" t="s">
        <v>148</v>
      </c>
    </row>
    <row r="7" spans="2:15" x14ac:dyDescent="0.25">
      <c r="H7" t="s">
        <v>2</v>
      </c>
      <c r="I7" t="s">
        <v>3</v>
      </c>
      <c r="J7" t="s">
        <v>147</v>
      </c>
      <c r="K7" s="45" t="s">
        <v>172</v>
      </c>
      <c r="N7" s="2"/>
      <c r="O7" s="2"/>
    </row>
    <row r="8" spans="2:15" ht="18" x14ac:dyDescent="0.35">
      <c r="C8" t="s">
        <v>4</v>
      </c>
      <c r="F8" t="s">
        <v>5</v>
      </c>
      <c r="G8" t="s">
        <v>6</v>
      </c>
      <c r="H8">
        <v>22</v>
      </c>
      <c r="I8">
        <v>30</v>
      </c>
      <c r="J8" s="2">
        <v>26.1</v>
      </c>
      <c r="K8" s="45">
        <v>18.8</v>
      </c>
    </row>
    <row r="9" spans="2:15" ht="18" x14ac:dyDescent="0.35">
      <c r="F9" t="s">
        <v>7</v>
      </c>
      <c r="G9" t="s">
        <v>6</v>
      </c>
      <c r="H9">
        <v>15</v>
      </c>
      <c r="I9">
        <v>15</v>
      </c>
      <c r="J9" s="11">
        <v>15</v>
      </c>
      <c r="K9" s="45">
        <v>15</v>
      </c>
    </row>
    <row r="10" spans="2:15" x14ac:dyDescent="0.25">
      <c r="F10" s="4" t="s">
        <v>8</v>
      </c>
      <c r="G10" t="s">
        <v>9</v>
      </c>
      <c r="H10" s="3">
        <f>ATAN(H9/H8/COS(RADIANS(45)))</f>
        <v>0.76719285630530698</v>
      </c>
      <c r="I10" s="3">
        <f>ATAN(I9/I8/COS(RADIANS(45)))</f>
        <v>0.61547970867038726</v>
      </c>
      <c r="J10" s="3">
        <f>ATAN(J9/J8/COS(RADIANS(45)))</f>
        <v>0.6824770099055304</v>
      </c>
      <c r="K10" s="48">
        <f>ATAN(K9/K8/COS(RADIANS(45)))</f>
        <v>0.84563537849207215</v>
      </c>
      <c r="L10" s="3"/>
    </row>
    <row r="11" spans="2:15" x14ac:dyDescent="0.25">
      <c r="G11" t="s">
        <v>10</v>
      </c>
      <c r="H11" s="3">
        <f>DEGREES(H10)</f>
        <v>43.956912738880717</v>
      </c>
      <c r="I11" s="3">
        <f>DEGREES(I10)</f>
        <v>35.264389682754654</v>
      </c>
      <c r="J11" s="3">
        <f>DEGREES(J10)</f>
        <v>39.103052282294968</v>
      </c>
      <c r="K11" s="48">
        <f>DEGREES(K10)</f>
        <v>48.451338194543681</v>
      </c>
      <c r="L11" s="3"/>
    </row>
    <row r="12" spans="2:15" ht="18" x14ac:dyDescent="0.35">
      <c r="F12" t="s">
        <v>11</v>
      </c>
      <c r="G12" t="s">
        <v>6</v>
      </c>
      <c r="H12" s="3">
        <f>H9/SIN(H10)</f>
        <v>21.61018278497431</v>
      </c>
      <c r="I12" s="3">
        <f>I9/SIN(I10)</f>
        <v>25.98076211353316</v>
      </c>
      <c r="J12" s="3">
        <f>J9/SIN(J10)</f>
        <v>23.782451513668647</v>
      </c>
      <c r="K12" s="48">
        <f>K9/SIN(K10)</f>
        <v>20.042953874117462</v>
      </c>
      <c r="L12" s="3"/>
    </row>
    <row r="13" spans="2:15" x14ac:dyDescent="0.25">
      <c r="K13" s="45"/>
    </row>
    <row r="14" spans="2:15" ht="18" x14ac:dyDescent="0.35">
      <c r="C14" t="s">
        <v>119</v>
      </c>
      <c r="F14" t="s">
        <v>13</v>
      </c>
      <c r="G14" t="s">
        <v>6</v>
      </c>
      <c r="H14">
        <v>308</v>
      </c>
      <c r="I14">
        <v>300</v>
      </c>
      <c r="J14">
        <v>313.2</v>
      </c>
      <c r="K14" s="45">
        <v>300.8</v>
      </c>
    </row>
    <row r="15" spans="2:15" ht="15" customHeight="1" x14ac:dyDescent="0.25">
      <c r="G15" s="1" t="s">
        <v>12</v>
      </c>
      <c r="H15">
        <f>H14/H8</f>
        <v>14</v>
      </c>
      <c r="I15">
        <f>I14/I8</f>
        <v>10</v>
      </c>
      <c r="J15">
        <f>J14/J8</f>
        <v>11.999999999999998</v>
      </c>
      <c r="K15" s="45">
        <f>K14/K8</f>
        <v>16</v>
      </c>
    </row>
    <row r="16" spans="2:15" ht="18" x14ac:dyDescent="0.35">
      <c r="F16" t="s">
        <v>14</v>
      </c>
      <c r="G16" t="s">
        <v>6</v>
      </c>
      <c r="H16">
        <v>594</v>
      </c>
      <c r="I16">
        <v>600</v>
      </c>
      <c r="J16">
        <v>600.29999999999995</v>
      </c>
      <c r="K16" s="45">
        <v>601.6</v>
      </c>
    </row>
    <row r="17" spans="3:11" ht="15" customHeight="1" x14ac:dyDescent="0.25">
      <c r="G17" s="1" t="s">
        <v>12</v>
      </c>
      <c r="H17">
        <f>H16/H8</f>
        <v>27</v>
      </c>
      <c r="I17">
        <f>I16/I8</f>
        <v>20</v>
      </c>
      <c r="J17">
        <f>J16/J8</f>
        <v>22.999999999999996</v>
      </c>
      <c r="K17" s="45">
        <f>K16/K8</f>
        <v>32</v>
      </c>
    </row>
    <row r="18" spans="3:11" ht="18" x14ac:dyDescent="0.35">
      <c r="F18" t="s">
        <v>15</v>
      </c>
      <c r="G18" t="s">
        <v>6</v>
      </c>
      <c r="H18">
        <v>814</v>
      </c>
      <c r="I18">
        <v>810</v>
      </c>
      <c r="J18">
        <v>809.1</v>
      </c>
      <c r="K18" s="45">
        <v>808.4</v>
      </c>
    </row>
    <row r="19" spans="3:11" ht="15" customHeight="1" x14ac:dyDescent="0.25">
      <c r="G19" s="1" t="s">
        <v>12</v>
      </c>
      <c r="H19">
        <f>H18/H8</f>
        <v>37</v>
      </c>
      <c r="I19">
        <f>I18/I8</f>
        <v>27</v>
      </c>
      <c r="J19">
        <f>J18/J8</f>
        <v>31</v>
      </c>
      <c r="K19" s="45">
        <f>K18/K8</f>
        <v>43</v>
      </c>
    </row>
    <row r="20" spans="3:11" ht="18" x14ac:dyDescent="0.35">
      <c r="F20" t="s">
        <v>16</v>
      </c>
      <c r="G20" t="s">
        <v>6</v>
      </c>
      <c r="H20">
        <v>990</v>
      </c>
      <c r="I20">
        <v>990</v>
      </c>
      <c r="J20">
        <v>991.8</v>
      </c>
      <c r="K20" s="45">
        <v>996.4</v>
      </c>
    </row>
    <row r="21" spans="3:11" ht="15" customHeight="1" x14ac:dyDescent="0.25">
      <c r="G21" s="1" t="s">
        <v>12</v>
      </c>
      <c r="H21">
        <f>H20/H8</f>
        <v>45</v>
      </c>
      <c r="I21">
        <f>I20/I8</f>
        <v>33</v>
      </c>
      <c r="J21">
        <f>J20/J8</f>
        <v>37.999999999999993</v>
      </c>
      <c r="K21" s="45">
        <f>K20/K8</f>
        <v>53</v>
      </c>
    </row>
    <row r="22" spans="3:11" ht="15" customHeight="1" x14ac:dyDescent="0.35">
      <c r="F22" s="44" t="s">
        <v>153</v>
      </c>
      <c r="G22" t="s">
        <v>6</v>
      </c>
      <c r="H22">
        <v>1232</v>
      </c>
      <c r="I22">
        <v>1230</v>
      </c>
      <c r="J22">
        <v>1226.7</v>
      </c>
      <c r="K22" s="45">
        <v>1222</v>
      </c>
    </row>
    <row r="23" spans="3:11" ht="15" customHeight="1" x14ac:dyDescent="0.25">
      <c r="F23" s="44"/>
      <c r="G23" s="1" t="s">
        <v>12</v>
      </c>
      <c r="H23">
        <f>H22/H8</f>
        <v>56</v>
      </c>
      <c r="I23">
        <f t="shared" ref="I23:J23" si="0">I22/I8</f>
        <v>41</v>
      </c>
      <c r="J23">
        <f t="shared" si="0"/>
        <v>47</v>
      </c>
      <c r="K23" s="45">
        <f t="shared" ref="K23" si="1">K22/K8</f>
        <v>65</v>
      </c>
    </row>
    <row r="24" spans="3:11" ht="15" customHeight="1" x14ac:dyDescent="0.35">
      <c r="F24" s="44" t="s">
        <v>154</v>
      </c>
      <c r="G24" t="s">
        <v>6</v>
      </c>
      <c r="H24">
        <v>1540</v>
      </c>
      <c r="I24">
        <v>1530</v>
      </c>
      <c r="J24">
        <v>1539.9</v>
      </c>
      <c r="K24" s="45">
        <v>1541.6</v>
      </c>
    </row>
    <row r="25" spans="3:11" ht="15" customHeight="1" x14ac:dyDescent="0.25">
      <c r="G25" s="1" t="s">
        <v>12</v>
      </c>
      <c r="H25">
        <f>H24/H8</f>
        <v>70</v>
      </c>
      <c r="I25">
        <f t="shared" ref="I25:J25" si="2">I24/I8</f>
        <v>51</v>
      </c>
      <c r="J25">
        <f t="shared" si="2"/>
        <v>59</v>
      </c>
      <c r="K25" s="45">
        <f t="shared" ref="K25" si="3">K24/K8</f>
        <v>81.999999999999986</v>
      </c>
    </row>
    <row r="26" spans="3:11" ht="15" customHeight="1" x14ac:dyDescent="0.35">
      <c r="F26" s="44" t="s">
        <v>160</v>
      </c>
      <c r="G26" t="s">
        <v>6</v>
      </c>
      <c r="H26">
        <v>1804</v>
      </c>
      <c r="I26">
        <v>1800</v>
      </c>
      <c r="J26">
        <v>1800.9</v>
      </c>
      <c r="K26" s="45">
        <v>1804.8</v>
      </c>
    </row>
    <row r="27" spans="3:11" ht="15" customHeight="1" x14ac:dyDescent="0.25">
      <c r="G27" s="1" t="s">
        <v>12</v>
      </c>
      <c r="H27">
        <f>H26/H8</f>
        <v>82</v>
      </c>
      <c r="I27">
        <f t="shared" ref="I27:K27" si="4">I26/I8</f>
        <v>60</v>
      </c>
      <c r="J27">
        <f t="shared" si="4"/>
        <v>69</v>
      </c>
      <c r="K27" s="45">
        <f t="shared" si="4"/>
        <v>96</v>
      </c>
    </row>
    <row r="28" spans="3:11" ht="15" customHeight="1" x14ac:dyDescent="0.35">
      <c r="C28" s="47" t="s">
        <v>171</v>
      </c>
      <c r="D28" s="47"/>
      <c r="E28" s="47"/>
      <c r="F28" s="44" t="s">
        <v>173</v>
      </c>
      <c r="G28" t="s">
        <v>6</v>
      </c>
      <c r="H28">
        <v>2002</v>
      </c>
      <c r="I28">
        <v>2010</v>
      </c>
      <c r="J28">
        <v>2009.7</v>
      </c>
      <c r="K28" s="45">
        <v>2011.6</v>
      </c>
    </row>
    <row r="29" spans="3:11" ht="15" customHeight="1" x14ac:dyDescent="0.25">
      <c r="G29" s="1" t="s">
        <v>12</v>
      </c>
      <c r="H29">
        <f>H28/H8</f>
        <v>91</v>
      </c>
      <c r="I29">
        <f t="shared" ref="I29:J29" si="5">I28/I8</f>
        <v>67</v>
      </c>
      <c r="J29">
        <f t="shared" si="5"/>
        <v>77</v>
      </c>
      <c r="K29" s="45">
        <f>K28/K8</f>
        <v>106.99999999999999</v>
      </c>
    </row>
    <row r="32" spans="3:11" ht="18" x14ac:dyDescent="0.35">
      <c r="C32" t="s">
        <v>17</v>
      </c>
      <c r="F32" s="5" t="s">
        <v>18</v>
      </c>
      <c r="G32" t="s">
        <v>6</v>
      </c>
      <c r="H32" s="2">
        <v>3</v>
      </c>
      <c r="I32" s="6"/>
      <c r="J32" s="7"/>
      <c r="K32" s="1"/>
    </row>
    <row r="33" spans="2:11" ht="18" x14ac:dyDescent="0.35">
      <c r="F33" s="5" t="s">
        <v>19</v>
      </c>
      <c r="G33" t="s">
        <v>6</v>
      </c>
      <c r="H33" s="2">
        <v>3.5</v>
      </c>
      <c r="I33" s="6"/>
      <c r="J33" s="7"/>
      <c r="K33" s="1"/>
    </row>
    <row r="34" spans="2:11" ht="18" x14ac:dyDescent="0.35">
      <c r="F34" s="5" t="s">
        <v>20</v>
      </c>
      <c r="G34" t="s">
        <v>6</v>
      </c>
      <c r="H34" s="2">
        <v>4</v>
      </c>
      <c r="I34" s="6"/>
      <c r="J34" s="7"/>
      <c r="K34" s="1"/>
    </row>
    <row r="35" spans="2:11" ht="18" x14ac:dyDescent="0.35">
      <c r="F35" s="5" t="s">
        <v>149</v>
      </c>
      <c r="G35" t="s">
        <v>6</v>
      </c>
      <c r="H35" s="2">
        <v>5</v>
      </c>
      <c r="I35" s="6"/>
      <c r="J35" s="7"/>
      <c r="K35" s="1"/>
    </row>
    <row r="36" spans="2:11" ht="18" x14ac:dyDescent="0.35">
      <c r="C36" t="s">
        <v>21</v>
      </c>
      <c r="F36" t="s">
        <v>22</v>
      </c>
      <c r="G36" t="s">
        <v>6</v>
      </c>
      <c r="H36" s="2">
        <v>0.7</v>
      </c>
      <c r="I36" s="2"/>
      <c r="K36" s="2"/>
    </row>
    <row r="37" spans="2:11" x14ac:dyDescent="0.25">
      <c r="F37" s="8" t="s">
        <v>100</v>
      </c>
      <c r="I37" s="2"/>
      <c r="K37" s="2"/>
    </row>
    <row r="38" spans="2:11" x14ac:dyDescent="0.25">
      <c r="C38" t="s">
        <v>23</v>
      </c>
      <c r="F38" t="s">
        <v>24</v>
      </c>
      <c r="G38" t="s">
        <v>6</v>
      </c>
      <c r="H38">
        <f>H9</f>
        <v>15</v>
      </c>
      <c r="I38">
        <f>I9</f>
        <v>15</v>
      </c>
      <c r="J38">
        <f>J9</f>
        <v>15</v>
      </c>
    </row>
    <row r="39" spans="2:11" x14ac:dyDescent="0.25">
      <c r="C39" t="s">
        <v>122</v>
      </c>
      <c r="F39" t="s">
        <v>25</v>
      </c>
      <c r="G39" t="s">
        <v>6</v>
      </c>
      <c r="H39">
        <f>H38+2*$H$36</f>
        <v>16.399999999999999</v>
      </c>
      <c r="I39">
        <f>I38+2*$H$36</f>
        <v>16.399999999999999</v>
      </c>
      <c r="J39">
        <f>J38+2*$H$36</f>
        <v>16.399999999999999</v>
      </c>
    </row>
    <row r="40" spans="2:11" x14ac:dyDescent="0.25">
      <c r="C40" t="s">
        <v>26</v>
      </c>
      <c r="F40" t="s">
        <v>27</v>
      </c>
      <c r="G40" t="s">
        <v>6</v>
      </c>
      <c r="H40" s="2">
        <f>H38+$H$36</f>
        <v>15.7</v>
      </c>
      <c r="I40" s="2">
        <f>I38+$H$36</f>
        <v>15.7</v>
      </c>
      <c r="J40" s="2">
        <f>J38+$H$36</f>
        <v>15.7</v>
      </c>
    </row>
    <row r="43" spans="2:11" x14ac:dyDescent="0.25">
      <c r="B43" t="s">
        <v>28</v>
      </c>
    </row>
    <row r="44" spans="2:11" x14ac:dyDescent="0.25">
      <c r="C44" t="s">
        <v>29</v>
      </c>
    </row>
    <row r="45" spans="2:11" ht="18" x14ac:dyDescent="0.35">
      <c r="B45" t="s">
        <v>30</v>
      </c>
      <c r="C45" t="s">
        <v>31</v>
      </c>
      <c r="D45" t="s">
        <v>32</v>
      </c>
      <c r="F45" t="s">
        <v>33</v>
      </c>
      <c r="G45" t="s">
        <v>34</v>
      </c>
      <c r="H45">
        <v>73000</v>
      </c>
    </row>
    <row r="46" spans="2:11" ht="18" x14ac:dyDescent="0.35">
      <c r="D46" t="s">
        <v>35</v>
      </c>
      <c r="F46" t="s">
        <v>36</v>
      </c>
      <c r="G46" t="s">
        <v>34</v>
      </c>
      <c r="H46">
        <v>30000</v>
      </c>
    </row>
    <row r="47" spans="2:11" x14ac:dyDescent="0.25">
      <c r="D47" t="s">
        <v>129</v>
      </c>
      <c r="F47" s="4" t="s">
        <v>130</v>
      </c>
      <c r="G47" t="s">
        <v>62</v>
      </c>
      <c r="H47">
        <v>0.22</v>
      </c>
    </row>
    <row r="48" spans="2:11" ht="18" x14ac:dyDescent="0.35">
      <c r="B48" t="s">
        <v>37</v>
      </c>
      <c r="C48" t="s">
        <v>38</v>
      </c>
      <c r="D48" t="s">
        <v>32</v>
      </c>
      <c r="F48" t="s">
        <v>39</v>
      </c>
      <c r="G48" t="s">
        <v>34</v>
      </c>
      <c r="H48">
        <v>1940</v>
      </c>
    </row>
    <row r="49" spans="2:10" ht="18" x14ac:dyDescent="0.35">
      <c r="D49" t="s">
        <v>35</v>
      </c>
      <c r="F49" t="s">
        <v>40</v>
      </c>
      <c r="G49" t="s">
        <v>34</v>
      </c>
      <c r="H49">
        <v>719</v>
      </c>
    </row>
    <row r="50" spans="2:10" x14ac:dyDescent="0.25">
      <c r="F50" s="4" t="s">
        <v>130</v>
      </c>
      <c r="G50" t="s">
        <v>62</v>
      </c>
      <c r="H50">
        <v>0.35</v>
      </c>
    </row>
    <row r="51" spans="2:10" ht="18" x14ac:dyDescent="0.35">
      <c r="B51" t="s">
        <v>41</v>
      </c>
      <c r="C51" t="s">
        <v>42</v>
      </c>
      <c r="D51" t="s">
        <v>32</v>
      </c>
      <c r="F51" t="s">
        <v>39</v>
      </c>
      <c r="G51" t="s">
        <v>34</v>
      </c>
      <c r="H51">
        <v>210000</v>
      </c>
    </row>
    <row r="52" spans="2:10" ht="18" x14ac:dyDescent="0.35">
      <c r="D52" t="s">
        <v>35</v>
      </c>
      <c r="F52" t="s">
        <v>40</v>
      </c>
      <c r="G52" t="s">
        <v>34</v>
      </c>
      <c r="H52">
        <v>81000</v>
      </c>
    </row>
    <row r="53" spans="2:10" x14ac:dyDescent="0.25">
      <c r="F53" s="4" t="s">
        <v>130</v>
      </c>
      <c r="G53" t="s">
        <v>62</v>
      </c>
      <c r="H53" s="3">
        <v>0.3</v>
      </c>
    </row>
    <row r="56" spans="2:10" x14ac:dyDescent="0.25">
      <c r="B56" s="9" t="s">
        <v>43</v>
      </c>
      <c r="C56" s="9"/>
      <c r="D56" s="9"/>
      <c r="E56" s="9"/>
      <c r="F56" s="9"/>
    </row>
    <row r="57" spans="2:10" x14ac:dyDescent="0.25">
      <c r="H57" t="s">
        <v>2</v>
      </c>
      <c r="I57" t="s">
        <v>3</v>
      </c>
      <c r="J57" t="s">
        <v>147</v>
      </c>
    </row>
    <row r="58" spans="2:10" ht="18" x14ac:dyDescent="0.35">
      <c r="H58" s="10" t="s">
        <v>18</v>
      </c>
    </row>
    <row r="59" spans="2:10" ht="18" x14ac:dyDescent="0.35">
      <c r="B59" t="s">
        <v>37</v>
      </c>
      <c r="C59" t="s">
        <v>38</v>
      </c>
      <c r="D59" t="s">
        <v>32</v>
      </c>
      <c r="F59" t="s">
        <v>44</v>
      </c>
      <c r="G59" t="s">
        <v>34</v>
      </c>
      <c r="H59" s="11">
        <f>$H$48*PI()*SIN(H10)^3/2/COS(H10)^2*($H$32/H12)^2</f>
        <v>37.900697868268914</v>
      </c>
      <c r="I59" s="11">
        <f>$H$48*PI()*SIN(I10)^3/2/COS(I10)^2*($H$32/I12)^2</f>
        <v>11.729235888714605</v>
      </c>
      <c r="J59" s="11">
        <f>$H$48*PI()*SIN(J10)^3/2/COS(J10)^2*($H$32/J12)^2</f>
        <v>20.203053529765803</v>
      </c>
    </row>
    <row r="60" spans="2:10" ht="18" x14ac:dyDescent="0.35">
      <c r="D60" t="s">
        <v>35</v>
      </c>
      <c r="F60" t="s">
        <v>45</v>
      </c>
      <c r="G60" t="s">
        <v>34</v>
      </c>
      <c r="H60" s="11">
        <f>$H$48*PI()*SIN(H10)*($H$32/H12)^2</f>
        <v>81.528612303298502</v>
      </c>
      <c r="I60" s="11">
        <f>$H$48*PI()*SIN(I10)*($H$32/I12)^2</f>
        <v>46.91694355485842</v>
      </c>
      <c r="J60" s="11">
        <f>$H$48*PI()*SIN(J10)*($H$32/J12)^2</f>
        <v>61.166764866718964</v>
      </c>
    </row>
    <row r="61" spans="2:10" ht="18" x14ac:dyDescent="0.35">
      <c r="B61" t="s">
        <v>41</v>
      </c>
      <c r="C61" t="s">
        <v>42</v>
      </c>
      <c r="D61" t="s">
        <v>32</v>
      </c>
      <c r="F61" t="s">
        <v>44</v>
      </c>
      <c r="G61" t="s">
        <v>34</v>
      </c>
      <c r="H61" s="11">
        <f>$H$51*PI()*SIN(H10)^3/2/COS(H10)^2*($H$32/H12)^2</f>
        <v>4102.6528620291092</v>
      </c>
      <c r="I61" s="11">
        <f>$H$51*PI()*SIN(I10)^3/2/COS(I10)^2*($H$32/I12)^2</f>
        <v>1269.6595549639524</v>
      </c>
      <c r="J61" s="11">
        <f>$H$51*PI()*SIN(J10)^3/2/COS(J10)^2*($H$32/J12)^2</f>
        <v>2186.9284748715563</v>
      </c>
    </row>
    <row r="62" spans="2:10" ht="18" x14ac:dyDescent="0.35">
      <c r="D62" t="s">
        <v>35</v>
      </c>
      <c r="F62" t="s">
        <v>45</v>
      </c>
      <c r="G62" t="s">
        <v>34</v>
      </c>
      <c r="H62" s="11">
        <f>$H$51*PI()*SIN(H10)*($H$32/H12)^2</f>
        <v>8825.2621565426216</v>
      </c>
      <c r="I62" s="11">
        <f>$H$51*PI()*SIN(I10)*($H$32/I12)^2</f>
        <v>5078.6382198558094</v>
      </c>
      <c r="J62" s="11">
        <f>$H$51*PI()*SIN(J10)*($H$32/J12)^2</f>
        <v>6621.1446505211252</v>
      </c>
    </row>
    <row r="63" spans="2:10" ht="18" x14ac:dyDescent="0.35">
      <c r="F63" s="2"/>
      <c r="H63" s="10" t="s">
        <v>19</v>
      </c>
    </row>
    <row r="64" spans="2:10" ht="18" x14ac:dyDescent="0.35">
      <c r="C64" t="s">
        <v>38</v>
      </c>
      <c r="F64" t="s">
        <v>44</v>
      </c>
      <c r="G64" t="s">
        <v>34</v>
      </c>
      <c r="H64" s="11">
        <f>$H$48*PI()*SIN(H10)^3/2/COS(H10)^2*($H$33/H12)^2</f>
        <v>51.58706098736603</v>
      </c>
      <c r="I64" s="11">
        <f>$H$48*PI()*SIN(I10)^3/2/COS(I10)^2*($H$33/I12)^2</f>
        <v>15.964793292972656</v>
      </c>
      <c r="J64" s="11">
        <f>$H$48*PI()*SIN(J10)^3/2/COS(J10)^2*($H$33/J12)^2</f>
        <v>27.498600637736793</v>
      </c>
    </row>
    <row r="65" spans="2:10" ht="18" x14ac:dyDescent="0.35">
      <c r="F65" t="s">
        <v>45</v>
      </c>
      <c r="G65" t="s">
        <v>34</v>
      </c>
      <c r="H65" s="11">
        <f>$H$48*PI()*SIN(H10)*($H$33/H12)^2</f>
        <v>110.96950007948965</v>
      </c>
      <c r="I65" s="11">
        <f>$H$48*PI()*SIN(I10)*($H$33/I12)^2</f>
        <v>63.859173171890625</v>
      </c>
      <c r="J65" s="11">
        <f>$H$48*PI()*SIN(J10)*($H$33/J12)^2</f>
        <v>83.254763290811937</v>
      </c>
    </row>
    <row r="66" spans="2:10" ht="18" x14ac:dyDescent="0.35">
      <c r="C66" t="s">
        <v>42</v>
      </c>
      <c r="F66" t="s">
        <v>44</v>
      </c>
      <c r="G66" t="s">
        <v>34</v>
      </c>
      <c r="H66" s="11">
        <f>$H$51*PI()*SIN(H10)^3/2/COS(H10)^2*($H$33/H12)^2</f>
        <v>5584.1663955396216</v>
      </c>
      <c r="I66" s="11">
        <f>$H$51*PI()*SIN(I10)^3/2/COS(I10)^2*($H$33/I12)^2</f>
        <v>1728.1477275898239</v>
      </c>
      <c r="J66" s="11">
        <f>$H$51*PI()*SIN(J10)^3/2/COS(J10)^2*($H$33/J12)^2</f>
        <v>2976.6526463529522</v>
      </c>
    </row>
    <row r="67" spans="2:10" ht="18" x14ac:dyDescent="0.35">
      <c r="F67" t="s">
        <v>45</v>
      </c>
      <c r="G67" t="s">
        <v>34</v>
      </c>
      <c r="H67" s="11">
        <f>$H$51*PI()*SIN(H10)*($H$33/H12)^2</f>
        <v>12012.162379738571</v>
      </c>
      <c r="I67" s="11">
        <f>$H$51*PI()*SIN(I10)*($H$33/I12)^2</f>
        <v>6912.5909103592958</v>
      </c>
      <c r="J67" s="11">
        <f>$H$51*PI()*SIN(J10)*($H$33/J12)^2</f>
        <v>9012.1135520982007</v>
      </c>
    </row>
    <row r="68" spans="2:10" ht="18" x14ac:dyDescent="0.35">
      <c r="F68" s="2"/>
      <c r="H68" s="10" t="s">
        <v>20</v>
      </c>
    </row>
    <row r="69" spans="2:10" ht="18" x14ac:dyDescent="0.35">
      <c r="C69" t="s">
        <v>38</v>
      </c>
      <c r="F69" t="s">
        <v>44</v>
      </c>
      <c r="G69" t="s">
        <v>34</v>
      </c>
      <c r="H69" s="11">
        <f>$H$48*PI()*SIN(H10)^3/2/COS(H10)^2*($H$34/H12)^2</f>
        <v>67.379018432478091</v>
      </c>
      <c r="I69" s="11">
        <f>$H$48*PI()*SIN(I10)^3/2/COS(I10)^2*($H$34/I12)^2</f>
        <v>20.851974913270411</v>
      </c>
      <c r="J69" s="11">
        <f>$H$48*PI()*SIN(J10)^3/2/COS(J10)^2*($H$34/J12)^2</f>
        <v>35.916539608472533</v>
      </c>
    </row>
    <row r="70" spans="2:10" ht="18" x14ac:dyDescent="0.35">
      <c r="F70" t="s">
        <v>45</v>
      </c>
      <c r="G70" t="s">
        <v>34</v>
      </c>
      <c r="H70" s="11">
        <f>$H$48*PI()*SIN(H10)*($H$34/H12)^2</f>
        <v>144.93975520586403</v>
      </c>
      <c r="I70" s="11">
        <f>$H$48*PI()*SIN(I10)*($H$34/I12)^2</f>
        <v>83.407899653081643</v>
      </c>
      <c r="J70" s="11">
        <f>$H$48*PI()*SIN(J10)*($H$34/J12)^2</f>
        <v>108.74091531861147</v>
      </c>
    </row>
    <row r="71" spans="2:10" ht="18" x14ac:dyDescent="0.35">
      <c r="C71" t="s">
        <v>42</v>
      </c>
      <c r="F71" t="s">
        <v>44</v>
      </c>
      <c r="G71" t="s">
        <v>34</v>
      </c>
      <c r="H71" s="11">
        <f>$H$51*PI()*SIN(H10)^3/2/COS(H10)^2*($H$34/H12)^2</f>
        <v>7293.6050880517505</v>
      </c>
      <c r="I71" s="11">
        <f>$H$51*PI()*SIN(I10)^3/2/COS(I10)^2*($H$34/I12)^2</f>
        <v>2257.1725421581373</v>
      </c>
      <c r="J71" s="11">
        <f>$H$51*PI()*SIN(J10)^3/2/COS(J10)^2*($H$34/J12)^2</f>
        <v>3887.8728442160996</v>
      </c>
    </row>
    <row r="72" spans="2:10" ht="18" x14ac:dyDescent="0.35">
      <c r="F72" t="s">
        <v>45</v>
      </c>
      <c r="G72" t="s">
        <v>34</v>
      </c>
      <c r="H72" s="11">
        <f>$H$51*PI()*SIN(H10)*($H$34/H12)^2</f>
        <v>15689.354944964663</v>
      </c>
      <c r="I72" s="11">
        <f>$H$51*PI()*SIN(I10)*($H$34/I12)^2</f>
        <v>9028.6901686325491</v>
      </c>
      <c r="J72" s="11">
        <f>$H$51*PI()*SIN(J10)*($H$34/J12)^2</f>
        <v>11770.923823148667</v>
      </c>
    </row>
    <row r="73" spans="2:10" ht="18" x14ac:dyDescent="0.35">
      <c r="H73" s="10" t="s">
        <v>150</v>
      </c>
      <c r="I73" s="11"/>
      <c r="J73" s="11"/>
    </row>
    <row r="74" spans="2:10" ht="18" x14ac:dyDescent="0.35">
      <c r="C74" t="s">
        <v>38</v>
      </c>
      <c r="F74" t="s">
        <v>44</v>
      </c>
      <c r="G74" t="s">
        <v>34</v>
      </c>
      <c r="H74" s="11">
        <f>$H$48*PI()*SIN(H10)^3/2/COS(H10)^2*($H$35/H12)^2</f>
        <v>105.27971630074701</v>
      </c>
      <c r="I74" s="11">
        <f t="shared" ref="I74:J74" si="6">$H$48*PI()*SIN(I10)^3/2/COS(I10)^2*($H$35/I12)^2</f>
        <v>32.581210801985023</v>
      </c>
      <c r="J74" s="11">
        <f t="shared" si="6"/>
        <v>56.119593138238336</v>
      </c>
    </row>
    <row r="75" spans="2:10" ht="18" x14ac:dyDescent="0.35">
      <c r="F75" t="s">
        <v>45</v>
      </c>
      <c r="G75" t="s">
        <v>34</v>
      </c>
      <c r="H75" s="11">
        <f>$H$48*PI()*SIN(H10)*($H$35/H12)^2</f>
        <v>226.46836750916256</v>
      </c>
      <c r="I75" s="11">
        <f t="shared" ref="I75:J75" si="7">$H$48*PI()*SIN(I10)*($H$35/I12)^2</f>
        <v>130.32484320794009</v>
      </c>
      <c r="J75" s="11">
        <f t="shared" si="7"/>
        <v>169.90768018533043</v>
      </c>
    </row>
    <row r="76" spans="2:10" ht="18" x14ac:dyDescent="0.35">
      <c r="C76" t="s">
        <v>42</v>
      </c>
      <c r="F76" t="s">
        <v>44</v>
      </c>
      <c r="G76" t="s">
        <v>34</v>
      </c>
      <c r="H76" s="11">
        <f>$H$51*PI()*SIN(H10)^3/2/COS(H10)^2*($H$35/H12)^2</f>
        <v>11396.257950080861</v>
      </c>
      <c r="I76" s="11">
        <f t="shared" ref="I76:J76" si="8">$H$51*PI()*SIN(I10)^3/2/COS(I10)^2*($H$35/I12)^2</f>
        <v>3526.8320971220905</v>
      </c>
      <c r="J76" s="11">
        <f t="shared" si="8"/>
        <v>6074.8013190876563</v>
      </c>
    </row>
    <row r="77" spans="2:10" ht="18" x14ac:dyDescent="0.35">
      <c r="F77" t="s">
        <v>45</v>
      </c>
      <c r="G77" t="s">
        <v>34</v>
      </c>
      <c r="H77" s="11">
        <f>$H$51*PI()*SIN(H10)*($H$35/H12)^2</f>
        <v>24514.617101507287</v>
      </c>
      <c r="I77" s="11">
        <f t="shared" ref="I77:J77" si="9">$H$51*PI()*SIN(I10)*($H$35/I12)^2</f>
        <v>14107.328388488362</v>
      </c>
      <c r="J77" s="11">
        <f t="shared" si="9"/>
        <v>18392.068473669791</v>
      </c>
    </row>
    <row r="78" spans="2:10" x14ac:dyDescent="0.25">
      <c r="H78" s="11"/>
      <c r="I78" s="11"/>
      <c r="J78" s="11"/>
    </row>
    <row r="79" spans="2:10" x14ac:dyDescent="0.25">
      <c r="G79" s="2"/>
    </row>
    <row r="80" spans="2:10" x14ac:dyDescent="0.25">
      <c r="B80" s="9" t="s">
        <v>123</v>
      </c>
      <c r="C80" s="9"/>
      <c r="D80" s="9"/>
      <c r="G80" s="2"/>
    </row>
    <row r="81" spans="2:7" x14ac:dyDescent="0.25">
      <c r="C81" t="s">
        <v>125</v>
      </c>
      <c r="G81" s="2"/>
    </row>
    <row r="82" spans="2:7" x14ac:dyDescent="0.25">
      <c r="C82" t="s">
        <v>126</v>
      </c>
      <c r="G82" s="2"/>
    </row>
    <row r="83" spans="2:7" x14ac:dyDescent="0.25">
      <c r="C83" t="s">
        <v>46</v>
      </c>
      <c r="G83" s="2"/>
    </row>
    <row r="84" spans="2:7" x14ac:dyDescent="0.25">
      <c r="C84" t="s">
        <v>47</v>
      </c>
      <c r="G84" s="2"/>
    </row>
    <row r="85" spans="2:7" x14ac:dyDescent="0.25">
      <c r="C85" t="s">
        <v>124</v>
      </c>
      <c r="G85" s="2"/>
    </row>
    <row r="86" spans="2:7" x14ac:dyDescent="0.25">
      <c r="C86" t="s">
        <v>48</v>
      </c>
      <c r="G86" s="2"/>
    </row>
    <row r="87" spans="2:7" x14ac:dyDescent="0.25">
      <c r="G87" s="2"/>
    </row>
    <row r="88" spans="2:7" x14ac:dyDescent="0.25">
      <c r="B88" t="s">
        <v>49</v>
      </c>
      <c r="G88" s="2"/>
    </row>
    <row r="89" spans="2:7" x14ac:dyDescent="0.25">
      <c r="C89" t="s">
        <v>50</v>
      </c>
      <c r="F89" t="s">
        <v>51</v>
      </c>
      <c r="G89" s="2"/>
    </row>
    <row r="90" spans="2:7" x14ac:dyDescent="0.25">
      <c r="F90" t="s">
        <v>52</v>
      </c>
      <c r="G90" s="2"/>
    </row>
    <row r="91" spans="2:7" x14ac:dyDescent="0.25">
      <c r="C91" t="s">
        <v>53</v>
      </c>
      <c r="F91" t="s">
        <v>54</v>
      </c>
      <c r="G91" s="2"/>
    </row>
    <row r="92" spans="2:7" x14ac:dyDescent="0.25">
      <c r="F92" t="s">
        <v>55</v>
      </c>
      <c r="G92" s="2"/>
    </row>
    <row r="93" spans="2:7" x14ac:dyDescent="0.25">
      <c r="C93" t="s">
        <v>56</v>
      </c>
      <c r="F93" t="s">
        <v>57</v>
      </c>
      <c r="G93" s="2"/>
    </row>
    <row r="96" spans="2:7" x14ac:dyDescent="0.25">
      <c r="B96" s="42" t="s">
        <v>133</v>
      </c>
    </row>
    <row r="97" spans="2:11" x14ac:dyDescent="0.25">
      <c r="B97" t="s">
        <v>127</v>
      </c>
      <c r="H97" s="12"/>
    </row>
    <row r="98" spans="2:11" x14ac:dyDescent="0.25">
      <c r="B98" s="12" t="s">
        <v>58</v>
      </c>
    </row>
    <row r="99" spans="2:11" x14ac:dyDescent="0.25">
      <c r="C99" t="s">
        <v>59</v>
      </c>
    </row>
    <row r="100" spans="2:11" x14ac:dyDescent="0.25">
      <c r="C100" t="s">
        <v>60</v>
      </c>
    </row>
    <row r="101" spans="2:11" x14ac:dyDescent="0.25">
      <c r="F101" s="13"/>
      <c r="G101" s="1"/>
      <c r="H101" t="s">
        <v>2</v>
      </c>
      <c r="I101" t="s">
        <v>3</v>
      </c>
      <c r="J101" t="s">
        <v>147</v>
      </c>
    </row>
    <row r="102" spans="2:11" x14ac:dyDescent="0.25">
      <c r="F102" s="13" t="s">
        <v>61</v>
      </c>
      <c r="G102" t="s">
        <v>62</v>
      </c>
      <c r="H102" s="3">
        <f>H40/$H$36</f>
        <v>22.428571428571431</v>
      </c>
      <c r="I102" s="3">
        <f>I40/$H$36</f>
        <v>22.428571428571431</v>
      </c>
      <c r="J102" s="3">
        <f>J40/$H$36</f>
        <v>22.428571428571431</v>
      </c>
    </row>
    <row r="103" spans="2:11" x14ac:dyDescent="0.25">
      <c r="F103" s="13"/>
      <c r="H103" s="3"/>
      <c r="I103" s="3"/>
      <c r="J103" s="3"/>
      <c r="K103" s="3"/>
    </row>
    <row r="104" spans="2:11" x14ac:dyDescent="0.25">
      <c r="C104" t="s">
        <v>63</v>
      </c>
    </row>
    <row r="105" spans="2:11" x14ac:dyDescent="0.25">
      <c r="C105" s="14" t="s">
        <v>64</v>
      </c>
    </row>
    <row r="106" spans="2:11" x14ac:dyDescent="0.25">
      <c r="F106" s="13" t="s">
        <v>65</v>
      </c>
      <c r="H106" s="5" t="s">
        <v>2</v>
      </c>
      <c r="I106" s="5" t="s">
        <v>3</v>
      </c>
      <c r="J106" s="5" t="s">
        <v>147</v>
      </c>
    </row>
    <row r="107" spans="2:11" x14ac:dyDescent="0.25">
      <c r="F107" t="s">
        <v>66</v>
      </c>
      <c r="G107" t="s">
        <v>62</v>
      </c>
      <c r="H107" s="2">
        <f>$H$45*$H$36/$H$48/H38*(H40/H38)^2</f>
        <v>1.9237325696830851</v>
      </c>
      <c r="I107" s="2">
        <f>$H$45*$H$36/$H$48/I38*(I40/I38)^2</f>
        <v>1.9237325696830851</v>
      </c>
      <c r="J107" s="2">
        <f>$H$45*$H$36/$H$48/J38*(J40/J38)^2</f>
        <v>1.9237325696830851</v>
      </c>
    </row>
    <row r="108" spans="2:11" x14ac:dyDescent="0.25">
      <c r="F108" t="s">
        <v>67</v>
      </c>
      <c r="G108" t="s">
        <v>62</v>
      </c>
      <c r="H108" s="3">
        <f>$H$45*$H$36/$H$51/H38*(H40/H38)^2</f>
        <v>1.7771624691358026E-2</v>
      </c>
      <c r="I108" s="3">
        <f>$H$45*$H$36/$H$51/I38*(I40/I38)^2</f>
        <v>1.7771624691358026E-2</v>
      </c>
      <c r="J108" s="3">
        <f>$H$45*$H$36/$H$51/J38*(J40/J38)^2</f>
        <v>1.7771624691358026E-2</v>
      </c>
    </row>
    <row r="109" spans="2:11" ht="18" x14ac:dyDescent="0.35">
      <c r="H109" s="10" t="s">
        <v>18</v>
      </c>
      <c r="I109" s="2"/>
      <c r="J109" s="2"/>
    </row>
    <row r="110" spans="2:11" x14ac:dyDescent="0.25">
      <c r="F110" t="s">
        <v>68</v>
      </c>
      <c r="G110" t="s">
        <v>62</v>
      </c>
      <c r="H110" s="2">
        <f>$H$45*$H$36/H59/H38*(H40/H38)^2</f>
        <v>98.468930523564609</v>
      </c>
      <c r="I110" s="2">
        <f>$H$45*$H$36/I59/I38*(I40/I38)^2</f>
        <v>318.18280581909039</v>
      </c>
      <c r="J110" s="2">
        <f>$H$45*$H$36/J59/J38*(J40/J38)^2</f>
        <v>184.72658995268463</v>
      </c>
    </row>
    <row r="111" spans="2:11" x14ac:dyDescent="0.25">
      <c r="F111" t="s">
        <v>69</v>
      </c>
      <c r="G111" t="s">
        <v>62</v>
      </c>
      <c r="H111" s="2">
        <f>$H$45*$H$36/H61/H38*(H40/H38)^2</f>
        <v>0.90966535817007321</v>
      </c>
      <c r="I111" s="2">
        <f>$H$45*$H$36/I61/I38*(I40/I38)^2</f>
        <v>2.9394030632811203</v>
      </c>
      <c r="J111" s="2">
        <f>$H$45*$H$36/J61/J38*(J40/J38)^2</f>
        <v>1.7065218309914669</v>
      </c>
    </row>
    <row r="112" spans="2:11" ht="18" x14ac:dyDescent="0.35">
      <c r="H112" s="10" t="s">
        <v>19</v>
      </c>
      <c r="I112" s="2"/>
      <c r="J112" s="2"/>
    </row>
    <row r="113" spans="3:11" x14ac:dyDescent="0.25">
      <c r="F113" t="s">
        <v>68</v>
      </c>
      <c r="G113" t="s">
        <v>62</v>
      </c>
      <c r="H113" s="2">
        <f>$H$45*$H$36/H64/H38*(H40/H38)^2</f>
        <v>72.344520384659702</v>
      </c>
      <c r="I113" s="2">
        <f>$H$45*$H$36/I64/I38*(I40/I38)^2</f>
        <v>233.7669593772909</v>
      </c>
      <c r="J113" s="2">
        <f>$H$45*$H$36/J64/J38*(J40/J38)^2</f>
        <v>135.7174946591152</v>
      </c>
    </row>
    <row r="114" spans="3:11" x14ac:dyDescent="0.25">
      <c r="F114" t="s">
        <v>69</v>
      </c>
      <c r="G114" t="s">
        <v>62</v>
      </c>
      <c r="H114" s="2">
        <f>$H$45*$H$36/H66/H38*(H40/H38)^2</f>
        <v>0.66832556926780873</v>
      </c>
      <c r="I114" s="2">
        <f>$H$45*$H$36/I66/I38*(I40/I38)^2</f>
        <v>2.1595614342473537</v>
      </c>
      <c r="J114" s="2">
        <f>$H$45*$H$36/J66/J38*(J40/J38)^2</f>
        <v>1.2537711411365877</v>
      </c>
    </row>
    <row r="115" spans="3:11" ht="18" x14ac:dyDescent="0.35">
      <c r="H115" s="10" t="s">
        <v>20</v>
      </c>
      <c r="I115" s="2"/>
      <c r="J115" s="2"/>
    </row>
    <row r="116" spans="3:11" x14ac:dyDescent="0.25">
      <c r="F116" t="s">
        <v>68</v>
      </c>
      <c r="G116" t="s">
        <v>62</v>
      </c>
      <c r="H116" s="2">
        <f>$H$45*$H$36/H69/H38*(H40/H38)^2</f>
        <v>55.388773419505078</v>
      </c>
      <c r="I116" s="2">
        <f>$H$45*$H$36/I69/I38*(I40/I38)^2</f>
        <v>178.97782827323834</v>
      </c>
      <c r="J116" s="2">
        <f>$H$45*$H$36/J69/J38*(J40/J38)^2</f>
        <v>103.90870684838512</v>
      </c>
    </row>
    <row r="117" spans="3:11" x14ac:dyDescent="0.25">
      <c r="F117" t="s">
        <v>69</v>
      </c>
      <c r="G117" t="s">
        <v>62</v>
      </c>
      <c r="H117" s="2">
        <f>$H$45*$H$36/H71/H38*(H40/H38)^2</f>
        <v>0.51168676397066604</v>
      </c>
      <c r="I117" s="2">
        <f>$H$45*$H$36/I71/I38*(I40/I38)^2</f>
        <v>1.6534142230956301</v>
      </c>
      <c r="J117" s="2">
        <f>$H$45*$H$36/J71/J38*(J40/J38)^2</f>
        <v>0.95991852993270033</v>
      </c>
    </row>
    <row r="118" spans="3:11" ht="18" x14ac:dyDescent="0.35">
      <c r="H118" s="10" t="s">
        <v>150</v>
      </c>
      <c r="I118" s="2"/>
      <c r="J118" s="2"/>
    </row>
    <row r="119" spans="3:11" x14ac:dyDescent="0.25">
      <c r="F119" t="s">
        <v>68</v>
      </c>
      <c r="G119" t="s">
        <v>62</v>
      </c>
      <c r="H119" s="2">
        <f>$H$45*$H$36/H74/H38*(H40/H38)^2</f>
        <v>35.448814988483257</v>
      </c>
      <c r="I119" s="2">
        <f t="shared" ref="I119:J119" si="10">$H$45*$H$36/I74/I38*(I40/I38)^2</f>
        <v>114.54581009487251</v>
      </c>
      <c r="J119" s="2">
        <f t="shared" si="10"/>
        <v>66.501572382966472</v>
      </c>
    </row>
    <row r="120" spans="3:11" x14ac:dyDescent="0.25">
      <c r="F120" t="s">
        <v>69</v>
      </c>
      <c r="G120" t="s">
        <v>62</v>
      </c>
      <c r="H120" s="2">
        <f>$H$45*$H$36/H76/H38*(H40/H38)^2</f>
        <v>0.32747952894122628</v>
      </c>
      <c r="I120" s="2">
        <f t="shared" ref="I120:J120" si="11">$H$45*$H$36/I76/I38*(I40/I38)^2</f>
        <v>1.058185102781203</v>
      </c>
      <c r="J120" s="2">
        <f t="shared" si="11"/>
        <v>0.61434785915692824</v>
      </c>
    </row>
    <row r="121" spans="3:11" x14ac:dyDescent="0.25">
      <c r="H121" s="2"/>
      <c r="I121" s="2"/>
      <c r="J121" s="2"/>
      <c r="K121" s="2"/>
    </row>
    <row r="122" spans="3:11" x14ac:dyDescent="0.25">
      <c r="C122" t="s">
        <v>70</v>
      </c>
    </row>
    <row r="123" spans="3:11" x14ac:dyDescent="0.25">
      <c r="F123" s="13" t="s">
        <v>65</v>
      </c>
      <c r="H123" s="5" t="s">
        <v>2</v>
      </c>
      <c r="I123" s="5" t="s">
        <v>3</v>
      </c>
      <c r="J123" s="5" t="s">
        <v>147</v>
      </c>
    </row>
    <row r="124" spans="3:11" x14ac:dyDescent="0.25">
      <c r="F124" t="s">
        <v>66</v>
      </c>
      <c r="G124" t="s">
        <v>62</v>
      </c>
      <c r="H124" s="2">
        <f>$H$45*$H$36*H40/$H$48/H38^2</f>
        <v>1.8379610538373425</v>
      </c>
      <c r="I124" s="2">
        <f>$H$45*$H$36*I40/$H$48/I38^2</f>
        <v>1.8379610538373425</v>
      </c>
      <c r="J124" s="2">
        <f>$H$45*$H$36*J40/$H$48/J38^2</f>
        <v>1.8379610538373425</v>
      </c>
    </row>
    <row r="125" spans="3:11" x14ac:dyDescent="0.25">
      <c r="F125" t="s">
        <v>67</v>
      </c>
      <c r="G125" t="s">
        <v>62</v>
      </c>
      <c r="H125" s="3">
        <f>$H$45*$H$36*H40/$H$51/H38^2</f>
        <v>1.697925925925926E-2</v>
      </c>
      <c r="I125" s="3">
        <f>$H$45*$H$36*I40/$H$51/I38^2</f>
        <v>1.697925925925926E-2</v>
      </c>
      <c r="J125" s="3">
        <f>$H$45*$H$36*J40/$H$51/J38^2</f>
        <v>1.697925925925926E-2</v>
      </c>
    </row>
    <row r="126" spans="3:11" ht="18" x14ac:dyDescent="0.35">
      <c r="H126" s="10" t="s">
        <v>18</v>
      </c>
      <c r="I126" s="2"/>
      <c r="J126" s="2"/>
    </row>
    <row r="127" spans="3:11" x14ac:dyDescent="0.25">
      <c r="F127" t="s">
        <v>68</v>
      </c>
      <c r="G127" t="s">
        <v>62</v>
      </c>
      <c r="H127" s="2">
        <f>$H$45*$H$36*H40/H59/H38^2</f>
        <v>94.078596041622234</v>
      </c>
      <c r="I127" s="2">
        <f>$H$45*$H$36*I40/I59/I38^2</f>
        <v>303.99631129212457</v>
      </c>
      <c r="J127" s="2">
        <f>$H$45*$H$36*J40/J59/J38^2</f>
        <v>176.49037256625917</v>
      </c>
    </row>
    <row r="128" spans="3:11" x14ac:dyDescent="0.25">
      <c r="F128" t="s">
        <v>69</v>
      </c>
      <c r="G128" t="s">
        <v>62</v>
      </c>
      <c r="H128" s="2">
        <f>$H$45*$H$36*H40/H61/H38^2</f>
        <v>0.86910703009879597</v>
      </c>
      <c r="I128" s="2">
        <f>$H$45*$H$36*I40/I61/I38^2</f>
        <v>2.808346875746293</v>
      </c>
      <c r="J128" s="2">
        <f>$H$45*$H$36*J40/J61/J38^2</f>
        <v>1.6304348703740132</v>
      </c>
    </row>
    <row r="129" spans="2:11" ht="18" x14ac:dyDescent="0.35">
      <c r="H129" s="10" t="s">
        <v>19</v>
      </c>
      <c r="I129" s="2"/>
      <c r="J129" s="2"/>
    </row>
    <row r="130" spans="2:11" x14ac:dyDescent="0.25">
      <c r="F130" t="s">
        <v>68</v>
      </c>
      <c r="G130" t="s">
        <v>62</v>
      </c>
      <c r="H130" s="2">
        <f>$H$45*$H$36*H40/H64/H38^2</f>
        <v>69.118968520375518</v>
      </c>
      <c r="I130" s="2">
        <f>$H$45*$H$36*I40/I64/I38^2</f>
        <v>223.34422870441804</v>
      </c>
      <c r="J130" s="2">
        <f>$H$45*$H$36*J40/J64/J38^2</f>
        <v>129.66639617112918</v>
      </c>
    </row>
    <row r="131" spans="2:11" x14ac:dyDescent="0.25">
      <c r="F131" t="s">
        <v>69</v>
      </c>
      <c r="G131" t="s">
        <v>62</v>
      </c>
      <c r="H131" s="2">
        <f>$H$45*$H$36*H40/H66/H38^2</f>
        <v>0.63852761395013569</v>
      </c>
      <c r="I131" s="2">
        <f>$H$45*$H$36*I40/I66/I38^2</f>
        <v>2.0632752556503378</v>
      </c>
      <c r="J131" s="2">
        <f>$H$45*$H$36*J40/J66/J38^2</f>
        <v>1.197870517009479</v>
      </c>
    </row>
    <row r="132" spans="2:11" ht="18" x14ac:dyDescent="0.35">
      <c r="H132" s="10" t="s">
        <v>20</v>
      </c>
      <c r="I132" s="2"/>
      <c r="J132" s="2"/>
    </row>
    <row r="133" spans="2:11" x14ac:dyDescent="0.25">
      <c r="F133" t="s">
        <v>68</v>
      </c>
      <c r="G133" t="s">
        <v>62</v>
      </c>
      <c r="H133" s="2">
        <f>$H$45*$H$36*H40/H69/H38^2</f>
        <v>52.919210273412496</v>
      </c>
      <c r="I133" s="2">
        <f>$H$45*$H$36*I40/I69/I38^2</f>
        <v>170.99792510182004</v>
      </c>
      <c r="J133" s="2">
        <f>$H$45*$H$36*J40/J69/J38^2</f>
        <v>99.275834568520807</v>
      </c>
    </row>
    <row r="134" spans="2:11" x14ac:dyDescent="0.25">
      <c r="F134" t="s">
        <v>69</v>
      </c>
      <c r="G134" t="s">
        <v>62</v>
      </c>
      <c r="H134" s="2">
        <f>$H$45*$H$36*H40/H71/H38^2</f>
        <v>0.48887270443057268</v>
      </c>
      <c r="I134" s="2">
        <f>$H$45*$H$36*I40/I71/I38^2</f>
        <v>1.57969511760729</v>
      </c>
      <c r="J134" s="2">
        <f>$H$45*$H$36*J40/J71/J38^2</f>
        <v>0.9171196145853826</v>
      </c>
    </row>
    <row r="135" spans="2:11" ht="18" x14ac:dyDescent="0.35">
      <c r="H135" s="10" t="s">
        <v>150</v>
      </c>
      <c r="I135" s="2"/>
      <c r="J135" s="2"/>
    </row>
    <row r="136" spans="2:11" x14ac:dyDescent="0.25">
      <c r="F136" t="s">
        <v>68</v>
      </c>
      <c r="G136" t="s">
        <v>62</v>
      </c>
      <c r="H136" s="2">
        <f>$H$45*$H$36*H40/H74/H38^2</f>
        <v>33.868294574983999</v>
      </c>
      <c r="I136" s="2">
        <f t="shared" ref="I136:J136" si="12">$H$45*$H$36*I40/I74/I38^2</f>
        <v>109.43867206516482</v>
      </c>
      <c r="J136" s="2">
        <f t="shared" si="12"/>
        <v>63.536534123853322</v>
      </c>
    </row>
    <row r="137" spans="2:11" x14ac:dyDescent="0.25">
      <c r="F137" t="s">
        <v>69</v>
      </c>
      <c r="G137" t="s">
        <v>62</v>
      </c>
      <c r="H137" s="2">
        <f>$H$45*$H$36*H40/H76/H38^2</f>
        <v>0.31287853083556649</v>
      </c>
      <c r="I137" s="2">
        <f t="shared" ref="I137:J137" si="13">$H$45*$H$36*I40/I76/I38^2</f>
        <v>1.0110048752686653</v>
      </c>
      <c r="J137" s="2">
        <f t="shared" si="13"/>
        <v>0.5869565533346448</v>
      </c>
    </row>
    <row r="138" spans="2:11" x14ac:dyDescent="0.25">
      <c r="H138" s="2"/>
      <c r="I138" s="2"/>
      <c r="J138" s="2"/>
      <c r="K138" s="2"/>
    </row>
    <row r="139" spans="2:11" x14ac:dyDescent="0.25">
      <c r="C139" t="s">
        <v>71</v>
      </c>
    </row>
    <row r="140" spans="2:11" x14ac:dyDescent="0.25">
      <c r="H140" s="5" t="s">
        <v>2</v>
      </c>
      <c r="I140" s="5" t="s">
        <v>3</v>
      </c>
      <c r="J140" s="5" t="s">
        <v>147</v>
      </c>
    </row>
    <row r="141" spans="2:11" x14ac:dyDescent="0.25">
      <c r="F141" s="15" t="s">
        <v>61</v>
      </c>
      <c r="G141" t="s">
        <v>62</v>
      </c>
      <c r="H141" s="3">
        <f>H40/$H$36</f>
        <v>22.428571428571431</v>
      </c>
      <c r="I141" s="3">
        <f>I40/$H$36</f>
        <v>22.428571428571431</v>
      </c>
      <c r="J141" s="3">
        <f>J40/$H$36</f>
        <v>22.428571428571431</v>
      </c>
    </row>
    <row r="142" spans="2:11" x14ac:dyDescent="0.25">
      <c r="B142" s="42" t="s">
        <v>133</v>
      </c>
      <c r="D142" s="15"/>
      <c r="E142" s="3"/>
    </row>
    <row r="143" spans="2:11" x14ac:dyDescent="0.25">
      <c r="D143" s="15"/>
      <c r="E143" s="3"/>
    </row>
    <row r="145" spans="2:18" x14ac:dyDescent="0.25">
      <c r="B145" s="9" t="s">
        <v>128</v>
      </c>
      <c r="C145" s="9"/>
      <c r="D145" s="9"/>
      <c r="E145" s="9"/>
      <c r="F145" s="9"/>
    </row>
    <row r="147" spans="2:18" x14ac:dyDescent="0.25">
      <c r="B147" s="9" t="s">
        <v>72</v>
      </c>
      <c r="C147" s="9"/>
      <c r="D147" s="9"/>
    </row>
    <row r="150" spans="2:18" x14ac:dyDescent="0.25">
      <c r="H150" s="5" t="s">
        <v>2</v>
      </c>
      <c r="I150" s="5" t="s">
        <v>3</v>
      </c>
      <c r="J150" s="5" t="s">
        <v>147</v>
      </c>
    </row>
    <row r="151" spans="2:18" x14ac:dyDescent="0.25">
      <c r="B151" s="43" t="s">
        <v>131</v>
      </c>
      <c r="F151" s="16" t="s">
        <v>73</v>
      </c>
      <c r="G151" s="5" t="s">
        <v>145</v>
      </c>
      <c r="H151" s="11">
        <f>$H$45*$H$36^3/6/(1-$H$47^2)</f>
        <v>4385.4210452571097</v>
      </c>
      <c r="I151" s="11">
        <f>$H$45*$H$36^3/6/(1-$H$47^2)</f>
        <v>4385.4210452571097</v>
      </c>
      <c r="J151" s="11">
        <f>$H$45*$H$36^3/6/(1-$H$47^2)</f>
        <v>4385.4210452571097</v>
      </c>
      <c r="L151" s="11"/>
    </row>
    <row r="152" spans="2:18" x14ac:dyDescent="0.25">
      <c r="B152" s="43" t="s">
        <v>132</v>
      </c>
      <c r="G152" s="5"/>
      <c r="H152" s="17" t="str">
        <f>IF(H102&gt;5.7,"Trascurabile","Non trascurabile")</f>
        <v>Trascurabile</v>
      </c>
      <c r="I152" s="17" t="str">
        <f>IF(I102&gt;5.7,"Trascurabile","Non trascurabile")</f>
        <v>Trascurabile</v>
      </c>
      <c r="J152" s="17" t="str">
        <f>IF(J102&gt;5.7,"Trascurabile","Non trascurabile")</f>
        <v>Trascurabile</v>
      </c>
      <c r="L152" s="11"/>
    </row>
    <row r="153" spans="2:18" x14ac:dyDescent="0.25">
      <c r="F153" s="16" t="s">
        <v>74</v>
      </c>
      <c r="G153" s="5" t="s">
        <v>145</v>
      </c>
      <c r="H153" s="11">
        <f>$H$45*$H$36*H40^2/2/(1-$H$47^2)</f>
        <v>6618137.3476250516</v>
      </c>
      <c r="I153" s="11">
        <f>$H$45*$H$36*I40^2/2/(1-$H$47^2)</f>
        <v>6618137.3476250516</v>
      </c>
      <c r="J153" s="11">
        <f>$H$45*$H$36*J40^2/2/(1-$H$47^2)</f>
        <v>6618137.3476250516</v>
      </c>
    </row>
    <row r="154" spans="2:18" x14ac:dyDescent="0.25">
      <c r="G154" s="5"/>
      <c r="H154" s="18" t="s">
        <v>75</v>
      </c>
      <c r="I154" s="18" t="s">
        <v>75</v>
      </c>
      <c r="J154" s="18" t="s">
        <v>75</v>
      </c>
    </row>
    <row r="155" spans="2:18" x14ac:dyDescent="0.25">
      <c r="G155" s="5"/>
    </row>
    <row r="156" spans="2:18" x14ac:dyDescent="0.25">
      <c r="C156" s="19" t="s">
        <v>76</v>
      </c>
      <c r="F156" s="20" t="s">
        <v>77</v>
      </c>
      <c r="G156" s="5"/>
      <c r="H156" s="5" t="s">
        <v>2</v>
      </c>
      <c r="I156" s="5" t="s">
        <v>3</v>
      </c>
      <c r="J156" s="5" t="s">
        <v>147</v>
      </c>
    </row>
    <row r="157" spans="2:18" x14ac:dyDescent="0.25">
      <c r="E157" s="1"/>
      <c r="F157" t="s">
        <v>66</v>
      </c>
      <c r="G157" s="5" t="s">
        <v>145</v>
      </c>
      <c r="H157" s="11">
        <f>$H$48*H38^3/12/(1-$H$50^2)</f>
        <v>621794.87179487175</v>
      </c>
      <c r="I157" s="11">
        <f>$H$48*I38^3/12/(1-$H$50^2)</f>
        <v>621794.87179487175</v>
      </c>
      <c r="J157" s="11">
        <f>$H$48*J38^3/12/(1-$H$50^2)</f>
        <v>621794.87179487175</v>
      </c>
      <c r="L157" s="28" t="s">
        <v>141</v>
      </c>
    </row>
    <row r="158" spans="2:18" x14ac:dyDescent="0.25">
      <c r="E158" s="1"/>
      <c r="G158" s="5"/>
      <c r="H158" s="21" t="str">
        <f>IF(H107&gt;16.7,"Trascurabile","Non trascurabile")</f>
        <v>Non trascurabile</v>
      </c>
      <c r="I158" s="21" t="str">
        <f>IF(I107&gt;16.7,"Trascurabile","Non trascurabile")</f>
        <v>Non trascurabile</v>
      </c>
      <c r="J158" s="21" t="str">
        <f>IF(J107&gt;16.7,"Trascurabile","Non trascurabile")</f>
        <v>Non trascurabile</v>
      </c>
      <c r="L158" t="s">
        <v>142</v>
      </c>
      <c r="O158" s="1"/>
      <c r="P158" s="1"/>
      <c r="Q158" s="1"/>
      <c r="R158" s="1"/>
    </row>
    <row r="159" spans="2:18" x14ac:dyDescent="0.25">
      <c r="F159" t="s">
        <v>67</v>
      </c>
      <c r="G159" s="5" t="s">
        <v>145</v>
      </c>
      <c r="H159" s="11">
        <f>$H$51*H38^3/12/(1-$H$53^2)</f>
        <v>64903846.153846152</v>
      </c>
      <c r="I159" s="11">
        <f>$H$51*I38^3/12/(1-$H$53^2)</f>
        <v>64903846.153846152</v>
      </c>
      <c r="J159" s="11">
        <f>$H$51*J38^3/12/(1-$H$53^2)</f>
        <v>64903846.153846152</v>
      </c>
      <c r="L159" t="s">
        <v>143</v>
      </c>
      <c r="P159" s="21"/>
      <c r="Q159" s="21"/>
      <c r="R159" s="21"/>
    </row>
    <row r="160" spans="2:18" x14ac:dyDescent="0.25">
      <c r="G160" s="5"/>
      <c r="H160" s="21" t="str">
        <f>IF(H108&gt;16.7,"Trascurabile","Non trascurabile")</f>
        <v>Non trascurabile</v>
      </c>
      <c r="I160" s="21" t="str">
        <f>IF(I108&gt;16.7,"Trascurabile","Non trascurabile")</f>
        <v>Non trascurabile</v>
      </c>
      <c r="J160" s="21" t="str">
        <f>IF(J108&gt;16.7,"Trascurabile","Non trascurabile")</f>
        <v>Non trascurabile</v>
      </c>
      <c r="L160" t="s">
        <v>144</v>
      </c>
      <c r="O160" s="21"/>
      <c r="P160" s="21"/>
      <c r="Q160" s="21"/>
      <c r="R160" s="21"/>
    </row>
    <row r="161" spans="6:18" ht="18" customHeight="1" x14ac:dyDescent="0.35">
      <c r="G161" s="5"/>
      <c r="H161" s="10" t="s">
        <v>18</v>
      </c>
      <c r="P161" s="21"/>
      <c r="Q161" s="21"/>
      <c r="R161" s="21"/>
    </row>
    <row r="162" spans="6:18" x14ac:dyDescent="0.25">
      <c r="F162" t="s">
        <v>68</v>
      </c>
      <c r="G162" s="5" t="s">
        <v>145</v>
      </c>
      <c r="H162" s="11">
        <f>H59*H$38^3/12/(1-$H$47^2)</f>
        <v>11201.735262138118</v>
      </c>
      <c r="I162" s="11">
        <f>I59*I$38^3/12/(1-$H$47^2)</f>
        <v>3466.6326121279767</v>
      </c>
      <c r="J162" s="11">
        <f>J59*J$38^3/12/(1-$H$47^2)</f>
        <v>5971.1105561650193</v>
      </c>
      <c r="P162" s="21"/>
      <c r="Q162" s="21"/>
      <c r="R162" s="21"/>
    </row>
    <row r="163" spans="6:18" x14ac:dyDescent="0.25">
      <c r="G163" s="5"/>
      <c r="H163" s="21" t="str">
        <f>IF(H110&gt;16.7,"Trascurabile","Non trascurabile")</f>
        <v>Trascurabile</v>
      </c>
      <c r="I163" s="21" t="str">
        <f>IF(I110&gt;16.7,"Trascurabile","Non trascurabile")</f>
        <v>Trascurabile</v>
      </c>
      <c r="J163" s="21" t="str">
        <f>IF(J110&gt;16.7,"Trascurabile","Non trascurabile")</f>
        <v>Trascurabile</v>
      </c>
      <c r="O163" s="21"/>
      <c r="P163" s="21"/>
      <c r="Q163" s="21"/>
      <c r="R163" s="21"/>
    </row>
    <row r="164" spans="6:18" x14ac:dyDescent="0.25">
      <c r="F164" t="s">
        <v>69</v>
      </c>
      <c r="G164" s="5" t="s">
        <v>145</v>
      </c>
      <c r="H164" s="11">
        <f>H61*H$38^3/12/(1-$H$47^2)</f>
        <v>1212558.9716747447</v>
      </c>
      <c r="I164" s="11">
        <f>I61*I$38^3/12/(1-$H$47^2)</f>
        <v>375254.0456427192</v>
      </c>
      <c r="J164" s="11">
        <f>J61*J$38^3/12/(1-$H$47^2)</f>
        <v>646357.32824466715</v>
      </c>
      <c r="P164" s="21"/>
      <c r="Q164" s="21"/>
      <c r="R164" s="21"/>
    </row>
    <row r="165" spans="6:18" x14ac:dyDescent="0.25">
      <c r="G165" s="5"/>
      <c r="H165" s="21" t="str">
        <f>IF(H111&gt;16.7,"Trascurabile","Non trascurabile")</f>
        <v>Non trascurabile</v>
      </c>
      <c r="I165" s="21" t="str">
        <f>IF(I111&gt;16.7,"Trascurabile","Non trascurabile")</f>
        <v>Non trascurabile</v>
      </c>
      <c r="J165" s="21" t="str">
        <f>IF(J111&gt;16.7,"Trascurabile","Non trascurabile")</f>
        <v>Non trascurabile</v>
      </c>
      <c r="O165" s="21"/>
      <c r="P165" s="21"/>
      <c r="Q165" s="21"/>
      <c r="R165" s="21"/>
    </row>
    <row r="166" spans="6:18" ht="18" x14ac:dyDescent="0.35">
      <c r="G166" s="5"/>
      <c r="H166" s="10" t="s">
        <v>19</v>
      </c>
      <c r="I166" s="11"/>
      <c r="J166" s="11"/>
      <c r="K166" s="11"/>
      <c r="O166" s="21"/>
      <c r="P166" s="21"/>
      <c r="Q166" s="21"/>
      <c r="R166" s="21"/>
    </row>
    <row r="167" spans="6:18" x14ac:dyDescent="0.25">
      <c r="F167" t="s">
        <v>68</v>
      </c>
      <c r="G167" s="5" t="s">
        <v>145</v>
      </c>
      <c r="H167" s="11">
        <f>H64*H$38^3/12/(1-$H$47^2)</f>
        <v>15246.806329021327</v>
      </c>
      <c r="I167" s="11">
        <f>I64*I$38^3/12/(1-$H$47^2)</f>
        <v>4718.472166507524</v>
      </c>
      <c r="J167" s="11">
        <f>J64*J$38^3/12/(1-$H$47^2)</f>
        <v>8127.3449236690558</v>
      </c>
      <c r="O167" s="21"/>
      <c r="P167" s="21"/>
      <c r="Q167" s="21"/>
      <c r="R167" s="21"/>
    </row>
    <row r="168" spans="6:18" x14ac:dyDescent="0.25">
      <c r="G168" s="5"/>
      <c r="H168" s="21" t="str">
        <f>IF(H113&gt;16.7,"Trascurabile","Non trascurabile")</f>
        <v>Trascurabile</v>
      </c>
      <c r="I168" s="21" t="str">
        <f>IF(I113&gt;16.7,"Trascurabile","Non trascurabile")</f>
        <v>Trascurabile</v>
      </c>
      <c r="J168" s="21" t="str">
        <f>IF(J113&gt;16.7,"Trascurabile","Non trascurabile")</f>
        <v>Trascurabile</v>
      </c>
      <c r="O168" s="21"/>
      <c r="P168" s="21"/>
      <c r="Q168" s="21"/>
      <c r="R168" s="21"/>
    </row>
    <row r="169" spans="6:18" x14ac:dyDescent="0.25">
      <c r="F169" t="s">
        <v>69</v>
      </c>
      <c r="G169" s="5" t="s">
        <v>145</v>
      </c>
      <c r="H169" s="11">
        <f>H66*H$38^3/12/(1-$H$47^2)</f>
        <v>1650427.4892239582</v>
      </c>
      <c r="I169" s="11">
        <f>I66*I$38^3/12/(1-$H$47^2)</f>
        <v>510762.45101370109</v>
      </c>
      <c r="J169" s="11">
        <f>J66*J$38^3/12/(1-$H$47^2)</f>
        <v>879764.14122190815</v>
      </c>
      <c r="O169" s="21"/>
      <c r="P169" s="21"/>
      <c r="Q169" s="21"/>
      <c r="R169" s="21"/>
    </row>
    <row r="170" spans="6:18" x14ac:dyDescent="0.25">
      <c r="G170" s="5"/>
      <c r="H170" s="21" t="str">
        <f>IF(H114&gt;16.7,"Trascurabile","Non trascurabile")</f>
        <v>Non trascurabile</v>
      </c>
      <c r="I170" s="21" t="str">
        <f>IF(I114&gt;16.7,"Trascurabile","Non trascurabile")</f>
        <v>Non trascurabile</v>
      </c>
      <c r="J170" s="21" t="str">
        <f>IF(J114&gt;16.7,"Trascurabile","Non trascurabile")</f>
        <v>Non trascurabile</v>
      </c>
      <c r="O170" s="21"/>
      <c r="P170" s="21"/>
      <c r="Q170" s="21"/>
      <c r="R170" s="21"/>
    </row>
    <row r="171" spans="6:18" ht="18" x14ac:dyDescent="0.35">
      <c r="G171" s="5"/>
      <c r="H171" s="10" t="s">
        <v>20</v>
      </c>
      <c r="I171" s="11"/>
      <c r="J171" s="11"/>
      <c r="K171" s="11"/>
      <c r="O171" s="21"/>
      <c r="P171" s="21"/>
      <c r="Q171" s="21"/>
      <c r="R171" s="21"/>
    </row>
    <row r="172" spans="6:18" x14ac:dyDescent="0.25">
      <c r="F172" t="s">
        <v>68</v>
      </c>
      <c r="G172" s="5" t="s">
        <v>145</v>
      </c>
      <c r="H172" s="11">
        <f>H69*H$38^3/12/(1-$H$47^2)</f>
        <v>19914.196021578882</v>
      </c>
      <c r="I172" s="11">
        <f>I69*I$38^3/12/(1-$H$47^2)</f>
        <v>6162.9024215608479</v>
      </c>
      <c r="J172" s="11">
        <f>J69*J$38^3/12/(1-$H$47^2)</f>
        <v>10615.307655404476</v>
      </c>
      <c r="O172" s="21"/>
      <c r="P172" s="21"/>
      <c r="Q172" s="21"/>
      <c r="R172" s="21"/>
    </row>
    <row r="173" spans="6:18" x14ac:dyDescent="0.25">
      <c r="G173" s="5"/>
      <c r="H173" s="21" t="str">
        <f>IF(H116&gt;16.7,"Trascurabile","Non trascurabile")</f>
        <v>Trascurabile</v>
      </c>
      <c r="I173" s="21" t="str">
        <f>IF(I116&gt;16.7,"Trascurabile","Non trascurabile")</f>
        <v>Trascurabile</v>
      </c>
      <c r="J173" s="21" t="str">
        <f>IF(J116&gt;16.7,"Trascurabile","Non trascurabile")</f>
        <v>Trascurabile</v>
      </c>
      <c r="O173" s="21"/>
      <c r="P173" s="21"/>
      <c r="Q173" s="21"/>
      <c r="R173" s="21"/>
    </row>
    <row r="174" spans="6:18" x14ac:dyDescent="0.25">
      <c r="F174" t="s">
        <v>69</v>
      </c>
      <c r="G174" s="5" t="s">
        <v>145</v>
      </c>
      <c r="H174" s="11">
        <f>H71*H$38^3/12/(1-$H$47^2)</f>
        <v>2155660.394088435</v>
      </c>
      <c r="I174" s="11">
        <f>I71*I$38^3/12/(1-$H$47^2)</f>
        <v>667118.30336483405</v>
      </c>
      <c r="J174" s="11">
        <f>J71*J$38^3/12/(1-$H$47^2)</f>
        <v>1149079.6946571856</v>
      </c>
      <c r="O174" s="21"/>
      <c r="P174" s="21"/>
      <c r="Q174" s="21"/>
      <c r="R174" s="21"/>
    </row>
    <row r="175" spans="6:18" x14ac:dyDescent="0.25">
      <c r="H175" s="21" t="str">
        <f>IF(H117&gt;16.7,"Trascurabile","Non trascurabile")</f>
        <v>Non trascurabile</v>
      </c>
      <c r="I175" s="21" t="str">
        <f>IF(I117&gt;16.7,"Trascurabile","Non trascurabile")</f>
        <v>Non trascurabile</v>
      </c>
      <c r="J175" s="21" t="str">
        <f>IF(J117&gt;16.7,"Trascurabile","Non trascurabile")</f>
        <v>Non trascurabile</v>
      </c>
      <c r="L175" s="11"/>
    </row>
    <row r="176" spans="6:18" ht="18" x14ac:dyDescent="0.35">
      <c r="H176" s="10" t="s">
        <v>150</v>
      </c>
      <c r="I176" s="21"/>
      <c r="J176" s="21"/>
      <c r="L176" s="11"/>
    </row>
    <row r="177" spans="3:12" x14ac:dyDescent="0.25">
      <c r="F177" t="s">
        <v>68</v>
      </c>
      <c r="G177" s="5" t="s">
        <v>145</v>
      </c>
      <c r="H177" s="11">
        <f>H74*H$38^3/12/(1-$H$47^2)</f>
        <v>31115.931283717</v>
      </c>
      <c r="I177" s="11">
        <f t="shared" ref="I177:J177" si="14">I74*I$38^3/12/(1-$H$47^2)</f>
        <v>9629.5350336888278</v>
      </c>
      <c r="J177" s="11">
        <f t="shared" si="14"/>
        <v>16586.418211569497</v>
      </c>
      <c r="L177" s="11"/>
    </row>
    <row r="178" spans="3:12" x14ac:dyDescent="0.25">
      <c r="G178" s="5"/>
      <c r="H178" s="21" t="str">
        <f>IF(H119&gt;16.7,"Trascurabile","Non trascurabile")</f>
        <v>Trascurabile</v>
      </c>
      <c r="I178" s="21" t="str">
        <f t="shared" ref="I178:J178" si="15">IF(I119&gt;16.7,"Trascurabile","Non trascurabile")</f>
        <v>Trascurabile</v>
      </c>
      <c r="J178" s="21" t="str">
        <f t="shared" si="15"/>
        <v>Trascurabile</v>
      </c>
      <c r="L178" s="11"/>
    </row>
    <row r="179" spans="3:12" x14ac:dyDescent="0.25">
      <c r="F179" t="s">
        <v>69</v>
      </c>
      <c r="G179" s="5" t="s">
        <v>145</v>
      </c>
      <c r="H179" s="11">
        <f>H76*H$38^3/12/(1-$H$47^2)</f>
        <v>3368219.36576318</v>
      </c>
      <c r="I179" s="11">
        <f t="shared" ref="I179:J179" si="16">I76*I$38^3/12/(1-$H$47^2)</f>
        <v>1042372.3490075534</v>
      </c>
      <c r="J179" s="11">
        <f t="shared" si="16"/>
        <v>1795437.0229018531</v>
      </c>
      <c r="K179" s="21"/>
      <c r="L179" s="11"/>
    </row>
    <row r="180" spans="3:12" x14ac:dyDescent="0.25">
      <c r="G180" s="5"/>
      <c r="H180" s="21" t="str">
        <f>IF(H120&gt;16.7,"Trascurabile","Non trascurabile")</f>
        <v>Non trascurabile</v>
      </c>
      <c r="I180" s="21" t="str">
        <f t="shared" ref="I180:J180" si="17">IF(I120&gt;16.7,"Trascurabile","Non trascurabile")</f>
        <v>Non trascurabile</v>
      </c>
      <c r="J180" s="21" t="str">
        <f t="shared" si="17"/>
        <v>Non trascurabile</v>
      </c>
      <c r="K180" s="21"/>
      <c r="L180" s="11"/>
    </row>
    <row r="181" spans="3:12" x14ac:dyDescent="0.25">
      <c r="C181" t="s">
        <v>78</v>
      </c>
      <c r="E181" s="1"/>
      <c r="F181" s="11"/>
      <c r="G181" s="21"/>
      <c r="H181" s="11"/>
      <c r="L181" s="11"/>
    </row>
    <row r="182" spans="3:12" ht="15.75" x14ac:dyDescent="0.25">
      <c r="E182" s="1"/>
      <c r="F182" s="22" t="s">
        <v>79</v>
      </c>
      <c r="G182" s="21"/>
      <c r="H182" s="5" t="s">
        <v>2</v>
      </c>
      <c r="I182" s="5" t="s">
        <v>3</v>
      </c>
      <c r="J182" s="5" t="s">
        <v>147</v>
      </c>
      <c r="L182" s="11"/>
    </row>
    <row r="183" spans="3:12" x14ac:dyDescent="0.25">
      <c r="E183" s="1"/>
      <c r="F183" s="11" t="s">
        <v>80</v>
      </c>
      <c r="G183" s="5" t="s">
        <v>145</v>
      </c>
      <c r="H183" s="11">
        <f>H151</f>
        <v>4385.4210452571097</v>
      </c>
      <c r="I183" s="11">
        <f>I151</f>
        <v>4385.4210452571097</v>
      </c>
      <c r="J183" s="11">
        <f>J151</f>
        <v>4385.4210452571097</v>
      </c>
      <c r="L183" s="11"/>
    </row>
    <row r="184" spans="3:12" x14ac:dyDescent="0.25">
      <c r="E184" s="1"/>
      <c r="F184" s="11"/>
      <c r="G184" s="21"/>
      <c r="L184" s="11"/>
    </row>
    <row r="185" spans="3:12" x14ac:dyDescent="0.25">
      <c r="E185" s="1"/>
      <c r="F185" t="s">
        <v>66</v>
      </c>
      <c r="G185" s="5" t="s">
        <v>145</v>
      </c>
      <c r="H185" s="11">
        <f>H151+H153+H157</f>
        <v>7244317.6404651804</v>
      </c>
      <c r="I185" s="11">
        <f>I151+I153+I157</f>
        <v>7244317.6404651804</v>
      </c>
      <c r="J185" s="11">
        <f>J151+J153+J157</f>
        <v>7244317.6404651804</v>
      </c>
      <c r="L185" s="11"/>
    </row>
    <row r="186" spans="3:12" x14ac:dyDescent="0.25">
      <c r="E186" s="1"/>
      <c r="F186" t="s">
        <v>67</v>
      </c>
      <c r="G186" s="5" t="s">
        <v>145</v>
      </c>
      <c r="H186" s="11">
        <f>H151+H153+H159</f>
        <v>71526368.922516465</v>
      </c>
      <c r="I186" s="11">
        <f>I151+I153+I159</f>
        <v>71526368.922516465</v>
      </c>
      <c r="J186" s="11">
        <f>J151+J153+J159</f>
        <v>71526368.922516465</v>
      </c>
      <c r="L186" s="11"/>
    </row>
    <row r="187" spans="3:12" ht="18" x14ac:dyDescent="0.35">
      <c r="E187" s="1"/>
      <c r="G187" s="21"/>
      <c r="H187" s="10" t="s">
        <v>18</v>
      </c>
      <c r="L187" s="11"/>
    </row>
    <row r="188" spans="3:12" x14ac:dyDescent="0.25">
      <c r="E188" s="1"/>
      <c r="F188" t="s">
        <v>68</v>
      </c>
      <c r="G188" s="5" t="s">
        <v>145</v>
      </c>
      <c r="H188" s="11">
        <f>H151+H$153+H162</f>
        <v>6633724.5039324462</v>
      </c>
      <c r="I188" s="11">
        <f>I151+I$153+I162</f>
        <v>6625989.4012824362</v>
      </c>
      <c r="J188" s="11">
        <f>J151+J$153+J162</f>
        <v>6628493.8792264732</v>
      </c>
      <c r="L188" s="11"/>
    </row>
    <row r="189" spans="3:12" x14ac:dyDescent="0.25">
      <c r="E189" s="1"/>
      <c r="F189" t="s">
        <v>69</v>
      </c>
      <c r="G189" s="5" t="s">
        <v>145</v>
      </c>
      <c r="H189" s="11">
        <f>H151+H$153+H164</f>
        <v>7835081.7403450534</v>
      </c>
      <c r="I189" s="11">
        <f>I151+I$153+I164</f>
        <v>6997776.814313028</v>
      </c>
      <c r="J189" s="11">
        <f>J151+J$153+J164</f>
        <v>7268880.0969149759</v>
      </c>
      <c r="L189" s="11"/>
    </row>
    <row r="190" spans="3:12" ht="18" x14ac:dyDescent="0.35">
      <c r="E190" s="1"/>
      <c r="H190" s="10" t="s">
        <v>19</v>
      </c>
      <c r="L190" s="11"/>
    </row>
    <row r="191" spans="3:12" x14ac:dyDescent="0.25">
      <c r="E191" s="1"/>
      <c r="F191" t="s">
        <v>68</v>
      </c>
      <c r="G191" s="5" t="s">
        <v>145</v>
      </c>
      <c r="H191" s="11">
        <f>H151+H$153+H167</f>
        <v>6637769.5749993296</v>
      </c>
      <c r="I191" s="11">
        <f>I151+I$153+I167</f>
        <v>6627241.2408368159</v>
      </c>
      <c r="J191" s="11">
        <f>J151+J$153+J167</f>
        <v>6630650.1135939779</v>
      </c>
      <c r="L191" s="11"/>
    </row>
    <row r="192" spans="3:12" x14ac:dyDescent="0.25">
      <c r="E192" s="1"/>
      <c r="F192" t="s">
        <v>69</v>
      </c>
      <c r="G192" s="5" t="s">
        <v>145</v>
      </c>
      <c r="H192" s="11">
        <f>H151+H$153+H169</f>
        <v>8272950.2578942664</v>
      </c>
      <c r="I192" s="11">
        <f>I151+I$153+I169</f>
        <v>7133285.2196840094</v>
      </c>
      <c r="J192" s="11">
        <f>J151+J$153+J169</f>
        <v>7502286.9098922163</v>
      </c>
      <c r="L192" s="11"/>
    </row>
    <row r="193" spans="2:12" ht="18" x14ac:dyDescent="0.35">
      <c r="E193" s="1"/>
      <c r="G193" s="21"/>
      <c r="H193" s="10" t="s">
        <v>20</v>
      </c>
      <c r="L193" s="11"/>
    </row>
    <row r="194" spans="2:12" x14ac:dyDescent="0.25">
      <c r="E194" s="1"/>
      <c r="F194" t="s">
        <v>68</v>
      </c>
      <c r="G194" s="5" t="s">
        <v>145</v>
      </c>
      <c r="H194" s="11">
        <f>H151+H$153+H172</f>
        <v>6642436.9646918876</v>
      </c>
      <c r="I194" s="11">
        <f>I151+I$153+I172</f>
        <v>6628685.6710918695</v>
      </c>
      <c r="J194" s="11">
        <f>J151+J$153+J172</f>
        <v>6633138.0763257127</v>
      </c>
      <c r="L194" s="11"/>
    </row>
    <row r="195" spans="2:12" x14ac:dyDescent="0.25">
      <c r="E195" s="1"/>
      <c r="F195" t="s">
        <v>69</v>
      </c>
      <c r="G195" s="5" t="s">
        <v>145</v>
      </c>
      <c r="H195" s="11">
        <f>H151+H$153+H174</f>
        <v>8778183.1627587434</v>
      </c>
      <c r="I195" s="11">
        <f>I151+I$153+I174</f>
        <v>7289641.0720351422</v>
      </c>
      <c r="J195" s="11">
        <f>J151+J$153+J174</f>
        <v>7771602.4633274935</v>
      </c>
      <c r="L195" s="11"/>
    </row>
    <row r="196" spans="2:12" ht="18" x14ac:dyDescent="0.35">
      <c r="E196" s="1"/>
      <c r="G196" s="5"/>
      <c r="H196" s="10" t="s">
        <v>150</v>
      </c>
      <c r="I196" s="11"/>
      <c r="J196" s="11"/>
      <c r="L196" s="11"/>
    </row>
    <row r="197" spans="2:12" x14ac:dyDescent="0.25">
      <c r="E197" s="1"/>
      <c r="F197" t="s">
        <v>68</v>
      </c>
      <c r="G197" s="5" t="s">
        <v>145</v>
      </c>
      <c r="H197" s="11">
        <f>H151+H$153+H177</f>
        <v>6653638.6999540254</v>
      </c>
      <c r="I197" s="11">
        <f t="shared" ref="I197:J197" si="18">I151+I$153+I177</f>
        <v>6632152.3037039973</v>
      </c>
      <c r="J197" s="11">
        <f t="shared" si="18"/>
        <v>6639109.1868818775</v>
      </c>
      <c r="L197" s="11"/>
    </row>
    <row r="198" spans="2:12" x14ac:dyDescent="0.25">
      <c r="E198" s="1"/>
      <c r="F198" t="s">
        <v>69</v>
      </c>
      <c r="G198" s="5" t="s">
        <v>145</v>
      </c>
      <c r="H198" s="11">
        <f>H151+H$153+H179</f>
        <v>9990742.1344334893</v>
      </c>
      <c r="I198" s="11">
        <f t="shared" ref="I198:J198" si="19">I151+I$153+I179</f>
        <v>7664895.1176778618</v>
      </c>
      <c r="J198" s="11">
        <f t="shared" si="19"/>
        <v>8417959.791572161</v>
      </c>
      <c r="L198" s="11"/>
    </row>
    <row r="201" spans="2:12" x14ac:dyDescent="0.25">
      <c r="B201" s="9" t="s">
        <v>81</v>
      </c>
      <c r="C201" s="9"/>
      <c r="D201" s="9"/>
      <c r="E201" s="9"/>
    </row>
    <row r="202" spans="2:12" x14ac:dyDescent="0.25">
      <c r="C202" t="s">
        <v>82</v>
      </c>
    </row>
    <row r="203" spans="2:12" x14ac:dyDescent="0.25">
      <c r="C203" t="s">
        <v>83</v>
      </c>
    </row>
    <row r="204" spans="2:12" x14ac:dyDescent="0.25">
      <c r="C204" t="s">
        <v>84</v>
      </c>
    </row>
    <row r="205" spans="2:12" ht="17.25" x14ac:dyDescent="0.25">
      <c r="C205" t="s">
        <v>85</v>
      </c>
      <c r="F205" t="s">
        <v>138</v>
      </c>
      <c r="G205" t="s">
        <v>140</v>
      </c>
      <c r="H205">
        <v>1E-3</v>
      </c>
    </row>
    <row r="206" spans="2:12" x14ac:dyDescent="0.25">
      <c r="F206" s="4" t="s">
        <v>139</v>
      </c>
      <c r="G206" t="s">
        <v>62</v>
      </c>
      <c r="H206">
        <v>4.0600000000000002E-3</v>
      </c>
    </row>
    <row r="208" spans="2:12" x14ac:dyDescent="0.25">
      <c r="E208" t="s">
        <v>86</v>
      </c>
      <c r="F208" s="23" t="s">
        <v>87</v>
      </c>
    </row>
    <row r="209" spans="3:16" x14ac:dyDescent="0.25">
      <c r="F209" s="20" t="s">
        <v>88</v>
      </c>
      <c r="G209" s="1"/>
      <c r="H209" s="5" t="s">
        <v>2</v>
      </c>
      <c r="I209" s="5" t="s">
        <v>3</v>
      </c>
      <c r="J209" s="5" t="s">
        <v>147</v>
      </c>
    </row>
    <row r="210" spans="3:16" ht="18" x14ac:dyDescent="0.35">
      <c r="E210" s="1"/>
      <c r="F210" t="s">
        <v>13</v>
      </c>
      <c r="G210" s="1" t="s">
        <v>6</v>
      </c>
      <c r="H210" s="24">
        <f>$H$206*$H$205*H$14^4/H$183</f>
        <v>8.3313926568749608</v>
      </c>
      <c r="I210" s="24">
        <f>$H$206*$H$205*I$14^4/I$183</f>
        <v>7.4989378809057889</v>
      </c>
      <c r="J210" s="24">
        <f>$H$206*$H$205*J$14^4/J$183</f>
        <v>8.9084418752066732</v>
      </c>
    </row>
    <row r="211" spans="3:16" ht="18" x14ac:dyDescent="0.35">
      <c r="C211" s="19" t="s">
        <v>89</v>
      </c>
      <c r="E211" s="1"/>
      <c r="F211" s="25" t="s">
        <v>134</v>
      </c>
      <c r="G211" s="1"/>
      <c r="H211" s="26">
        <f>IF(H210&gt;H$14/2,"Senza senso",H210/H$14)</f>
        <v>2.7049976158684937E-2</v>
      </c>
      <c r="I211" s="26">
        <f>IF(I210&gt;I$14/2,"Senza senso",I210/I$14)</f>
        <v>2.4996459603019296E-2</v>
      </c>
      <c r="J211" s="26">
        <f>IF(J210&gt;J$14/2,"Senza senso",J210/J$14)</f>
        <v>2.8443301006407004E-2</v>
      </c>
    </row>
    <row r="212" spans="3:16" ht="18" x14ac:dyDescent="0.35">
      <c r="C212" s="27" t="s">
        <v>90</v>
      </c>
      <c r="E212" s="1"/>
      <c r="F212" t="s">
        <v>14</v>
      </c>
      <c r="G212" s="1" t="s">
        <v>6</v>
      </c>
      <c r="H212" s="24">
        <f>$H$206*$H$205*H$16^4/H$183</f>
        <v>115.2551969221753</v>
      </c>
      <c r="I212" s="24">
        <f>$H$206*$H$205*I$16^4/I$183</f>
        <v>119.98300609449262</v>
      </c>
      <c r="J212" s="24">
        <f>$H$206*$H$205*J$16^4/J$183</f>
        <v>120.22315214118974</v>
      </c>
      <c r="P212" s="25"/>
    </row>
    <row r="213" spans="3:16" ht="18" x14ac:dyDescent="0.35">
      <c r="C213" s="27" t="s">
        <v>91</v>
      </c>
      <c r="E213" s="1"/>
      <c r="F213" s="25" t="s">
        <v>135</v>
      </c>
      <c r="G213" s="1"/>
      <c r="H213" s="26">
        <f>IF(H212&gt;H$16/2,"Senza senso",H212/H$16)</f>
        <v>0.19403231805080018</v>
      </c>
      <c r="I213" s="26">
        <f>IF(I212&gt;I$16/2,"Senza senso",I212/I$16)</f>
        <v>0.19997167682415437</v>
      </c>
      <c r="J213" s="26">
        <f>IF(J212&gt;J$16/2,"Senza senso",J212/J$16)</f>
        <v>0.20027178434314469</v>
      </c>
    </row>
    <row r="214" spans="3:16" ht="18" x14ac:dyDescent="0.35">
      <c r="E214" s="1"/>
      <c r="F214" t="s">
        <v>15</v>
      </c>
      <c r="G214" s="1" t="s">
        <v>6</v>
      </c>
      <c r="H214" s="24">
        <f>$H$206*$H$205*H$18^4/H$183</f>
        <v>406.45489361728016</v>
      </c>
      <c r="I214" s="24">
        <f>$H$206*$H$205*I$18^4/I$183</f>
        <v>398.52430463664535</v>
      </c>
      <c r="J214" s="24">
        <f>$H$206*$H$205*J$18^4/J$183</f>
        <v>396.75603535073031</v>
      </c>
      <c r="P214" s="25"/>
    </row>
    <row r="215" spans="3:16" ht="18" x14ac:dyDescent="0.35">
      <c r="E215" s="1"/>
      <c r="F215" s="25" t="s">
        <v>136</v>
      </c>
      <c r="G215" s="1"/>
      <c r="H215" s="26">
        <f>IF(H214&gt;H$18/2,"Senza senso",H214/H$18)</f>
        <v>0.49933033613916483</v>
      </c>
      <c r="I215" s="26">
        <f>IF(I214&gt;I$18/2,"Senza senso",I214/I$18)</f>
        <v>0.49200531436622885</v>
      </c>
      <c r="J215" s="26">
        <f>IF(J214&gt;J$18/2,"Senza senso",J214/J$18)</f>
        <v>0.49036711821867546</v>
      </c>
    </row>
    <row r="216" spans="3:16" ht="18" x14ac:dyDescent="0.35">
      <c r="E216" s="1"/>
      <c r="F216" t="s">
        <v>16</v>
      </c>
      <c r="G216" s="1" t="s">
        <v>6</v>
      </c>
      <c r="H216" s="24">
        <f>$H$206*$H$205*H20^4/H$183</f>
        <v>889.31479106616746</v>
      </c>
      <c r="I216" s="24">
        <f>$H$206*$H$205*I$20^4/I$183</f>
        <v>889.31479106616746</v>
      </c>
      <c r="J216" s="24">
        <f>$H$206*$H$205*J$20^4/J$183</f>
        <v>895.80019569352521</v>
      </c>
      <c r="P216" s="25"/>
    </row>
    <row r="217" spans="3:16" ht="18" x14ac:dyDescent="0.35">
      <c r="F217" s="25" t="s">
        <v>137</v>
      </c>
      <c r="H217" s="26" t="str">
        <f>IF(H216&gt;H20/2,"Senza senso",H216/H20)</f>
        <v>Senza senso</v>
      </c>
      <c r="I217" s="26" t="str">
        <f>IF(I216&gt;I$20/2,"Senza senso",I216/I$20)</f>
        <v>Senza senso</v>
      </c>
      <c r="J217" s="26" t="str">
        <f>IF(J216&gt;J$20/2,"Senza senso",J216/J$20)</f>
        <v>Senza senso</v>
      </c>
    </row>
    <row r="218" spans="3:16" s="34" customFormat="1" ht="18" x14ac:dyDescent="0.35">
      <c r="F218" t="s">
        <v>158</v>
      </c>
      <c r="G218" s="1" t="s">
        <v>6</v>
      </c>
      <c r="H218" s="24">
        <f>$H$206*$H$205*H22^4/H$183</f>
        <v>2132.83652015999</v>
      </c>
      <c r="I218" s="24">
        <f t="shared" ref="I218:J218" si="20">$H$206*$H$205*I22^4/I$183</f>
        <v>2119.0206205286227</v>
      </c>
      <c r="J218" s="24">
        <f t="shared" si="20"/>
        <v>2096.371265338078</v>
      </c>
      <c r="P218" s="36"/>
    </row>
    <row r="219" spans="3:16" s="34" customFormat="1" ht="18" x14ac:dyDescent="0.35">
      <c r="F219" s="25" t="s">
        <v>156</v>
      </c>
      <c r="H219" s="26" t="str">
        <f>IF(H218&gt;H22/2,"Senza senso",H218/H22)</f>
        <v>Senza senso</v>
      </c>
      <c r="I219" s="26" t="str">
        <f t="shared" ref="I219:J219" si="21">IF(I218&gt;I22/2,"Senza senso",I218/I22)</f>
        <v>Senza senso</v>
      </c>
      <c r="J219" s="26" t="str">
        <f t="shared" si="21"/>
        <v>Senza senso</v>
      </c>
      <c r="P219" s="36"/>
    </row>
    <row r="220" spans="3:16" s="34" customFormat="1" ht="18" x14ac:dyDescent="0.35">
      <c r="F220" t="s">
        <v>159</v>
      </c>
      <c r="G220" s="1" t="s">
        <v>6</v>
      </c>
      <c r="H220" s="24">
        <f>$H$206*$H$205*H24^4/H$183</f>
        <v>5207.1204105468505</v>
      </c>
      <c r="I220" s="24">
        <f t="shared" ref="I220:J220" si="22">$H$206*$H$205*I24^4/I$183</f>
        <v>5073.1822050841729</v>
      </c>
      <c r="J220" s="24">
        <f t="shared" si="22"/>
        <v>5205.7680434701115</v>
      </c>
      <c r="P220" s="36"/>
    </row>
    <row r="221" spans="3:16" s="34" customFormat="1" ht="18" x14ac:dyDescent="0.35">
      <c r="F221" s="25" t="s">
        <v>157</v>
      </c>
      <c r="H221" s="26" t="str">
        <f>IF(H220&gt;H24/2,"Senza senso",H220/H24)</f>
        <v>Senza senso</v>
      </c>
      <c r="I221" s="26" t="str">
        <f t="shared" ref="I221:J221" si="23">IF(I220&gt;I24/2,"Senza senso",I220/I24)</f>
        <v>Senza senso</v>
      </c>
      <c r="J221" s="26" t="str">
        <f t="shared" si="23"/>
        <v>Senza senso</v>
      </c>
      <c r="P221" s="36"/>
    </row>
    <row r="222" spans="3:16" s="34" customFormat="1" ht="18" x14ac:dyDescent="0.35">
      <c r="F222" t="s">
        <v>160</v>
      </c>
      <c r="G222" s="1" t="s">
        <v>6</v>
      </c>
      <c r="H222" s="24">
        <f>$H$206*$H$205*H26^4/H$183</f>
        <v>9805.2996440998104</v>
      </c>
      <c r="I222" s="24">
        <f t="shared" ref="I222:J222" si="24">$H$206*$H$205*I26^4/I$183</f>
        <v>9718.6234936539022</v>
      </c>
      <c r="J222" s="24">
        <f t="shared" si="24"/>
        <v>9738.0753234363729</v>
      </c>
      <c r="P222" s="36"/>
    </row>
    <row r="223" spans="3:16" s="34" customFormat="1" ht="18" x14ac:dyDescent="0.35">
      <c r="F223" s="25" t="s">
        <v>161</v>
      </c>
      <c r="H223" s="26" t="str">
        <f>IF(H222&gt;H26/2,"Senza senso",H222/H26)</f>
        <v>Senza senso</v>
      </c>
      <c r="I223" s="26" t="str">
        <f t="shared" ref="I223:J223" si="25">IF(I222&gt;I26/2,"Senza senso",I222/I26)</f>
        <v>Senza senso</v>
      </c>
      <c r="J223" s="26" t="str">
        <f t="shared" si="25"/>
        <v>Senza senso</v>
      </c>
      <c r="P223" s="36"/>
    </row>
    <row r="224" spans="3:16" s="34" customFormat="1" ht="18" x14ac:dyDescent="0.35">
      <c r="F224" t="s">
        <v>173</v>
      </c>
      <c r="G224" s="1" t="s">
        <v>6</v>
      </c>
      <c r="H224" s="24">
        <f>$H$206*$H$205*H28^4/H$183</f>
        <v>14872.056604562862</v>
      </c>
      <c r="I224" s="24">
        <f>$H$206*$H$205*I28^4/I$183</f>
        <v>15111.200460961614</v>
      </c>
      <c r="J224" s="24">
        <f>$H$206*$H$205*J28^4/J$183</f>
        <v>15102.180868309082</v>
      </c>
      <c r="P224" s="36"/>
    </row>
    <row r="225" spans="2:16" s="34" customFormat="1" ht="18" x14ac:dyDescent="0.35">
      <c r="F225" s="25" t="s">
        <v>174</v>
      </c>
      <c r="H225" s="26" t="str">
        <f>IF(H224&gt;H28/2,"Senza senso",H224/H28)</f>
        <v>Senza senso</v>
      </c>
      <c r="I225" s="26" t="str">
        <f>IF(I224&gt;I28/2,"Senza senso",I224/I28)</f>
        <v>Senza senso</v>
      </c>
      <c r="J225" s="26" t="str">
        <f>IF(J224&gt;J28/2,"Senza senso",J224/J28)</f>
        <v>Senza senso</v>
      </c>
      <c r="P225" s="36"/>
    </row>
    <row r="226" spans="2:16" s="34" customFormat="1" x14ac:dyDescent="0.25">
      <c r="H226" s="35"/>
      <c r="I226" s="35"/>
      <c r="J226" s="35"/>
      <c r="P226" s="36"/>
    </row>
    <row r="227" spans="2:16" x14ac:dyDescent="0.25">
      <c r="I227" s="28" t="s">
        <v>92</v>
      </c>
    </row>
    <row r="228" spans="2:16" x14ac:dyDescent="0.25">
      <c r="F228" s="20" t="s">
        <v>93</v>
      </c>
      <c r="G228" s="1"/>
      <c r="H228" s="5" t="s">
        <v>2</v>
      </c>
      <c r="I228" s="5" t="s">
        <v>3</v>
      </c>
      <c r="J228" s="5" t="s">
        <v>147</v>
      </c>
      <c r="M228" s="5"/>
    </row>
    <row r="229" spans="2:16" ht="18" x14ac:dyDescent="0.35">
      <c r="F229" t="s">
        <v>13</v>
      </c>
      <c r="G229" s="1" t="s">
        <v>6</v>
      </c>
      <c r="H229" s="24">
        <f>$H$206*$H$205*H$14^4/H$185</f>
        <v>5.0434929150088821E-3</v>
      </c>
      <c r="I229" s="24">
        <f>$H$206*$H$205*I$14^4/I$185</f>
        <v>4.5395579862906573E-3</v>
      </c>
      <c r="J229" s="24">
        <f>$H$206*$H$205*J$14^4/J$185</f>
        <v>5.3928155029757119E-3</v>
      </c>
      <c r="M229" s="24"/>
    </row>
    <row r="230" spans="2:16" ht="18" x14ac:dyDescent="0.35">
      <c r="F230" s="25" t="s">
        <v>134</v>
      </c>
      <c r="G230" s="1"/>
      <c r="H230" s="26">
        <f>IF(H229&gt;H$14/2,"Senza senso",H229/H$14)</f>
        <v>1.6374976996782083E-5</v>
      </c>
      <c r="I230" s="26">
        <f>IF(I229&gt;I$14/2,"Senza senso",I229/I$14)</f>
        <v>1.513185995430219E-5</v>
      </c>
      <c r="J230" s="26">
        <f>IF(J229&gt;J$14/2,"Senza senso",J229/J$14)</f>
        <v>1.7218440303243013E-5</v>
      </c>
      <c r="M230" s="26"/>
    </row>
    <row r="231" spans="2:16" ht="18" x14ac:dyDescent="0.35">
      <c r="F231" t="s">
        <v>14</v>
      </c>
      <c r="G231" s="1" t="s">
        <v>6</v>
      </c>
      <c r="H231" s="24">
        <f>$H$206*$H$205*H$16^4/H$185</f>
        <v>6.9770900620711049E-2</v>
      </c>
      <c r="I231" s="24">
        <f>$H$206*$H$205*I$16^4/I$185</f>
        <v>7.2632927780650516E-2</v>
      </c>
      <c r="J231" s="24">
        <f>$H$206*$H$205*J$16^4/J$185</f>
        <v>7.2778302621924487E-2</v>
      </c>
      <c r="M231" s="24"/>
    </row>
    <row r="232" spans="2:16" ht="18" x14ac:dyDescent="0.35">
      <c r="F232" s="25" t="s">
        <v>135</v>
      </c>
      <c r="G232" s="1"/>
      <c r="H232" s="26">
        <f>IF(H231&gt;H$16/2,"Senza senso",H231/H$16)</f>
        <v>1.174594286543957E-4</v>
      </c>
      <c r="I232" s="26">
        <f>IF(I231&gt;I$16/2,"Senza senso",I231/I$16)</f>
        <v>1.2105487963441752E-4</v>
      </c>
      <c r="J232" s="26">
        <f>IF(J231&gt;J$16/2,"Senza senso",J231/J$16)</f>
        <v>1.2123655276016074E-4</v>
      </c>
      <c r="M232" s="26"/>
    </row>
    <row r="233" spans="2:16" ht="18" x14ac:dyDescent="0.35">
      <c r="F233" t="s">
        <v>15</v>
      </c>
      <c r="G233" s="1" t="s">
        <v>6</v>
      </c>
      <c r="H233" s="24">
        <f>$H$206*$H$205*H$18^4/H$185</f>
        <v>0.24605158592997611</v>
      </c>
      <c r="I233" s="24">
        <f>$H$206*$H$205*I$18^4/I$185</f>
        <v>0.24125072357922933</v>
      </c>
      <c r="J233" s="24">
        <f>$H$206*$H$205*J$18^4/J$185</f>
        <v>0.24018028386012893</v>
      </c>
      <c r="M233" s="24"/>
    </row>
    <row r="234" spans="2:16" ht="18" x14ac:dyDescent="0.35">
      <c r="F234" s="25" t="s">
        <v>136</v>
      </c>
      <c r="G234" s="1"/>
      <c r="H234" s="26">
        <f>IF(H233&gt;H$18/2,"Senza senso",H233/H$18)</f>
        <v>3.0227467558965123E-4</v>
      </c>
      <c r="I234" s="26">
        <f>IF(I233&gt;I$18/2,"Senza senso",I233/I$18)</f>
        <v>2.9784039948053004E-4</v>
      </c>
      <c r="J234" s="26">
        <f>IF(J233&gt;J$18/2,"Senza senso",J233/J$18)</f>
        <v>2.9684870085295873E-4</v>
      </c>
      <c r="M234" s="26"/>
    </row>
    <row r="235" spans="2:16" ht="18" x14ac:dyDescent="0.35">
      <c r="F235" t="s">
        <v>16</v>
      </c>
      <c r="G235" s="1" t="s">
        <v>6</v>
      </c>
      <c r="H235" s="24">
        <f>$H$206*$H$205*H20^4/H$185</f>
        <v>0.53835571466598031</v>
      </c>
      <c r="I235" s="24">
        <f>$H$206*$H$205*I$20^4/I$185</f>
        <v>0.53835571466598031</v>
      </c>
      <c r="J235" s="24">
        <f>$H$206*$H$205*J$20^4/J$185</f>
        <v>0.54228172003340869</v>
      </c>
      <c r="M235" s="24"/>
    </row>
    <row r="236" spans="2:16" ht="18" x14ac:dyDescent="0.35">
      <c r="B236" s="1"/>
      <c r="F236" s="25" t="s">
        <v>137</v>
      </c>
      <c r="H236" s="26">
        <f>IF(H235&gt;H20/2,"Senza senso",H235/H20)</f>
        <v>5.4379365117775786E-4</v>
      </c>
      <c r="I236" s="26">
        <f>IF(I235&gt;I$20/2,"Senza senso",I235/I$20)</f>
        <v>5.4379365117775786E-4</v>
      </c>
      <c r="J236" s="26">
        <f>IF(J235&gt;J$20/2,"Senza senso",J235/J$20)</f>
        <v>5.4676519462936953E-4</v>
      </c>
      <c r="M236" s="26"/>
    </row>
    <row r="237" spans="2:16" s="34" customFormat="1" ht="18" x14ac:dyDescent="0.35">
      <c r="F237" t="s">
        <v>158</v>
      </c>
      <c r="G237" s="1" t="s">
        <v>6</v>
      </c>
      <c r="H237" s="24">
        <f>$H$206*$H$205*H22^4/H$185</f>
        <v>1.2911341862422738</v>
      </c>
      <c r="I237" s="24">
        <f>$H$206*$H$205*I22^4/I$185</f>
        <v>1.2827705914898675</v>
      </c>
      <c r="J237" s="24">
        <f>$H$206*$H$205*J22^4/J$185</f>
        <v>1.269059574960264</v>
      </c>
    </row>
    <row r="238" spans="2:16" s="34" customFormat="1" ht="18" x14ac:dyDescent="0.35">
      <c r="F238" s="25" t="s">
        <v>156</v>
      </c>
      <c r="H238" s="26">
        <f>IF(H237&gt;H22/2,"Senza senso",H237/H22)</f>
        <v>1.0479985277940533E-3</v>
      </c>
      <c r="I238" s="26">
        <f>IF(I237&gt;I22/2,"Senza senso",I237/I22)</f>
        <v>1.0429029199104615E-3</v>
      </c>
      <c r="J238" s="26">
        <f>IF(J237&gt;J22/2,"Senza senso",J237/J22)</f>
        <v>1.0345313238446759E-3</v>
      </c>
    </row>
    <row r="239" spans="2:16" s="34" customFormat="1" ht="18" x14ac:dyDescent="0.35">
      <c r="F239" t="s">
        <v>159</v>
      </c>
      <c r="G239" s="1" t="s">
        <v>6</v>
      </c>
      <c r="H239" s="24">
        <f>$H$206*$H$205*H24^4/H$185</f>
        <v>3.1521830718805517</v>
      </c>
      <c r="I239" s="24">
        <f>$H$206*$H$205*I24^4/I$185</f>
        <v>3.0711022228411542</v>
      </c>
      <c r="J239" s="24">
        <f>$H$206*$H$205*J24^4/J$185</f>
        <v>3.151364402775525</v>
      </c>
    </row>
    <row r="240" spans="2:16" s="34" customFormat="1" ht="18" x14ac:dyDescent="0.35">
      <c r="F240" s="25" t="s">
        <v>157</v>
      </c>
      <c r="H240" s="26">
        <f>IF(H239&gt;H24/2,"Senza senso",H239/H24)</f>
        <v>2.0468721245977609E-3</v>
      </c>
      <c r="I240" s="26">
        <f>IF(I239&gt;I24/2,"Senza senso",I239/I24)</f>
        <v>2.0072563547981399E-3</v>
      </c>
      <c r="J240" s="26">
        <f>IF(J239&gt;J24/2,"Senza senso",J239/J24)</f>
        <v>2.0464734091665206E-3</v>
      </c>
    </row>
    <row r="241" spans="6:13" s="34" customFormat="1" ht="18" x14ac:dyDescent="0.35">
      <c r="F241" t="s">
        <v>160</v>
      </c>
      <c r="G241" s="1" t="s">
        <v>6</v>
      </c>
      <c r="H241" s="24">
        <f>$H$206*$H$205*H26^4/H$185</f>
        <v>5.9357374356553159</v>
      </c>
      <c r="I241" s="24">
        <f>$H$206*$H$205*I26^4/I$185</f>
        <v>5.8832671502326921</v>
      </c>
      <c r="J241" s="24">
        <f>$H$206*$H$205*J26^4/J$185</f>
        <v>5.8950425123758858</v>
      </c>
    </row>
    <row r="242" spans="6:13" s="34" customFormat="1" ht="18" x14ac:dyDescent="0.35">
      <c r="F242" s="25" t="s">
        <v>161</v>
      </c>
      <c r="H242" s="26">
        <f>IF(H241&gt;H26/2,"Senza senso",H241/H26)</f>
        <v>3.2903200862834346E-3</v>
      </c>
      <c r="I242" s="26">
        <f>IF(I241&gt;I26/2,"Senza senso",I241/I26)</f>
        <v>3.2684817501292735E-3</v>
      </c>
      <c r="J242" s="26">
        <f>IF(J241&gt;J26/2,"Senza senso",J241/J26)</f>
        <v>3.2733869245243409E-3</v>
      </c>
    </row>
    <row r="243" spans="6:13" s="34" customFormat="1" ht="18" x14ac:dyDescent="0.35">
      <c r="F243" t="s">
        <v>173</v>
      </c>
      <c r="G243" s="1" t="s">
        <v>6</v>
      </c>
      <c r="H243" s="24">
        <f>$H$206*$H$205*H28^4/H$185</f>
        <v>9.0029500715980433</v>
      </c>
      <c r="I243" s="24">
        <f>$H$206*$H$205*I28^4/I$185</f>
        <v>9.1477182268259369</v>
      </c>
      <c r="J243" s="24">
        <f>$H$206*$H$205*J28^4/J$185</f>
        <v>9.1422581250743082</v>
      </c>
    </row>
    <row r="244" spans="6:13" s="34" customFormat="1" ht="18" x14ac:dyDescent="0.35">
      <c r="F244" s="25" t="s">
        <v>174</v>
      </c>
      <c r="H244" s="26">
        <f>IF(H243&gt;H28/2,"Senza senso",H243/H28)</f>
        <v>4.4969780577412801E-3</v>
      </c>
      <c r="I244" s="26">
        <f>IF(I243&gt;I28/2,"Senza senso",I243/I28)</f>
        <v>4.5511035954357891E-3</v>
      </c>
      <c r="J244" s="26">
        <f>IF(J243&gt;J28/2,"Senza senso",J243/J28)</f>
        <v>4.5490660919909973E-3</v>
      </c>
    </row>
    <row r="245" spans="6:13" s="34" customFormat="1" x14ac:dyDescent="0.25">
      <c r="G245" s="36"/>
      <c r="H245" s="36"/>
      <c r="I245" s="36"/>
      <c r="J245" s="36"/>
    </row>
    <row r="246" spans="6:13" x14ac:dyDescent="0.25">
      <c r="F246" s="20" t="s">
        <v>94</v>
      </c>
      <c r="G246" s="1"/>
      <c r="H246" s="5" t="s">
        <v>2</v>
      </c>
      <c r="I246" s="5" t="s">
        <v>3</v>
      </c>
      <c r="J246" s="5" t="s">
        <v>147</v>
      </c>
      <c r="M246" s="5"/>
    </row>
    <row r="247" spans="6:13" ht="18" x14ac:dyDescent="0.35">
      <c r="F247" t="s">
        <v>13</v>
      </c>
      <c r="G247" s="1" t="s">
        <v>6</v>
      </c>
      <c r="H247" s="24">
        <f>$H$206*$H$205*H$14^4/H$186</f>
        <v>5.1081391721897237E-4</v>
      </c>
      <c r="I247" s="24">
        <f>$H$206*$H$205*I$14^4/I$186</f>
        <v>4.5977449289540969E-4</v>
      </c>
      <c r="J247" s="24">
        <f>$H$206*$H$205*J$14^4/J$186</f>
        <v>5.461939291550238E-4</v>
      </c>
      <c r="M247" s="24"/>
    </row>
    <row r="248" spans="6:13" ht="18" x14ac:dyDescent="0.35">
      <c r="F248" s="25" t="s">
        <v>134</v>
      </c>
      <c r="G248" s="1"/>
      <c r="H248" s="26">
        <f>IF(H247&gt;H$14/2,"Senza senso",H247/H$14)</f>
        <v>1.6584867442174427E-6</v>
      </c>
      <c r="I248" s="26">
        <f>IF(I247&gt;I$14/2,"Senza senso",I247/I$14)</f>
        <v>1.5325816429846989E-6</v>
      </c>
      <c r="J248" s="26">
        <f>IF(J247&gt;J$14/2,"Senza senso",J247/J$14)</f>
        <v>1.7439142054758105E-6</v>
      </c>
      <c r="M248" s="26"/>
    </row>
    <row r="249" spans="6:13" ht="18" x14ac:dyDescent="0.35">
      <c r="F249" t="s">
        <v>14</v>
      </c>
      <c r="G249" s="1" t="s">
        <v>6</v>
      </c>
      <c r="H249" s="24">
        <f>$H$206*$H$205*H$16^4/H$186</f>
        <v>7.0665206940016632E-3</v>
      </c>
      <c r="I249" s="24">
        <f>$H$206*$H$205*I$16^4/I$186</f>
        <v>7.356391886326555E-3</v>
      </c>
      <c r="J249" s="24">
        <f>$H$206*$H$205*J$16^4/J$186</f>
        <v>7.3711157083656926E-3</v>
      </c>
      <c r="M249" s="24"/>
    </row>
    <row r="250" spans="6:13" ht="18" x14ac:dyDescent="0.35">
      <c r="F250" s="25" t="s">
        <v>135</v>
      </c>
      <c r="G250" s="1"/>
      <c r="H250" s="26">
        <f>IF(H249&gt;H$16/2,"Senza senso",H249/H$16)</f>
        <v>1.1896499484851284E-5</v>
      </c>
      <c r="I250" s="26">
        <f>IF(I249&gt;I$16/2,"Senza senso",I249/I$16)</f>
        <v>1.2260653143877592E-5</v>
      </c>
      <c r="J250" s="26">
        <f>IF(J249&gt;J$16/2,"Senza senso",J249/J$16)</f>
        <v>1.2279053320615847E-5</v>
      </c>
      <c r="M250" s="26"/>
    </row>
    <row r="251" spans="6:13" ht="18" x14ac:dyDescent="0.35">
      <c r="F251" t="s">
        <v>15</v>
      </c>
      <c r="G251" s="1" t="s">
        <v>6</v>
      </c>
      <c r="H251" s="24">
        <f>$H$206*$H$205*H$18^4/H$186</f>
        <v>2.4920541490759746E-2</v>
      </c>
      <c r="I251" s="24">
        <f>$H$206*$H$205*I$18^4/I$186</f>
        <v>2.4434301627882946E-2</v>
      </c>
      <c r="J251" s="24">
        <f>$H$206*$H$205*J$18^4/J$186</f>
        <v>2.4325885592552894E-2</v>
      </c>
      <c r="M251" s="24"/>
    </row>
    <row r="252" spans="6:13" ht="18" x14ac:dyDescent="0.35">
      <c r="F252" s="25" t="s">
        <v>136</v>
      </c>
      <c r="G252" s="1"/>
      <c r="H252" s="26">
        <f>IF(H251&gt;H$18/2,"Senza senso",H251/H$18)</f>
        <v>3.0614915836314184E-5</v>
      </c>
      <c r="I252" s="26">
        <f>IF(I251&gt;I$18/2,"Senza senso",I251/I$18)</f>
        <v>3.0165804478867833E-5</v>
      </c>
      <c r="J252" s="26">
        <f>IF(J251&gt;J$18/2,"Senza senso",J251/J$18)</f>
        <v>3.0065363481093678E-5</v>
      </c>
      <c r="M252" s="26"/>
    </row>
    <row r="253" spans="6:13" ht="18" x14ac:dyDescent="0.35">
      <c r="F253" t="s">
        <v>16</v>
      </c>
      <c r="G253" s="1" t="s">
        <v>6</v>
      </c>
      <c r="H253" s="24">
        <f>$H$206*$H$205*H20^4/H$186</f>
        <v>5.4525622638901719E-2</v>
      </c>
      <c r="I253" s="24">
        <f>$H$206*$H$205*I$20^4/I$186</f>
        <v>5.4525622638901719E-2</v>
      </c>
      <c r="J253" s="24">
        <f>$H$206*$H$205*J$20^4/J$186</f>
        <v>5.4923255433188156E-2</v>
      </c>
      <c r="M253" s="24"/>
    </row>
    <row r="254" spans="6:13" ht="18" x14ac:dyDescent="0.35">
      <c r="F254" s="25" t="s">
        <v>137</v>
      </c>
      <c r="H254" s="26">
        <f>IF(H253&gt;H20/2,"Senza senso",H253/H20)</f>
        <v>5.5076386503941129E-5</v>
      </c>
      <c r="I254" s="26">
        <f>IF(I253&gt;I$20/2,"Senza senso",I253/I$20)</f>
        <v>5.5076386503941129E-5</v>
      </c>
      <c r="J254" s="26">
        <f>IF(J253&gt;J$20/2,"Senza senso",J253/J$20)</f>
        <v>5.5377349700734179E-5</v>
      </c>
      <c r="M254" s="26"/>
    </row>
    <row r="255" spans="6:13" ht="18" x14ac:dyDescent="0.35">
      <c r="F255" t="s">
        <v>158</v>
      </c>
      <c r="G255" s="1" t="s">
        <v>6</v>
      </c>
      <c r="H255" s="24">
        <f>$H$206*$H$205*H22^4/H$186</f>
        <v>0.13076836280805693</v>
      </c>
      <c r="I255" s="24">
        <f>$H$206*$H$205*I22^4/I$186</f>
        <v>0.1299212830818626</v>
      </c>
      <c r="J255" s="24">
        <f>$H$206*$H$205*J22^4/J$186</f>
        <v>0.12853260698365726</v>
      </c>
    </row>
    <row r="256" spans="6:13" ht="18" x14ac:dyDescent="0.35">
      <c r="F256" s="25" t="s">
        <v>156</v>
      </c>
      <c r="G256" s="34"/>
      <c r="H256" s="26">
        <f>IF(H255&gt;H22/2,"Senza senso",H255/H22)</f>
        <v>1.0614315162991634E-4</v>
      </c>
      <c r="I256" s="26">
        <f>IF(I255&gt;I22/2,"Senza senso",I255/I22)</f>
        <v>1.0562705941614846E-4</v>
      </c>
      <c r="J256" s="26">
        <f>IF(J255&gt;J22/2,"Senza senso",J255/J22)</f>
        <v>1.0477916930272866E-4</v>
      </c>
    </row>
    <row r="257" spans="6:13" ht="18" x14ac:dyDescent="0.35">
      <c r="F257" t="s">
        <v>159</v>
      </c>
      <c r="G257" s="1" t="s">
        <v>6</v>
      </c>
      <c r="H257" s="24">
        <f>$H$206*$H$205*H24^4/H$186</f>
        <v>0.31925869826185771</v>
      </c>
      <c r="I257" s="24">
        <f>$H$206*$H$205*I24^4/I$186</f>
        <v>0.31104668591105189</v>
      </c>
      <c r="J257" s="24">
        <f>$H$206*$H$205*J24^4/J$186</f>
        <v>0.31917578200134306</v>
      </c>
    </row>
    <row r="258" spans="6:13" ht="18" x14ac:dyDescent="0.35">
      <c r="F258" s="25" t="s">
        <v>157</v>
      </c>
      <c r="G258" s="34"/>
      <c r="H258" s="26">
        <f>IF(H257&gt;H24/2,"Senza senso",H257/H24)</f>
        <v>2.0731084302718034E-4</v>
      </c>
      <c r="I258" s="26">
        <f>IF(I257&gt;I24/2,"Senza senso",I257/I24)</f>
        <v>2.0329848752356333E-4</v>
      </c>
      <c r="J258" s="26">
        <f>IF(J257&gt;J24/2,"Senza senso",J257/J24)</f>
        <v>2.0727046042037992E-4</v>
      </c>
    </row>
    <row r="259" spans="6:13" ht="18" x14ac:dyDescent="0.35">
      <c r="F259" t="s">
        <v>160</v>
      </c>
      <c r="G259" s="1" t="s">
        <v>6</v>
      </c>
      <c r="H259" s="24">
        <f>$H$206*$H$205*H26^4/H$186</f>
        <v>0.60118202646172447</v>
      </c>
      <c r="I259" s="24">
        <f>$H$206*$H$205*I26^4/I$186</f>
        <v>0.59586774279245103</v>
      </c>
      <c r="J259" s="24">
        <f>$H$206*$H$205*J26^4/J$186</f>
        <v>0.59706037237762144</v>
      </c>
    </row>
    <row r="260" spans="6:13" ht="18" x14ac:dyDescent="0.35">
      <c r="F260" s="25" t="s">
        <v>161</v>
      </c>
      <c r="G260" s="34"/>
      <c r="H260" s="26">
        <f>IF(H259&gt;H26/2,"Senza senso",H259/H26)</f>
        <v>3.3324946034463663E-4</v>
      </c>
      <c r="I260" s="26">
        <f>IF(I259&gt;I26/2,"Senza senso",I259/I26)</f>
        <v>3.3103763488469501E-4</v>
      </c>
      <c r="J260" s="26">
        <f>IF(J259&gt;J26/2,"Senza senso",J259/J26)</f>
        <v>3.3153443965662803E-4</v>
      </c>
    </row>
    <row r="261" spans="6:13" ht="18" x14ac:dyDescent="0.35">
      <c r="F261" t="s">
        <v>173</v>
      </c>
      <c r="G261" s="1" t="s">
        <v>6</v>
      </c>
      <c r="H261" s="24">
        <f>$H$206*$H$205*H28^4/H$186</f>
        <v>0.91183476810569186</v>
      </c>
      <c r="I261" s="24">
        <f>$H$206*$H$205*I28^4/I$186</f>
        <v>0.92649714390490412</v>
      </c>
      <c r="J261" s="24">
        <f>$H$206*$H$205*J28^4/J$186</f>
        <v>0.92594413510501794</v>
      </c>
    </row>
    <row r="262" spans="6:13" ht="18" x14ac:dyDescent="0.35">
      <c r="F262" s="25" t="s">
        <v>174</v>
      </c>
      <c r="G262" s="34"/>
      <c r="H262" s="26">
        <f>IF(H261&gt;H28/2,"Senza senso",H261/H28)</f>
        <v>4.5546192213071521E-4</v>
      </c>
      <c r="I262" s="26">
        <f>IF(I261&gt;I28/2,"Senza senso",I261/I28)</f>
        <v>4.6094385268900703E-4</v>
      </c>
      <c r="J262" s="26">
        <f>IF(J261&gt;J28/2,"Senza senso",J261/J28)</f>
        <v>4.607374907225048E-4</v>
      </c>
    </row>
    <row r="263" spans="6:13" x14ac:dyDescent="0.25">
      <c r="G263" s="24"/>
      <c r="J263" s="24"/>
    </row>
    <row r="264" spans="6:13" ht="18" x14ac:dyDescent="0.35">
      <c r="G264" s="24"/>
      <c r="H264" s="10" t="s">
        <v>18</v>
      </c>
      <c r="I264" s="28" t="s">
        <v>92</v>
      </c>
      <c r="J264" s="24"/>
    </row>
    <row r="265" spans="6:13" x14ac:dyDescent="0.25">
      <c r="F265" s="20" t="s">
        <v>95</v>
      </c>
      <c r="G265" s="1"/>
      <c r="H265" s="5" t="s">
        <v>2</v>
      </c>
      <c r="I265" s="5" t="s">
        <v>3</v>
      </c>
      <c r="J265" s="5" t="s">
        <v>147</v>
      </c>
      <c r="M265" s="5"/>
    </row>
    <row r="266" spans="6:13" ht="18" x14ac:dyDescent="0.35">
      <c r="F266" t="s">
        <v>13</v>
      </c>
      <c r="G266" s="1" t="s">
        <v>6</v>
      </c>
      <c r="H266" s="24">
        <f>$H$206*$H$205*H$14^4/H$188</f>
        <v>5.5077151111869675E-3</v>
      </c>
      <c r="I266" s="24">
        <f>$H$206*$H$205*I$14^4/I$188</f>
        <v>4.9631833086897234E-3</v>
      </c>
      <c r="J266" s="24">
        <f>$H$206*$H$205*J$14^4/J$188</f>
        <v>5.8938379052316621E-3</v>
      </c>
      <c r="M266" s="24"/>
    </row>
    <row r="267" spans="6:13" ht="18" x14ac:dyDescent="0.35">
      <c r="F267" s="25" t="s">
        <v>134</v>
      </c>
      <c r="G267" s="1"/>
      <c r="H267" s="26">
        <f>IF(H266&gt;H$14/2,"Senza senso",H266/H$14)</f>
        <v>1.7882191919438206E-5</v>
      </c>
      <c r="I267" s="26">
        <f>IF(I266&gt;I$14/2,"Senza senso",I266/I$14)</f>
        <v>1.6543944362299078E-5</v>
      </c>
      <c r="J267" s="26">
        <f>IF(J266&gt;J$14/2,"Senza senso",J266/J$14)</f>
        <v>1.8818128688479125E-5</v>
      </c>
      <c r="M267" s="26"/>
    </row>
    <row r="268" spans="6:13" ht="18" x14ac:dyDescent="0.35">
      <c r="F268" t="s">
        <v>14</v>
      </c>
      <c r="G268" s="1" t="s">
        <v>6</v>
      </c>
      <c r="H268" s="24">
        <f>$H$206*$H$205*H$16^4/H$188</f>
        <v>7.6192878654839466E-2</v>
      </c>
      <c r="I268" s="24">
        <f>$H$206*$H$205*I$16^4/I$188</f>
        <v>7.9410932939035575E-2</v>
      </c>
      <c r="J268" s="24">
        <f>$H$206*$H$205*J$16^4/J$188</f>
        <v>7.953980966618121E-2</v>
      </c>
      <c r="M268" s="24"/>
    </row>
    <row r="269" spans="6:13" ht="18" x14ac:dyDescent="0.35">
      <c r="F269" s="25" t="s">
        <v>135</v>
      </c>
      <c r="G269" s="1"/>
      <c r="H269" s="26">
        <f>IF(H268&gt;H$16/2,"Senza senso",H268/H$16)</f>
        <v>1.2827083948626172E-4</v>
      </c>
      <c r="I269" s="26">
        <f>IF(I268&gt;I$16/2,"Senza senso",I268/I$16)</f>
        <v>1.3235155489839262E-4</v>
      </c>
      <c r="J269" s="26">
        <f>IF(J268&gt;J$16/2,"Senza senso",J268/J$16)</f>
        <v>1.3250009939393839E-4</v>
      </c>
      <c r="M269" s="26"/>
    </row>
    <row r="270" spans="6:13" ht="18" x14ac:dyDescent="0.35">
      <c r="F270" t="s">
        <v>15</v>
      </c>
      <c r="G270" s="1" t="s">
        <v>6</v>
      </c>
      <c r="H270" s="24">
        <f>$H$206*$H$205*H$18^4/H$188</f>
        <v>0.26869910611456888</v>
      </c>
      <c r="I270" s="24">
        <f>$H$206*$H$205*I$18^4/I$188</f>
        <v>0.26376391007533756</v>
      </c>
      <c r="J270" s="24">
        <f>$H$206*$H$205*J$18^4/J$188</f>
        <v>0.26249436130774745</v>
      </c>
      <c r="M270" s="24"/>
    </row>
    <row r="271" spans="6:13" ht="18" x14ac:dyDescent="0.35">
      <c r="F271" s="25" t="s">
        <v>136</v>
      </c>
      <c r="G271" s="1"/>
      <c r="H271" s="26">
        <f>IF(H270&gt;H$18/2,"Senza senso",H270/H$18)</f>
        <v>3.3009718195892981E-4</v>
      </c>
      <c r="I271" s="26">
        <f>IF(I270&gt;I$18/2,"Senza senso",I270/I$18)</f>
        <v>3.2563445688313277E-4</v>
      </c>
      <c r="J271" s="26">
        <f>IF(J270&gt;J$18/2,"Senza senso",J270/J$18)</f>
        <v>3.2442758782319546E-4</v>
      </c>
      <c r="M271" s="26"/>
    </row>
    <row r="272" spans="6:13" ht="18" x14ac:dyDescent="0.35">
      <c r="F272" t="s">
        <v>16</v>
      </c>
      <c r="G272" s="1" t="s">
        <v>6</v>
      </c>
      <c r="H272" s="24">
        <f>$H$206*$H$205*H20^4/H$188</f>
        <v>0.58790801431203299</v>
      </c>
      <c r="I272" s="24">
        <f>$H$206*$H$205*I$20^4/I$188</f>
        <v>0.58859433126246252</v>
      </c>
      <c r="J272" s="24">
        <f>$H$206*$H$205*J$20^4/J$188</f>
        <v>0.59266269262939464</v>
      </c>
      <c r="M272" s="24"/>
    </row>
    <row r="273" spans="3:14" ht="18" x14ac:dyDescent="0.35">
      <c r="F273" s="25" t="s">
        <v>137</v>
      </c>
      <c r="H273" s="26">
        <f>IF(H272&gt;H20/2,"Senza senso",H272/H20)</f>
        <v>5.9384647910306362E-4</v>
      </c>
      <c r="I273" s="26">
        <f>IF(I272&gt;I$20/2,"Senza senso",I272/I$20)</f>
        <v>5.9453972854794197E-4</v>
      </c>
      <c r="J273" s="26">
        <f>IF(J272&gt;J$20/2,"Senza senso",J272/J$20)</f>
        <v>5.9756270682536261E-4</v>
      </c>
      <c r="M273" s="26"/>
    </row>
    <row r="274" spans="3:14" s="31" customFormat="1" ht="18" x14ac:dyDescent="0.35">
      <c r="F274" t="s">
        <v>158</v>
      </c>
      <c r="G274" s="1" t="s">
        <v>6</v>
      </c>
      <c r="H274" s="24">
        <f>$H$206*$H$205*H22^4/H$188</f>
        <v>1.4099750684638637</v>
      </c>
      <c r="I274" s="24">
        <f>$H$206*$H$205*I22^4/I$188</f>
        <v>1.4024769829546382</v>
      </c>
      <c r="J274" s="24">
        <f>$H$206*$H$205*J22^4/J$188</f>
        <v>1.386962232023474</v>
      </c>
      <c r="K274" s="32"/>
      <c r="L274" s="32"/>
      <c r="M274" s="32"/>
    </row>
    <row r="275" spans="3:14" s="31" customFormat="1" ht="18" x14ac:dyDescent="0.35">
      <c r="F275" s="25" t="s">
        <v>156</v>
      </c>
      <c r="G275" s="34"/>
      <c r="H275" s="26">
        <f>IF(H274&gt;H22/2,"Senza senso",H274/H22)</f>
        <v>1.1444602828440452E-3</v>
      </c>
      <c r="I275" s="26">
        <f>IF(I274&gt;I22/2,"Senza senso",I274/I22)</f>
        <v>1.1402251893940147E-3</v>
      </c>
      <c r="J275" s="26">
        <f>IF(J274&gt;J22/2,"Senza senso",J274/J22)</f>
        <v>1.1306450085786859E-3</v>
      </c>
      <c r="K275" s="32"/>
      <c r="L275" s="32"/>
      <c r="M275" s="32"/>
    </row>
    <row r="276" spans="3:14" s="31" customFormat="1" ht="18" x14ac:dyDescent="0.35">
      <c r="F276" t="s">
        <v>159</v>
      </c>
      <c r="G276" s="1" t="s">
        <v>6</v>
      </c>
      <c r="H276" s="24">
        <f>$H$206*$H$205*H24^4/H$188</f>
        <v>3.4423219444918547</v>
      </c>
      <c r="I276" s="24">
        <f>$H$206*$H$205*I24^4/I$188</f>
        <v>3.3576932683131027</v>
      </c>
      <c r="J276" s="24">
        <f>$H$206*$H$205*J24^4/J$188</f>
        <v>3.4441435943854097</v>
      </c>
      <c r="K276" s="32"/>
      <c r="L276" s="32"/>
      <c r="M276" s="32"/>
    </row>
    <row r="277" spans="3:14" s="31" customFormat="1" ht="18" x14ac:dyDescent="0.35">
      <c r="F277" s="25" t="s">
        <v>157</v>
      </c>
      <c r="G277" s="34"/>
      <c r="H277" s="26">
        <f>IF(H276&gt;H24/2,"Senza senso",H276/H24)</f>
        <v>2.2352739899297756E-3</v>
      </c>
      <c r="I277" s="26">
        <f>IF(I276&gt;I24/2,"Senza senso",I276/I24)</f>
        <v>2.1945707636033349E-3</v>
      </c>
      <c r="J277" s="26">
        <f>IF(J276&gt;J24/2,"Senza senso",J276/J24)</f>
        <v>2.236602113374511E-3</v>
      </c>
      <c r="K277" s="32"/>
      <c r="L277" s="32"/>
      <c r="M277" s="32"/>
    </row>
    <row r="278" spans="3:14" s="31" customFormat="1" ht="18" x14ac:dyDescent="0.35">
      <c r="F278" t="s">
        <v>160</v>
      </c>
      <c r="G278" s="1" t="s">
        <v>6</v>
      </c>
      <c r="H278" s="24">
        <f>$H$206*$H$205*H26^4/H$188</f>
        <v>6.4820851979603473</v>
      </c>
      <c r="I278" s="24">
        <f>$H$206*$H$205*I26^4/I$188</f>
        <v>6.4322855680618813</v>
      </c>
      <c r="J278" s="24">
        <f>$H$206*$H$205*J26^4/J$188</f>
        <v>6.4427245829606816</v>
      </c>
      <c r="K278" s="32"/>
      <c r="L278" s="32"/>
      <c r="M278" s="32"/>
    </row>
    <row r="279" spans="3:14" s="31" customFormat="1" ht="18" x14ac:dyDescent="0.35">
      <c r="F279" s="25" t="s">
        <v>161</v>
      </c>
      <c r="G279" s="34"/>
      <c r="H279" s="26">
        <f>IF(H278&gt;H26/2,"Senza senso",H278/H26)</f>
        <v>3.5931736130600596E-3</v>
      </c>
      <c r="I279" s="26">
        <f>IF(I278&gt;I26/2,"Senza senso",I278/I26)</f>
        <v>3.5734919822566005E-3</v>
      </c>
      <c r="J279" s="26">
        <f>IF(J278&gt;J26/2,"Senza senso",J278/J26)</f>
        <v>3.5775026836363383E-3</v>
      </c>
      <c r="K279" s="32"/>
      <c r="L279" s="32"/>
      <c r="M279" s="32"/>
    </row>
    <row r="280" spans="3:14" s="31" customFormat="1" ht="18" x14ac:dyDescent="0.35">
      <c r="F280" t="s">
        <v>173</v>
      </c>
      <c r="G280" s="1" t="s">
        <v>6</v>
      </c>
      <c r="H280" s="24">
        <f>$H$206*$H$205*H28^4/H$188</f>
        <v>9.8316157056631859</v>
      </c>
      <c r="I280" s="24">
        <f>$H$206*$H$205*I28^4/I$188</f>
        <v>10.001370739858697</v>
      </c>
      <c r="J280" s="24">
        <f>$H$206*$H$205*J28^4/J$188</f>
        <v>9.9916244950792237</v>
      </c>
      <c r="K280" s="32"/>
      <c r="L280" s="32"/>
      <c r="M280" s="32"/>
    </row>
    <row r="281" spans="3:14" s="31" customFormat="1" ht="18" x14ac:dyDescent="0.35">
      <c r="F281" s="25" t="s">
        <v>174</v>
      </c>
      <c r="G281" s="34"/>
      <c r="H281" s="26">
        <f>IF(H280&gt;H28/2,"Senza senso",H280/H28)</f>
        <v>4.9108969558757177E-3</v>
      </c>
      <c r="I281" s="26">
        <f>IF(I280&gt;I28/2,"Senza senso",I280/I28)</f>
        <v>4.9758063382381573E-3</v>
      </c>
      <c r="J281" s="26">
        <f>IF(J280&gt;J28/2,"Senza senso",J280/J28)</f>
        <v>4.9716995049406496E-3</v>
      </c>
      <c r="K281" s="32"/>
      <c r="L281" s="32"/>
      <c r="M281" s="32"/>
    </row>
    <row r="282" spans="3:14" s="31" customFormat="1" x14ac:dyDescent="0.25">
      <c r="H282" s="32"/>
      <c r="I282" s="32"/>
      <c r="J282" s="33"/>
      <c r="K282" s="32"/>
      <c r="L282" s="32"/>
      <c r="M282" s="32"/>
    </row>
    <row r="283" spans="3:14" s="34" customFormat="1" x14ac:dyDescent="0.25">
      <c r="H283" s="37" t="s">
        <v>105</v>
      </c>
      <c r="I283" s="35"/>
      <c r="K283" s="36"/>
      <c r="L283" s="37" t="s">
        <v>106</v>
      </c>
      <c r="M283" s="35"/>
    </row>
    <row r="284" spans="3:14" x14ac:dyDescent="0.25">
      <c r="C284" s="19" t="s">
        <v>155</v>
      </c>
      <c r="G284" s="38" t="s">
        <v>104</v>
      </c>
      <c r="H284" s="5" t="s">
        <v>2</v>
      </c>
      <c r="I284" s="5" t="s">
        <v>3</v>
      </c>
      <c r="J284" s="5" t="s">
        <v>147</v>
      </c>
      <c r="K284" s="39"/>
      <c r="L284" s="5" t="s">
        <v>2</v>
      </c>
      <c r="M284" s="5" t="s">
        <v>3</v>
      </c>
      <c r="N284" s="5" t="s">
        <v>147</v>
      </c>
    </row>
    <row r="285" spans="3:14" ht="18" x14ac:dyDescent="0.35">
      <c r="C285" s="27" t="s">
        <v>146</v>
      </c>
      <c r="F285" t="s">
        <v>13</v>
      </c>
      <c r="G285" s="1" t="s">
        <v>6</v>
      </c>
      <c r="H285" s="24">
        <v>0.03</v>
      </c>
      <c r="I285" s="24">
        <v>4.2999999999999997E-2</v>
      </c>
      <c r="J285" s="24">
        <v>3.9E-2</v>
      </c>
      <c r="K285" s="24"/>
      <c r="L285" s="24">
        <v>0.03</v>
      </c>
      <c r="M285" s="24">
        <v>4.3999999999999997E-2</v>
      </c>
      <c r="N285" s="24">
        <v>3.9E-2</v>
      </c>
    </row>
    <row r="286" spans="3:14" ht="18" x14ac:dyDescent="0.35">
      <c r="C286" s="27"/>
      <c r="F286" s="25" t="s">
        <v>134</v>
      </c>
      <c r="G286" s="1"/>
      <c r="H286" s="26">
        <f>IF(H285&gt;H$14/2,"Senza senso",H285/H$14)</f>
        <v>9.7402597402597403E-5</v>
      </c>
      <c r="I286" s="26">
        <f>IF(I285&gt;I$14/2,"Senza senso",I285/I$14)</f>
        <v>1.4333333333333331E-4</v>
      </c>
      <c r="J286" s="26">
        <f>IF(J285&gt;J$14/2,"Senza senso",J285/J$14)</f>
        <v>1.2452107279693487E-4</v>
      </c>
      <c r="K286" s="24"/>
      <c r="L286" s="26">
        <f>IF(L285&gt;H$14/2,"Senza senso",L285/H$14)</f>
        <v>9.7402597402597403E-5</v>
      </c>
      <c r="M286" s="26">
        <f>IF(M285&gt;I$14/2,"Senza senso",M285/I$14)</f>
        <v>1.4666666666666666E-4</v>
      </c>
      <c r="N286" s="26">
        <f>IF(N285&gt;J$14/2,"Senza senso",N285/J$14)</f>
        <v>1.2452107279693487E-4</v>
      </c>
    </row>
    <row r="287" spans="3:14" ht="18" x14ac:dyDescent="0.35">
      <c r="F287" t="s">
        <v>14</v>
      </c>
      <c r="G287" s="1" t="s">
        <v>6</v>
      </c>
      <c r="H287" s="24">
        <v>0.17599999999999999</v>
      </c>
      <c r="I287" s="24">
        <v>0.249</v>
      </c>
      <c r="J287" s="24">
        <v>0.21299999999999999</v>
      </c>
      <c r="K287" s="24"/>
      <c r="L287" s="24">
        <v>0.17699999999999999</v>
      </c>
      <c r="M287" s="24">
        <v>0.25</v>
      </c>
      <c r="N287" s="24">
        <v>0.21299999999999999</v>
      </c>
    </row>
    <row r="288" spans="3:14" ht="18" x14ac:dyDescent="0.35">
      <c r="F288" s="25" t="s">
        <v>135</v>
      </c>
      <c r="G288" s="1"/>
      <c r="H288" s="26">
        <f>IF(H287&gt;H$16/2,"Senza senso",H287/H$16)</f>
        <v>2.9629629629629629E-4</v>
      </c>
      <c r="I288" s="26">
        <f>IF(I287&gt;I$16/2,"Senza senso",I287/I$16)</f>
        <v>4.15E-4</v>
      </c>
      <c r="J288" s="26">
        <f>IF(J287&gt;J$16/2,"Senza senso",J287/J$16)</f>
        <v>3.5482258870564719E-4</v>
      </c>
      <c r="K288" s="24"/>
      <c r="L288" s="26">
        <f>IF(L287&gt;H$16/2,"Senza senso",L287/H$16)</f>
        <v>2.9797979797979799E-4</v>
      </c>
      <c r="M288" s="26">
        <f>IF(M287&gt;I$16/2,"Senza senso",M287/I$16)</f>
        <v>4.1666666666666669E-4</v>
      </c>
      <c r="N288" s="26">
        <f>IF(N287&gt;J$16/2,"Senza senso",N287/J$16)</f>
        <v>3.5482258870564719E-4</v>
      </c>
    </row>
    <row r="289" spans="6:14" ht="18" x14ac:dyDescent="0.35">
      <c r="F289" t="s">
        <v>15</v>
      </c>
      <c r="G289" s="1" t="s">
        <v>6</v>
      </c>
      <c r="H289" s="24">
        <v>0.47299999999999998</v>
      </c>
      <c r="I289" s="24">
        <v>0.59099999999999997</v>
      </c>
      <c r="J289" s="24">
        <v>0.52100000000000002</v>
      </c>
      <c r="K289" s="24"/>
      <c r="L289" s="24">
        <v>0.47299999999999998</v>
      </c>
      <c r="M289" s="24">
        <v>0.59199999999999997</v>
      </c>
      <c r="N289" s="24">
        <v>0.52100000000000002</v>
      </c>
    </row>
    <row r="290" spans="6:14" ht="18" x14ac:dyDescent="0.35">
      <c r="F290" s="25" t="s">
        <v>136</v>
      </c>
      <c r="G290" s="1"/>
      <c r="H290" s="26">
        <f>IF(H289&gt;H$18/2,"Senza senso",H289/H$18)</f>
        <v>5.8108108108108109E-4</v>
      </c>
      <c r="I290" s="26">
        <f>IF(I289&gt;I$18/2,"Senza senso",I289/I$18)</f>
        <v>7.2962962962962955E-4</v>
      </c>
      <c r="J290" s="26">
        <f>IF(J289&gt;J$18/2,"Senza senso",J289/J$18)</f>
        <v>6.4392534915338031E-4</v>
      </c>
      <c r="K290" s="24"/>
      <c r="L290" s="26">
        <f>IF(L289&gt;H$18/2,"Senza senso",L289/H$18)</f>
        <v>5.8108108108108109E-4</v>
      </c>
      <c r="M290" s="26">
        <f>IF(M289&gt;I$18/2,"Senza senso",M289/I$18)</f>
        <v>7.3086419753086418E-4</v>
      </c>
      <c r="N290" s="26">
        <f>IF(N289&gt;J$18/2,"Senza senso",N289/J$18)</f>
        <v>6.4392534915338031E-4</v>
      </c>
    </row>
    <row r="291" spans="6:14" ht="18" x14ac:dyDescent="0.35">
      <c r="F291" t="s">
        <v>16</v>
      </c>
      <c r="G291" s="1" t="s">
        <v>6</v>
      </c>
      <c r="H291" s="24">
        <v>0.91200000000000003</v>
      </c>
      <c r="I291" s="24">
        <v>1.1020000000000001</v>
      </c>
      <c r="J291" s="24">
        <v>1.0049999999999999</v>
      </c>
      <c r="K291" s="24"/>
      <c r="L291" s="24">
        <v>0.91300000000000003</v>
      </c>
      <c r="M291" s="24">
        <v>1.103</v>
      </c>
      <c r="N291" s="24">
        <v>1.0049999999999999</v>
      </c>
    </row>
    <row r="292" spans="6:14" ht="18" x14ac:dyDescent="0.35">
      <c r="F292" s="25" t="s">
        <v>137</v>
      </c>
      <c r="H292" s="26">
        <f>IF(H291&gt;H20/2,"Senza senso",H291/H20)</f>
        <v>9.2121212121212121E-4</v>
      </c>
      <c r="I292" s="26">
        <f>IF(I291&gt;I$20/2,"Senza senso",I291/I$20)</f>
        <v>1.1131313131313133E-3</v>
      </c>
      <c r="J292" s="26">
        <f>IF(J291&gt;J$20/2,"Senza senso",J291/J$20)</f>
        <v>1.0133091349062309E-3</v>
      </c>
      <c r="K292" s="24"/>
      <c r="L292" s="26">
        <f>IF(L291&gt;H20/2,"Senza senso",L291/H20)</f>
        <v>9.2222222222222228E-4</v>
      </c>
      <c r="M292" s="26">
        <f>IF(M291&gt;I$20/2,"Senza senso",M291/I$20)</f>
        <v>1.1141414141414142E-3</v>
      </c>
      <c r="N292" s="26">
        <f>IF(N291&gt;J$20/2,"Senza senso",N291/J$20)</f>
        <v>1.0133091349062309E-3</v>
      </c>
    </row>
    <row r="293" spans="6:14" s="34" customFormat="1" ht="18" x14ac:dyDescent="0.35">
      <c r="F293" t="s">
        <v>158</v>
      </c>
      <c r="G293" s="1" t="s">
        <v>6</v>
      </c>
      <c r="H293" s="24">
        <v>1.9810000000000001</v>
      </c>
      <c r="I293" s="24">
        <v>2.2530000000000001</v>
      </c>
      <c r="J293" s="24">
        <v>2.0720000000000001</v>
      </c>
      <c r="K293" s="35"/>
      <c r="L293" s="24">
        <v>1.982</v>
      </c>
      <c r="M293" s="24">
        <v>2.2530000000000001</v>
      </c>
      <c r="N293" s="24">
        <v>2.0720000000000001</v>
      </c>
    </row>
    <row r="294" spans="6:14" s="34" customFormat="1" ht="18" x14ac:dyDescent="0.35">
      <c r="F294" s="25" t="s">
        <v>156</v>
      </c>
      <c r="H294" s="26">
        <f>IF(H293&gt;H22/2,"Senza senso",H293/H22)</f>
        <v>1.6079545454545454E-3</v>
      </c>
      <c r="I294" s="26">
        <f>IF(I293&gt;I22/2,"Senza senso",I293/I22)</f>
        <v>1.8317073170731708E-3</v>
      </c>
      <c r="J294" s="26">
        <f>IF(J293&gt;J22/2,"Senza senso",J293/J22)</f>
        <v>1.6890845357463112E-3</v>
      </c>
      <c r="K294" s="35"/>
      <c r="L294" s="26">
        <f>IF(L293&gt;H22/2,"Senza senso",L293/H22)</f>
        <v>1.6087662337662338E-3</v>
      </c>
      <c r="M294" s="26">
        <f>IF(M293&gt;I22/2,"Senza senso",M293/I22)</f>
        <v>1.8317073170731708E-3</v>
      </c>
      <c r="N294" s="26">
        <f>IF(N293&gt;J22/2,"Senza senso",N293/J22)</f>
        <v>1.6890845357463112E-3</v>
      </c>
    </row>
    <row r="295" spans="6:14" s="34" customFormat="1" ht="18" x14ac:dyDescent="0.35">
      <c r="F295" t="s">
        <v>159</v>
      </c>
      <c r="G295" s="1" t="s">
        <v>6</v>
      </c>
      <c r="H295" s="24">
        <v>4.4640000000000004</v>
      </c>
      <c r="I295" s="24">
        <v>4.8410000000000002</v>
      </c>
      <c r="J295" s="24">
        <v>4.6849999999999996</v>
      </c>
      <c r="K295" s="35"/>
      <c r="L295" s="24">
        <v>4.4640000000000004</v>
      </c>
      <c r="M295" s="24">
        <v>4.8410000000000002</v>
      </c>
      <c r="N295" s="24">
        <v>4.6849999999999996</v>
      </c>
    </row>
    <row r="296" spans="6:14" s="34" customFormat="1" ht="18" x14ac:dyDescent="0.35">
      <c r="F296" s="25" t="s">
        <v>157</v>
      </c>
      <c r="H296" s="26">
        <f>IF(H295&gt;H24/2,"Senza senso",H295/H24)</f>
        <v>2.898701298701299E-3</v>
      </c>
      <c r="I296" s="26">
        <f>IF(I295&gt;I24/2,"Senza senso",I295/I24)</f>
        <v>3.1640522875816994E-3</v>
      </c>
      <c r="J296" s="26">
        <f>IF(J295&gt;J24/2,"Senza senso",J295/J24)</f>
        <v>3.0424053509968177E-3</v>
      </c>
      <c r="K296" s="35"/>
      <c r="L296" s="26">
        <f>IF(L295&gt;H24/2,"Senza senso",L295/H24)</f>
        <v>2.898701298701299E-3</v>
      </c>
      <c r="M296" s="26">
        <f>IF(M295&gt;I24/2,"Senza senso",M295/I24)</f>
        <v>3.1640522875816994E-3</v>
      </c>
      <c r="N296" s="26">
        <f>IF(N295&gt;J24/2,"Senza senso",N295/J24)</f>
        <v>3.0424053509968177E-3</v>
      </c>
    </row>
    <row r="297" spans="6:14" s="36" customFormat="1" ht="18" x14ac:dyDescent="0.35">
      <c r="F297" s="24" t="s">
        <v>160</v>
      </c>
      <c r="G297" s="25" t="s">
        <v>6</v>
      </c>
      <c r="H297" s="36">
        <v>8.0640000000000001</v>
      </c>
      <c r="I297" s="36">
        <v>8.6649999999999991</v>
      </c>
      <c r="J297" s="36">
        <v>8.3160000000000007</v>
      </c>
      <c r="L297" s="36">
        <v>8.0640000000000001</v>
      </c>
      <c r="M297" s="36">
        <v>8.6649999999999991</v>
      </c>
      <c r="N297" s="36">
        <v>8.3160000000000007</v>
      </c>
    </row>
    <row r="298" spans="6:14" s="34" customFormat="1" ht="18" x14ac:dyDescent="0.35">
      <c r="F298" s="25" t="s">
        <v>161</v>
      </c>
      <c r="H298" s="26">
        <f>IF(H297&gt;H26/2,"Senza senso",H297/H26)</f>
        <v>4.470066518847007E-3</v>
      </c>
      <c r="I298" s="26">
        <f>IF(I297&gt;I26/2,"Senza senso",I297/I26)</f>
        <v>4.8138888888888884E-3</v>
      </c>
      <c r="J298" s="26">
        <f>IF(J297&gt;J26/2,"Senza senso",J297/J26)</f>
        <v>4.6176911544227889E-3</v>
      </c>
      <c r="K298" s="35"/>
      <c r="L298" s="26">
        <f>IF(L297&gt;H26/2,"Senza senso",L297/H26)</f>
        <v>4.470066518847007E-3</v>
      </c>
      <c r="M298" s="26">
        <f>IF(M297&gt;I26/2,"Senza senso",M297/I26)</f>
        <v>4.8138888888888884E-3</v>
      </c>
      <c r="N298" s="26">
        <f>IF(N297&gt;J26/2,"Senza senso",N297/J26)</f>
        <v>4.6176911544227889E-3</v>
      </c>
    </row>
    <row r="299" spans="6:14" s="34" customFormat="1" ht="18" x14ac:dyDescent="0.35">
      <c r="F299" t="s">
        <v>173</v>
      </c>
      <c r="G299" s="1" t="s">
        <v>6</v>
      </c>
      <c r="H299" s="62"/>
      <c r="I299" s="62"/>
      <c r="J299" s="66"/>
      <c r="K299" s="46"/>
      <c r="L299" s="62"/>
      <c r="M299" s="62"/>
      <c r="N299" s="66"/>
    </row>
    <row r="300" spans="6:14" s="34" customFormat="1" ht="18" x14ac:dyDescent="0.35">
      <c r="F300" s="25" t="s">
        <v>174</v>
      </c>
      <c r="H300" s="26">
        <f>IF(H299&gt;H28/2,"Senza senso",H299/H28)</f>
        <v>0</v>
      </c>
      <c r="I300" s="26">
        <f>IF(I299&gt;I28/2,"Senza senso",I299/I28)</f>
        <v>0</v>
      </c>
      <c r="J300" s="26">
        <f>IF(J299&gt;J28/2,"Senza senso",J299/J28)</f>
        <v>0</v>
      </c>
      <c r="K300" s="35"/>
      <c r="L300" s="26">
        <f>IF(L299&gt;H28/2,"Senza senso",L299/H28)</f>
        <v>0</v>
      </c>
      <c r="M300" s="26">
        <f>IF(M299&gt;I28/2,"Senza senso",M299/I28)</f>
        <v>0</v>
      </c>
      <c r="N300" s="26">
        <f>IF(N299&gt;J28/2,"Senza senso",N299/J28)</f>
        <v>0</v>
      </c>
    </row>
    <row r="301" spans="6:14" s="34" customFormat="1" x14ac:dyDescent="0.25">
      <c r="H301" s="35"/>
      <c r="I301" s="35"/>
      <c r="J301" s="36"/>
      <c r="K301" s="35"/>
      <c r="L301" s="35"/>
      <c r="M301" s="35"/>
    </row>
    <row r="302" spans="6:14" x14ac:dyDescent="0.25">
      <c r="F302" s="20" t="s">
        <v>96</v>
      </c>
      <c r="G302" s="1"/>
      <c r="H302" s="5" t="s">
        <v>2</v>
      </c>
      <c r="I302" s="5" t="s">
        <v>3</v>
      </c>
      <c r="J302" s="5" t="s">
        <v>147</v>
      </c>
      <c r="M302" s="5"/>
    </row>
    <row r="303" spans="6:14" ht="18" x14ac:dyDescent="0.35">
      <c r="F303" t="s">
        <v>13</v>
      </c>
      <c r="G303" s="1" t="s">
        <v>6</v>
      </c>
      <c r="H303" s="24">
        <f>$H$206*$H$205*H$14^4/H$189</f>
        <v>4.6632142336974448E-3</v>
      </c>
      <c r="I303" s="24">
        <f>$H$206*$H$205*I$14^4/I$189</f>
        <v>4.6994925492244953E-3</v>
      </c>
      <c r="J303" s="24">
        <f>$H$206*$H$205*J$14^4/J$189</f>
        <v>5.3745925038111162E-3</v>
      </c>
      <c r="M303" s="24"/>
    </row>
    <row r="304" spans="6:14" ht="18" x14ac:dyDescent="0.35">
      <c r="F304" s="25" t="s">
        <v>134</v>
      </c>
      <c r="G304" s="1"/>
      <c r="H304" s="26">
        <f>IF(H303&gt;H$14/2,"Senza senso",H303/H$14)</f>
        <v>1.5140305953563133E-5</v>
      </c>
      <c r="I304" s="26">
        <f>IF(I303&gt;I$14/2,"Senza senso",I303/I$14)</f>
        <v>1.5664975164081651E-5</v>
      </c>
      <c r="J304" s="26">
        <f>IF(J303&gt;J$14/2,"Senza senso",J303/J$14)</f>
        <v>1.7160257036433962E-5</v>
      </c>
      <c r="M304" s="26"/>
    </row>
    <row r="305" spans="6:14" ht="18" x14ac:dyDescent="0.35">
      <c r="F305" t="s">
        <v>14</v>
      </c>
      <c r="G305" s="1" t="s">
        <v>6</v>
      </c>
      <c r="H305" s="24">
        <f>$H$206*$H$205*H$16^4/H$189</f>
        <v>6.4510184182903066E-2</v>
      </c>
      <c r="I305" s="24">
        <f>$H$206*$H$205*I$16^4/I$189</f>
        <v>7.5191880787591925E-2</v>
      </c>
      <c r="J305" s="24">
        <f>$H$206*$H$205*J$16^4/J$189</f>
        <v>7.2532375620129569E-2</v>
      </c>
      <c r="M305" s="24"/>
    </row>
    <row r="306" spans="6:14" ht="18" x14ac:dyDescent="0.35">
      <c r="F306" s="25" t="s">
        <v>135</v>
      </c>
      <c r="G306" s="1"/>
      <c r="H306" s="26">
        <f>IF(H305&gt;H$16/2,"Senza senso",H305/H$16)</f>
        <v>1.0860300367492098E-4</v>
      </c>
      <c r="I306" s="26">
        <f>IF(I305&gt;I$16/2,"Senza senso",I305/I$16)</f>
        <v>1.2531980131265321E-4</v>
      </c>
      <c r="J306" s="26">
        <f>IF(J305&gt;J$16/2,"Senza senso",J305/J$16)</f>
        <v>1.2082687926058567E-4</v>
      </c>
      <c r="M306" s="26"/>
    </row>
    <row r="307" spans="6:14" ht="18" x14ac:dyDescent="0.35">
      <c r="F307" t="s">
        <v>15</v>
      </c>
      <c r="G307" s="1" t="s">
        <v>6</v>
      </c>
      <c r="H307" s="24">
        <f>$H$206*$H$205*H$18^4/H$189</f>
        <v>0.22749932974387332</v>
      </c>
      <c r="I307" s="24">
        <f>$H$206*$H$205*I$18^4/I$189</f>
        <v>0.24975030198524151</v>
      </c>
      <c r="J307" s="24">
        <f>$H$206*$H$205*J$18^4/J$189</f>
        <v>0.23936868459259972</v>
      </c>
      <c r="M307" s="24"/>
    </row>
    <row r="308" spans="6:14" ht="18" x14ac:dyDescent="0.35">
      <c r="F308" s="25" t="s">
        <v>136</v>
      </c>
      <c r="G308" s="1"/>
      <c r="H308" s="26">
        <f>IF(H307&gt;H$18/2,"Senza senso",H307/H$18)</f>
        <v>2.7948320607355445E-4</v>
      </c>
      <c r="I308" s="26">
        <f>IF(I307&gt;I$18/2,"Senza senso",I307/I$18)</f>
        <v>3.0833370615461914E-4</v>
      </c>
      <c r="J308" s="26">
        <f>IF(J307&gt;J$18/2,"Senza senso",J307/J$18)</f>
        <v>2.9584561190532652E-4</v>
      </c>
      <c r="M308" s="26"/>
    </row>
    <row r="309" spans="6:14" ht="18" x14ac:dyDescent="0.35">
      <c r="F309" t="s">
        <v>16</v>
      </c>
      <c r="G309" s="1" t="s">
        <v>6</v>
      </c>
      <c r="H309" s="24">
        <f>$H$206*$H$205*H20^4/H$189</f>
        <v>0.4977637668433878</v>
      </c>
      <c r="I309" s="24">
        <f>$H$206*$H$205*I$20^4/I$189</f>
        <v>0.55732269034688631</v>
      </c>
      <c r="J309" s="24">
        <f>$H$206*$H$205*J$20^4/J$189</f>
        <v>0.54044928216756827</v>
      </c>
      <c r="M309" s="24"/>
    </row>
    <row r="310" spans="6:14" ht="18" x14ac:dyDescent="0.35">
      <c r="F310" s="25" t="s">
        <v>137</v>
      </c>
      <c r="H310" s="26">
        <f>IF(H309&gt;H20/2,"Senza senso",H309/H20)</f>
        <v>5.0279168368018966E-4</v>
      </c>
      <c r="I310" s="26">
        <f>IF(I309&gt;I$20/2,"Senza senso",I309/I$20)</f>
        <v>5.629522124716023E-4</v>
      </c>
      <c r="J310" s="26">
        <f>IF(J309&gt;J$20/2,"Senza senso",J309/J$20)</f>
        <v>5.4491760654120616E-4</v>
      </c>
      <c r="M310" s="26"/>
    </row>
    <row r="311" spans="6:14" s="34" customFormat="1" ht="18" x14ac:dyDescent="0.35">
      <c r="F311" t="s">
        <v>158</v>
      </c>
      <c r="G311" s="1" t="s">
        <v>6</v>
      </c>
      <c r="H311" s="24">
        <f>$H$206*$H$205*H22^4/H$189</f>
        <v>1.1937828438265459</v>
      </c>
      <c r="I311" s="24">
        <f>$H$206*$H$205*I22^4/I$189</f>
        <v>1.3279642765389159</v>
      </c>
      <c r="J311" s="24">
        <f>$H$206*$H$205*J22^4/J$189</f>
        <v>1.2647712636761934</v>
      </c>
      <c r="M311" s="35"/>
      <c r="N311" s="35"/>
    </row>
    <row r="312" spans="6:14" s="34" customFormat="1" ht="18" x14ac:dyDescent="0.35">
      <c r="F312" s="25" t="s">
        <v>156</v>
      </c>
      <c r="H312" s="26">
        <f>IF(H311&gt;H22/2,"Senza senso",H311/H22)</f>
        <v>9.6897958102804048E-4</v>
      </c>
      <c r="I312" s="26">
        <f>IF(I311&gt;I22/2,"Senza senso",I311/I22)</f>
        <v>1.0796457532836715E-3</v>
      </c>
      <c r="J312" s="26">
        <f>IF(J311&gt;J22/2,"Senza senso",J311/J22)</f>
        <v>1.0310355129014375E-3</v>
      </c>
      <c r="M312" s="35"/>
      <c r="N312" s="35"/>
    </row>
    <row r="313" spans="6:14" s="34" customFormat="1" ht="18" x14ac:dyDescent="0.35">
      <c r="F313" t="s">
        <v>159</v>
      </c>
      <c r="G313" s="1" t="s">
        <v>6</v>
      </c>
      <c r="H313" s="24">
        <f>$H$206*$H$205*H24^4/H$189</f>
        <v>2.9145088960609029</v>
      </c>
      <c r="I313" s="24">
        <f>$H$206*$H$205*I24^4/I$189</f>
        <v>3.1793011693506106</v>
      </c>
      <c r="J313" s="24">
        <f>$H$206*$H$205*J24^4/J$189</f>
        <v>3.1407155476742474</v>
      </c>
      <c r="M313" s="35"/>
      <c r="N313" s="35"/>
    </row>
    <row r="314" spans="6:14" s="34" customFormat="1" ht="18" x14ac:dyDescent="0.35">
      <c r="F314" s="25" t="s">
        <v>157</v>
      </c>
      <c r="H314" s="26">
        <f>IF(H313&gt;H24/2,"Senza senso",H313/H24)</f>
        <v>1.8925382441953916E-3</v>
      </c>
      <c r="I314" s="26">
        <f>IF(I313&gt;I24/2,"Senza senso",I313/I24)</f>
        <v>2.0779746204905953E-3</v>
      </c>
      <c r="J314" s="26">
        <f>IF(J313&gt;J24/2,"Senza senso",J313/J24)</f>
        <v>2.0395581191468585E-3</v>
      </c>
      <c r="M314" s="35"/>
      <c r="N314" s="35"/>
    </row>
    <row r="315" spans="6:14" s="34" customFormat="1" ht="18" x14ac:dyDescent="0.35">
      <c r="F315" t="s">
        <v>160</v>
      </c>
      <c r="G315" s="1" t="s">
        <v>6</v>
      </c>
      <c r="H315" s="24">
        <f>$H$206*$H$205*H26^4/H$189</f>
        <v>5.488183638578561</v>
      </c>
      <c r="I315" s="24">
        <f>$H$206*$H$205*I26^4/I$189</f>
        <v>6.0905423437949464</v>
      </c>
      <c r="J315" s="24">
        <f>$H$206*$H$205*J26^4/J$189</f>
        <v>5.8751224252304972</v>
      </c>
      <c r="M315" s="35"/>
      <c r="N315" s="35"/>
    </row>
    <row r="316" spans="6:14" s="34" customFormat="1" ht="18" x14ac:dyDescent="0.35">
      <c r="F316" s="25" t="s">
        <v>161</v>
      </c>
      <c r="H316" s="26">
        <f>IF(H315&gt;H26/2,"Senza senso",H315/H26)</f>
        <v>3.0422303983251445E-3</v>
      </c>
      <c r="I316" s="26">
        <f>IF(I315&gt;I26/2,"Senza senso",I315/I26)</f>
        <v>3.3836346354416368E-3</v>
      </c>
      <c r="J316" s="26">
        <f>IF(J315&gt;J26/2,"Senza senso",J315/J26)</f>
        <v>3.2623257400358138E-3</v>
      </c>
      <c r="M316" s="35"/>
      <c r="N316" s="35"/>
    </row>
    <row r="317" spans="6:14" s="34" customFormat="1" ht="18" x14ac:dyDescent="0.35">
      <c r="F317" t="s">
        <v>173</v>
      </c>
      <c r="G317" s="1" t="s">
        <v>6</v>
      </c>
      <c r="H317" s="24">
        <f>$H$206*$H$205*H28^4/H$189</f>
        <v>8.3241288580395452</v>
      </c>
      <c r="I317" s="24">
        <f>$H$206*$H$205*I28^4/I$189</f>
        <v>9.4700042998021257</v>
      </c>
      <c r="J317" s="24">
        <f>$H$206*$H$205*J28^4/J$189</f>
        <v>9.1113652895816397</v>
      </c>
      <c r="M317" s="35"/>
      <c r="N317" s="35"/>
    </row>
    <row r="318" spans="6:14" s="34" customFormat="1" ht="18" x14ac:dyDescent="0.35">
      <c r="F318" s="25" t="s">
        <v>174</v>
      </c>
      <c r="H318" s="26">
        <f>IF(H317&gt;H28/2,"Senza senso",H317/H28)</f>
        <v>4.1579065224972749E-3</v>
      </c>
      <c r="I318" s="26">
        <f>IF(I317&gt;I28/2,"Senza senso",I317/I28)</f>
        <v>4.7114449252746897E-3</v>
      </c>
      <c r="J318" s="26">
        <f>IF(J317&gt;J28/2,"Senza senso",J317/J28)</f>
        <v>4.5336942277860569E-3</v>
      </c>
      <c r="M318" s="35"/>
      <c r="N318" s="35"/>
    </row>
    <row r="319" spans="6:14" s="34" customFormat="1" x14ac:dyDescent="0.25">
      <c r="H319" s="35"/>
      <c r="I319" s="35"/>
      <c r="J319" s="36"/>
      <c r="M319" s="35"/>
      <c r="N319" s="35"/>
    </row>
    <row r="320" spans="6:14" ht="18" x14ac:dyDescent="0.35">
      <c r="G320" s="24"/>
      <c r="H320" s="10" t="s">
        <v>97</v>
      </c>
      <c r="I320" s="28" t="s">
        <v>92</v>
      </c>
      <c r="J320" s="24"/>
    </row>
    <row r="321" spans="6:13" x14ac:dyDescent="0.25">
      <c r="F321" s="20" t="s">
        <v>95</v>
      </c>
      <c r="G321" s="1"/>
      <c r="H321" s="5" t="s">
        <v>2</v>
      </c>
      <c r="I321" s="5" t="s">
        <v>3</v>
      </c>
      <c r="J321" s="5" t="s">
        <v>147</v>
      </c>
      <c r="M321" s="5"/>
    </row>
    <row r="322" spans="6:13" ht="18" x14ac:dyDescent="0.35">
      <c r="F322" t="s">
        <v>13</v>
      </c>
      <c r="G322" s="1" t="s">
        <v>6</v>
      </c>
      <c r="H322" s="24">
        <f>$H$206*$H$205*H$14^4/H$191</f>
        <v>5.5043586977427872E-3</v>
      </c>
      <c r="I322" s="24">
        <f>$H$206*$H$205*I$14^4/I$191</f>
        <v>4.9622457980490709E-3</v>
      </c>
      <c r="J322" s="24">
        <f>$H$206*$H$205*J$14^4/J$191</f>
        <v>5.8919212762993485E-3</v>
      </c>
      <c r="M322" s="24"/>
    </row>
    <row r="323" spans="6:13" ht="18" x14ac:dyDescent="0.35">
      <c r="F323" s="25" t="s">
        <v>134</v>
      </c>
      <c r="G323" s="1"/>
      <c r="H323" s="26">
        <f>IF(H322&gt;H$14/2,"Senza senso",H322/H$14)</f>
        <v>1.7871294473190866E-5</v>
      </c>
      <c r="I323" s="26">
        <f>IF(I322&gt;I$14/2,"Senza senso",I322/I$14)</f>
        <v>1.6540819326830236E-5</v>
      </c>
      <c r="J323" s="26">
        <f>IF(J322&gt;J$14/2,"Senza senso",J322/J$14)</f>
        <v>1.881200918358668E-5</v>
      </c>
      <c r="M323" s="26"/>
    </row>
    <row r="324" spans="6:13" ht="18" x14ac:dyDescent="0.35">
      <c r="F324" t="s">
        <v>14</v>
      </c>
      <c r="G324" s="1" t="s">
        <v>6</v>
      </c>
      <c r="H324" s="24">
        <f>$H$206*$H$205*H$16^4/H$191</f>
        <v>7.6146446550581129E-2</v>
      </c>
      <c r="I324" s="24">
        <f>$H$206*$H$205*I$16^4/I$191</f>
        <v>7.9395932768785135E-2</v>
      </c>
      <c r="J324" s="24">
        <f>$H$206*$H$205*J$16^4/J$191</f>
        <v>7.951394395644705E-2</v>
      </c>
      <c r="M324" s="24"/>
    </row>
    <row r="325" spans="6:13" ht="18" x14ac:dyDescent="0.35">
      <c r="F325" s="25" t="s">
        <v>135</v>
      </c>
      <c r="G325" s="1"/>
      <c r="H325" s="26">
        <f>IF(H324&gt;H$16/2,"Senza senso",H324/H$16)</f>
        <v>1.281926709605743E-4</v>
      </c>
      <c r="I325" s="26">
        <f>IF(I324&gt;I$16/2,"Senza senso",I324/I$16)</f>
        <v>1.3232655461464188E-4</v>
      </c>
      <c r="J325" s="26">
        <f>IF(J324&gt;J$16/2,"Senza senso",J324/J$16)</f>
        <v>1.324570114217009E-4</v>
      </c>
      <c r="M325" s="26"/>
    </row>
    <row r="326" spans="6:13" ht="18" x14ac:dyDescent="0.35">
      <c r="F326" t="s">
        <v>15</v>
      </c>
      <c r="G326" s="1" t="s">
        <v>6</v>
      </c>
      <c r="H326" s="24">
        <f>$H$206*$H$205*H$18^4/H$191</f>
        <v>0.26853536030092462</v>
      </c>
      <c r="I326" s="24">
        <f>$H$206*$H$205*I$18^4/I$191</f>
        <v>0.26371408691609965</v>
      </c>
      <c r="J326" s="24">
        <f>$H$206*$H$205*J$18^4/J$191</f>
        <v>0.26240900024157277</v>
      </c>
      <c r="M326" s="24"/>
    </row>
    <row r="327" spans="6:13" ht="18" x14ac:dyDescent="0.35">
      <c r="F327" s="25" t="s">
        <v>136</v>
      </c>
      <c r="G327" s="1"/>
      <c r="H327" s="26">
        <f>IF(H326&gt;H$18/2,"Senza senso",H326/H$18)</f>
        <v>3.2989602002570591E-4</v>
      </c>
      <c r="I327" s="26">
        <f>IF(I326&gt;I$18/2,"Senza senso",I326/I$18)</f>
        <v>3.2557294680999959E-4</v>
      </c>
      <c r="J327" s="26">
        <f>IF(J326&gt;J$18/2,"Senza senso",J326/J$18)</f>
        <v>3.2432208656726333E-4</v>
      </c>
      <c r="M327" s="26"/>
    </row>
    <row r="328" spans="6:13" ht="18" x14ac:dyDescent="0.35">
      <c r="F328" t="s">
        <v>16</v>
      </c>
      <c r="G328" s="1" t="s">
        <v>6</v>
      </c>
      <c r="H328" s="24">
        <f>$H$206*$H$205*H20^4/H$191</f>
        <v>0.58754974190263209</v>
      </c>
      <c r="I328" s="24">
        <f>$H$206*$H$205*I$20^4/I$191</f>
        <v>0.58848314990681527</v>
      </c>
      <c r="J328" s="24">
        <f>$H$206*$H$205*J$20^4/J$191</f>
        <v>0.59246996346343161</v>
      </c>
      <c r="M328" s="24"/>
    </row>
    <row r="329" spans="6:13" ht="18" x14ac:dyDescent="0.35">
      <c r="F329" s="25" t="s">
        <v>137</v>
      </c>
      <c r="H329" s="26">
        <f>IF(H328&gt;H20/2,"Senza senso",H328/H20)</f>
        <v>5.9348458778043644E-4</v>
      </c>
      <c r="I329" s="26">
        <f>IF(I328&gt;I$20/2,"Senza senso",I328/I$20)</f>
        <v>5.9442742414829821E-4</v>
      </c>
      <c r="J329" s="26">
        <f>IF(J328&gt;J$20/2,"Senza senso",J328/J$20)</f>
        <v>5.9736838421398629E-4</v>
      </c>
      <c r="M329" s="26"/>
    </row>
    <row r="330" spans="6:13" ht="18" x14ac:dyDescent="0.35">
      <c r="F330" t="s">
        <v>158</v>
      </c>
      <c r="G330" s="1" t="s">
        <v>6</v>
      </c>
      <c r="H330" s="24">
        <f>$H$206*$H$205*H22^4/H$191</f>
        <v>1.4091158266221535</v>
      </c>
      <c r="I330" s="24">
        <f>$H$206*$H$205*I22^4/I$191</f>
        <v>1.4022120648540941</v>
      </c>
      <c r="J330" s="24">
        <f>$H$206*$H$205*J22^4/J$191</f>
        <v>1.3865112030022038</v>
      </c>
      <c r="K330" s="26"/>
    </row>
    <row r="331" spans="6:13" ht="18" x14ac:dyDescent="0.35">
      <c r="F331" s="25" t="s">
        <v>156</v>
      </c>
      <c r="G331" s="34"/>
      <c r="H331" s="26">
        <f>IF(H330&gt;H22/2,"Senza senso",H330/H22)</f>
        <v>1.1437628462842154E-3</v>
      </c>
      <c r="I331" s="26">
        <f>IF(I330&gt;I22/2,"Senza senso",I330/I22)</f>
        <v>1.1400098088244668E-3</v>
      </c>
      <c r="J331" s="26">
        <f>IF(J330&gt;J22/2,"Senza senso",J330/J22)</f>
        <v>1.1302773318677783E-3</v>
      </c>
      <c r="K331" s="26"/>
    </row>
    <row r="332" spans="6:13" ht="18" x14ac:dyDescent="0.35">
      <c r="F332" t="s">
        <v>159</v>
      </c>
      <c r="G332" s="1" t="s">
        <v>6</v>
      </c>
      <c r="H332" s="24">
        <f>$H$206*$H$205*H24^4/H$191</f>
        <v>3.440224186089242</v>
      </c>
      <c r="I332" s="24">
        <f>$H$206*$H$205*I24^4/I$191</f>
        <v>3.3570590235207374</v>
      </c>
      <c r="J332" s="24">
        <f>$H$206*$H$205*J24^4/J$191</f>
        <v>3.4430235864438643</v>
      </c>
      <c r="K332" s="26"/>
    </row>
    <row r="333" spans="6:13" ht="18" x14ac:dyDescent="0.35">
      <c r="F333" s="25" t="s">
        <v>157</v>
      </c>
      <c r="G333" s="34"/>
      <c r="H333" s="26">
        <f>IF(H332&gt;H24/2,"Senza senso",H332/H24)</f>
        <v>2.2339118091488585E-3</v>
      </c>
      <c r="I333" s="26">
        <f>IF(I332&gt;I24/2,"Senza senso",I332/I24)</f>
        <v>2.1941562245233579E-3</v>
      </c>
      <c r="J333" s="26">
        <f>IF(J332&gt;J24/2,"Senza senso",J332/J24)</f>
        <v>2.235874788261487E-3</v>
      </c>
      <c r="K333" s="26"/>
    </row>
    <row r="334" spans="6:13" ht="18" x14ac:dyDescent="0.35">
      <c r="F334" t="s">
        <v>160</v>
      </c>
      <c r="G334" s="1" t="s">
        <v>6</v>
      </c>
      <c r="H334" s="24">
        <f>$H$206*$H$205*H26^4/H$191</f>
        <v>6.478135001287944</v>
      </c>
      <c r="I334" s="24">
        <f>$H$206*$H$205*I26^4/I$191</f>
        <v>6.4310705542715958</v>
      </c>
      <c r="J334" s="24">
        <f>$H$206*$H$205*J26^4/J$191</f>
        <v>6.4406294604722145</v>
      </c>
      <c r="K334" s="26"/>
    </row>
    <row r="335" spans="6:13" ht="18" x14ac:dyDescent="0.35">
      <c r="F335" s="25" t="s">
        <v>161</v>
      </c>
      <c r="G335" s="34"/>
      <c r="H335" s="26">
        <f>IF(H334&gt;H26/2,"Senza senso",H334/H26)</f>
        <v>3.5909839253259112E-3</v>
      </c>
      <c r="I335" s="26">
        <f>IF(I334&gt;I26/2,"Senza senso",I334/I26)</f>
        <v>3.572816974595331E-3</v>
      </c>
      <c r="J335" s="26">
        <f>IF(J334&gt;J26/2,"Senza senso",J334/J26)</f>
        <v>3.5763393083859262E-3</v>
      </c>
      <c r="K335" s="26"/>
    </row>
    <row r="336" spans="6:13" ht="18" x14ac:dyDescent="0.35">
      <c r="F336" t="s">
        <v>173</v>
      </c>
      <c r="G336" s="1" t="s">
        <v>6</v>
      </c>
      <c r="H336" s="24">
        <f>$H$206*$H$205*H28^4/H$191</f>
        <v>9.8256242978894832</v>
      </c>
      <c r="I336" s="24">
        <f>$H$206*$H$205*I28^4/I$191</f>
        <v>9.9994815508228392</v>
      </c>
      <c r="J336" s="24">
        <f>$H$206*$H$205*J28^4/J$191</f>
        <v>9.9883752987328016</v>
      </c>
      <c r="K336" s="26"/>
    </row>
    <row r="337" spans="6:14" ht="18" x14ac:dyDescent="0.35">
      <c r="F337" s="25" t="s">
        <v>174</v>
      </c>
      <c r="G337" s="34"/>
      <c r="H337" s="26">
        <f>IF(H336&gt;H28/2,"Senza senso",H336/H28)</f>
        <v>4.9079042447000417E-3</v>
      </c>
      <c r="I337" s="26">
        <f>IF(I336&gt;I28/2,"Senza senso",I336/I28)</f>
        <v>4.9748664431954427E-3</v>
      </c>
      <c r="J337" s="26">
        <f>IF(J336&gt;J28/2,"Senza senso",J336/J28)</f>
        <v>4.970082748038414E-3</v>
      </c>
      <c r="K337" s="26"/>
    </row>
    <row r="338" spans="6:14" x14ac:dyDescent="0.25">
      <c r="H338" s="26"/>
      <c r="I338" s="24"/>
      <c r="J338" s="24"/>
      <c r="K338" s="26"/>
    </row>
    <row r="339" spans="6:14" x14ac:dyDescent="0.25">
      <c r="G339" s="34"/>
      <c r="H339" s="37" t="s">
        <v>105</v>
      </c>
      <c r="I339" s="35"/>
      <c r="K339" s="36"/>
      <c r="L339" s="37" t="s">
        <v>106</v>
      </c>
      <c r="M339" s="35"/>
    </row>
    <row r="340" spans="6:14" x14ac:dyDescent="0.25">
      <c r="G340" s="38" t="s">
        <v>104</v>
      </c>
      <c r="H340" s="5" t="s">
        <v>2</v>
      </c>
      <c r="I340" s="5" t="s">
        <v>3</v>
      </c>
      <c r="J340" s="5" t="s">
        <v>147</v>
      </c>
      <c r="K340" s="39"/>
      <c r="L340" s="5" t="s">
        <v>2</v>
      </c>
      <c r="M340" s="5" t="s">
        <v>3</v>
      </c>
      <c r="N340" s="5" t="s">
        <v>147</v>
      </c>
    </row>
    <row r="341" spans="6:14" ht="18" x14ac:dyDescent="0.35">
      <c r="F341" t="s">
        <v>13</v>
      </c>
      <c r="G341" s="1" t="s">
        <v>6</v>
      </c>
      <c r="H341" s="24">
        <v>2.4E-2</v>
      </c>
      <c r="I341" s="24">
        <v>3.4000000000000002E-2</v>
      </c>
      <c r="J341" s="24">
        <v>3.1E-2</v>
      </c>
      <c r="K341" s="24"/>
      <c r="L341" s="24">
        <v>2.4E-2</v>
      </c>
      <c r="M341" s="24">
        <v>3.4000000000000002E-2</v>
      </c>
      <c r="N341" s="24">
        <v>3.1E-2</v>
      </c>
    </row>
    <row r="342" spans="6:14" ht="18" x14ac:dyDescent="0.35">
      <c r="F342" s="25" t="s">
        <v>134</v>
      </c>
      <c r="G342" s="1"/>
      <c r="H342" s="26">
        <f>IF(H341&gt;H$14/2,"Senza senso",H341/H$14)</f>
        <v>7.7922077922077919E-5</v>
      </c>
      <c r="I342" s="26">
        <f>IF(I341&gt;I$14/2,"Senza senso",I341/I$14)</f>
        <v>1.1333333333333334E-4</v>
      </c>
      <c r="J342" s="26">
        <f>IF(J341&gt;J$14/2,"Senza senso",J341/J$14)</f>
        <v>9.8978288633461045E-5</v>
      </c>
      <c r="K342" s="24"/>
      <c r="L342" s="26">
        <f>IF(L341&gt;H$14/2,"Senza senso",L341/H$14)</f>
        <v>7.7922077922077919E-5</v>
      </c>
      <c r="M342" s="26">
        <f>IF(M341&gt;I$14/2,"Senza senso",M341/I$14)</f>
        <v>1.1333333333333334E-4</v>
      </c>
      <c r="N342" s="26">
        <f>IF(N341&gt;J$14/2,"Senza senso",N341/J$14)</f>
        <v>9.8978288633461045E-5</v>
      </c>
    </row>
    <row r="343" spans="6:14" ht="18" x14ac:dyDescent="0.35">
      <c r="F343" t="s">
        <v>14</v>
      </c>
      <c r="G343" s="1" t="s">
        <v>6</v>
      </c>
      <c r="H343" s="24">
        <v>0.155</v>
      </c>
      <c r="I343" s="24">
        <v>0.21099999999999999</v>
      </c>
      <c r="J343" s="24">
        <v>0.183</v>
      </c>
      <c r="K343" s="24"/>
      <c r="L343" s="24">
        <v>0.155</v>
      </c>
      <c r="M343" s="24">
        <v>0.21099999999999999</v>
      </c>
      <c r="N343" s="24">
        <v>0.184</v>
      </c>
    </row>
    <row r="344" spans="6:14" ht="18" x14ac:dyDescent="0.35">
      <c r="F344" s="25" t="s">
        <v>135</v>
      </c>
      <c r="G344" s="1"/>
      <c r="H344" s="26">
        <f>IF(H343&gt;H$16/2,"Senza senso",H343/H$16)</f>
        <v>2.6094276094276096E-4</v>
      </c>
      <c r="I344" s="26">
        <f>IF(I343&gt;I$16/2,"Senza senso",I343/I$16)</f>
        <v>3.5166666666666663E-4</v>
      </c>
      <c r="J344" s="26">
        <f>IF(J343&gt;J$16/2,"Senza senso",J343/J$16)</f>
        <v>3.0484757621189408E-4</v>
      </c>
      <c r="K344" s="24"/>
      <c r="L344" s="26">
        <f>IF(L343&gt;H$16/2,"Senza senso",L343/H$16)</f>
        <v>2.6094276094276096E-4</v>
      </c>
      <c r="M344" s="26">
        <f>IF(M343&gt;I$16/2,"Senza senso",M343/I$16)</f>
        <v>3.5166666666666663E-4</v>
      </c>
      <c r="N344" s="26">
        <f>IF(N343&gt;J$16/2,"Senza senso",N343/J$16)</f>
        <v>3.0651340996168587E-4</v>
      </c>
    </row>
    <row r="345" spans="6:14" ht="18" x14ac:dyDescent="0.35">
      <c r="F345" t="s">
        <v>15</v>
      </c>
      <c r="G345" s="1" t="s">
        <v>6</v>
      </c>
      <c r="H345" s="24">
        <v>0.432</v>
      </c>
      <c r="I345" s="24">
        <v>0.52100000000000002</v>
      </c>
      <c r="J345" s="24">
        <v>0.46700000000000003</v>
      </c>
      <c r="K345" s="24"/>
      <c r="L345" s="24">
        <v>0.432</v>
      </c>
      <c r="M345" s="24">
        <v>0.52100000000000002</v>
      </c>
      <c r="N345" s="24">
        <v>0.46700000000000003</v>
      </c>
    </row>
    <row r="346" spans="6:14" ht="18" x14ac:dyDescent="0.35">
      <c r="F346" s="25" t="s">
        <v>136</v>
      </c>
      <c r="G346" s="1"/>
      <c r="H346" s="26">
        <f>IF(H345&gt;H$18/2,"Senza senso",H345/H$18)</f>
        <v>5.307125307125307E-4</v>
      </c>
      <c r="I346" s="26">
        <f>IF(I345&gt;I$18/2,"Senza senso",I345/I$18)</f>
        <v>6.4320987654320992E-4</v>
      </c>
      <c r="J346" s="26">
        <f>IF(J345&gt;J$18/2,"Senza senso",J345/J$18)</f>
        <v>5.7718452601656159E-4</v>
      </c>
      <c r="K346" s="24"/>
      <c r="L346" s="26">
        <f>IF(L345&gt;H$18/2,"Senza senso",L345/H$18)</f>
        <v>5.307125307125307E-4</v>
      </c>
      <c r="M346" s="26">
        <f>IF(M345&gt;I$18/2,"Senza senso",M345/I$18)</f>
        <v>6.4320987654320992E-4</v>
      </c>
      <c r="N346" s="26">
        <f>IF(N345&gt;J$18/2,"Senza senso",N345/J$18)</f>
        <v>5.7718452601656159E-4</v>
      </c>
    </row>
    <row r="347" spans="6:14" ht="18" x14ac:dyDescent="0.35">
      <c r="F347" t="s">
        <v>16</v>
      </c>
      <c r="G347" s="1" t="s">
        <v>6</v>
      </c>
      <c r="H347" s="24">
        <v>0.85199999999999998</v>
      </c>
      <c r="I347" s="24">
        <v>0.997</v>
      </c>
      <c r="J347" s="24">
        <v>0.92400000000000004</v>
      </c>
      <c r="K347" s="24"/>
      <c r="L347" s="24">
        <v>0.85199999999999998</v>
      </c>
      <c r="M347" s="24">
        <v>0.997</v>
      </c>
      <c r="N347" s="24">
        <v>0.92400000000000004</v>
      </c>
    </row>
    <row r="348" spans="6:14" ht="18" x14ac:dyDescent="0.35">
      <c r="F348" s="25" t="s">
        <v>137</v>
      </c>
      <c r="H348" s="26">
        <f>IF(H347&gt;H20/2,"Senza senso",H347/H20)</f>
        <v>8.6060606060606062E-4</v>
      </c>
      <c r="I348" s="26">
        <f>IF(I347&gt;I$20/2,"Senza senso",I347/I$20)</f>
        <v>1.007070707070707E-3</v>
      </c>
      <c r="J348" s="26">
        <f>IF(J347&gt;J$20/2,"Senza senso",J347/J$20)</f>
        <v>9.3163944343617672E-4</v>
      </c>
      <c r="K348" s="24"/>
      <c r="L348" s="26">
        <f>IF(L347&gt;H20/2,"Senza senso",L347/H20)</f>
        <v>8.6060606060606062E-4</v>
      </c>
      <c r="M348" s="26">
        <f>IF(M347&gt;I$20/2,"Senza senso",M347/I$20)</f>
        <v>1.007070707070707E-3</v>
      </c>
      <c r="N348" s="26">
        <f>IF(N347&gt;J$20/2,"Senza senso",N347/J$20)</f>
        <v>9.3163944343617672E-4</v>
      </c>
    </row>
    <row r="349" spans="6:14" ht="18" x14ac:dyDescent="0.35">
      <c r="F349" t="s">
        <v>158</v>
      </c>
      <c r="G349" s="1" t="s">
        <v>6</v>
      </c>
      <c r="H349" s="24">
        <v>1.8859999999999999</v>
      </c>
      <c r="I349" s="24">
        <v>2.089</v>
      </c>
      <c r="J349" s="24">
        <v>1.9470000000000001</v>
      </c>
      <c r="L349" s="24">
        <v>1.8859999999999999</v>
      </c>
      <c r="M349" s="24">
        <v>2.089</v>
      </c>
      <c r="N349" s="24">
        <v>1.9470000000000001</v>
      </c>
    </row>
    <row r="350" spans="6:14" ht="18" x14ac:dyDescent="0.35">
      <c r="F350" s="25" t="s">
        <v>156</v>
      </c>
      <c r="G350" s="34"/>
      <c r="H350" s="26">
        <f>IF(H349&gt;H22/2,"Senza senso",H349/H22)</f>
        <v>1.5308441558441557E-3</v>
      </c>
      <c r="I350" s="26">
        <f>IF(I349&gt;I22/2,"Senza senso",I349/I22)</f>
        <v>1.6983739837398374E-3</v>
      </c>
      <c r="J350" s="26">
        <f>IF(J349&gt;J22/2,"Senza senso",J349/J22)</f>
        <v>1.5871851308388359E-3</v>
      </c>
      <c r="L350" s="26">
        <f>IF(L349&gt;H22/2,"Senza senso",L349/H22)</f>
        <v>1.5308441558441557E-3</v>
      </c>
      <c r="M350" s="26">
        <f>IF(M349&gt;I22/2,"Senza senso",M349/I22)</f>
        <v>1.6983739837398374E-3</v>
      </c>
      <c r="N350" s="26">
        <f>IF(N349&gt;J22/2,"Senza senso",N349/J22)</f>
        <v>1.5871851308388359E-3</v>
      </c>
    </row>
    <row r="351" spans="6:14" ht="18" x14ac:dyDescent="0.35">
      <c r="F351" t="s">
        <v>159</v>
      </c>
      <c r="G351" s="1" t="s">
        <v>6</v>
      </c>
      <c r="H351" s="24">
        <v>4.3150000000000004</v>
      </c>
      <c r="I351" s="24">
        <v>4.5839999999999996</v>
      </c>
      <c r="J351" s="24">
        <v>4.4859999999999998</v>
      </c>
      <c r="L351" s="24">
        <v>4.3150000000000004</v>
      </c>
      <c r="M351" s="24">
        <v>4.5839999999999996</v>
      </c>
      <c r="N351" s="24">
        <v>4.4859999999999998</v>
      </c>
    </row>
    <row r="352" spans="6:14" ht="18" x14ac:dyDescent="0.35">
      <c r="F352" s="25" t="s">
        <v>157</v>
      </c>
      <c r="G352" s="34"/>
      <c r="H352" s="26">
        <f>IF(H351&gt;H24/2,"Senza senso",H351/H24)</f>
        <v>2.801948051948052E-3</v>
      </c>
      <c r="I352" s="26">
        <f>IF(I351&gt;I24/2,"Senza senso",I351/I24)</f>
        <v>2.9960784313725489E-3</v>
      </c>
      <c r="J352" s="26">
        <f>IF(J351&gt;J24/2,"Senza senso",J351/J24)</f>
        <v>2.9131761802714457E-3</v>
      </c>
      <c r="L352" s="26">
        <f>IF(L351&gt;H24/2,"Senza senso",L351/H24)</f>
        <v>2.801948051948052E-3</v>
      </c>
      <c r="M352" s="26">
        <f>IF(M351&gt;I24/2,"Senza senso",M351/I24)</f>
        <v>2.9960784313725489E-3</v>
      </c>
      <c r="N352" s="26">
        <f>IF(N351&gt;J24/2,"Senza senso",N351/J24)</f>
        <v>2.9131761802714457E-3</v>
      </c>
    </row>
    <row r="353" spans="6:14" ht="18" x14ac:dyDescent="0.35">
      <c r="F353" t="s">
        <v>160</v>
      </c>
      <c r="G353" s="1" t="s">
        <v>6</v>
      </c>
      <c r="H353" s="24">
        <v>7.859</v>
      </c>
      <c r="I353" s="24">
        <v>8.3089999999999993</v>
      </c>
      <c r="J353" s="24">
        <v>8.0429999999999993</v>
      </c>
      <c r="L353" s="24">
        <v>7.86</v>
      </c>
      <c r="M353" s="24">
        <v>8.3089999999999993</v>
      </c>
      <c r="N353" s="24">
        <v>8.0429999999999993</v>
      </c>
    </row>
    <row r="354" spans="6:14" ht="18" x14ac:dyDescent="0.35">
      <c r="F354" s="25" t="s">
        <v>161</v>
      </c>
      <c r="G354" s="34"/>
      <c r="H354" s="26">
        <f>IF(H353&gt;H26/2,"Senza senso",H353/H26)</f>
        <v>4.3564301552106426E-3</v>
      </c>
      <c r="I354" s="26">
        <f>IF(I353&gt;I26/2,"Senza senso",I353/I26)</f>
        <v>4.6161111111111108E-3</v>
      </c>
      <c r="J354" s="26">
        <f>IF(J353&gt;J26/2,"Senza senso",J353/J26)</f>
        <v>4.4661002831917372E-3</v>
      </c>
      <c r="L354" s="26">
        <f>IF(L353&gt;H26/2,"Senza senso",L353/H26)</f>
        <v>4.3569844789356988E-3</v>
      </c>
      <c r="M354" s="26">
        <f>IF(M353&gt;I26/2,"Senza senso",M353/I26)</f>
        <v>4.6161111111111108E-3</v>
      </c>
      <c r="N354" s="26">
        <f>IF(N353&gt;J26/2,"Senza senso",N353/J26)</f>
        <v>4.4661002831917372E-3</v>
      </c>
    </row>
    <row r="355" spans="6:14" ht="18" x14ac:dyDescent="0.35">
      <c r="F355" t="s">
        <v>173</v>
      </c>
      <c r="G355" s="1" t="s">
        <v>6</v>
      </c>
      <c r="H355" s="63"/>
      <c r="I355" s="63"/>
      <c r="J355" s="63"/>
      <c r="L355" s="63"/>
      <c r="M355" s="64"/>
      <c r="N355" s="64"/>
    </row>
    <row r="356" spans="6:14" ht="18" x14ac:dyDescent="0.35">
      <c r="F356" s="25" t="s">
        <v>174</v>
      </c>
      <c r="G356" s="34"/>
      <c r="H356" s="26">
        <f>IF(H355&gt;H28/2,"Senza senso",H355/H28)</f>
        <v>0</v>
      </c>
      <c r="I356" s="26">
        <f>IF(I355&gt;I28/2,"Senza senso",I355/I28)</f>
        <v>0</v>
      </c>
      <c r="J356" s="26">
        <f>IF(J355&gt;J28/2,"Senza senso",J355/J28)</f>
        <v>0</v>
      </c>
      <c r="L356" s="26">
        <f>IF(L355&gt;H28/2,"Senza senso",L355/H28)</f>
        <v>0</v>
      </c>
      <c r="M356" s="26">
        <f>IF(M355&gt;I28/2,"Senza senso",M355/I28)</f>
        <v>0</v>
      </c>
      <c r="N356" s="26">
        <f>IF(N355&gt;J28/2,"Senza senso",N355/J28)</f>
        <v>0</v>
      </c>
    </row>
    <row r="357" spans="6:14" x14ac:dyDescent="0.25">
      <c r="H357" s="24"/>
      <c r="I357" s="24"/>
      <c r="J357" s="24"/>
    </row>
    <row r="358" spans="6:14" x14ac:dyDescent="0.25">
      <c r="F358" s="20" t="s">
        <v>96</v>
      </c>
      <c r="G358" s="1"/>
      <c r="H358" s="5" t="s">
        <v>2</v>
      </c>
      <c r="I358" s="5" t="s">
        <v>3</v>
      </c>
      <c r="J358" s="5" t="s">
        <v>147</v>
      </c>
      <c r="M358" s="5"/>
    </row>
    <row r="359" spans="6:14" ht="18" x14ac:dyDescent="0.35">
      <c r="F359" t="s">
        <v>13</v>
      </c>
      <c r="G359" s="1" t="s">
        <v>6</v>
      </c>
      <c r="H359" s="24">
        <f>$H$206*$H$205*H$14^4/H$192</f>
        <v>4.4164008672596278E-3</v>
      </c>
      <c r="I359" s="24">
        <f>$H$206*$H$205*I$14^4/I$192</f>
        <v>4.6102180113662674E-3</v>
      </c>
      <c r="J359" s="24">
        <f>$H$206*$H$205*J$14^4/J$192</f>
        <v>5.207381289093131E-3</v>
      </c>
      <c r="M359" s="24"/>
    </row>
    <row r="360" spans="6:14" ht="18" x14ac:dyDescent="0.35">
      <c r="F360" s="25" t="s">
        <v>134</v>
      </c>
      <c r="G360" s="1"/>
      <c r="H360" s="26">
        <f>IF(H359&gt;H$14/2,"Senza senso",H359/H$14)</f>
        <v>1.4338963854739051E-5</v>
      </c>
      <c r="I360" s="26">
        <f>IF(I359&gt;I$14/2,"Senza senso",I359/I$14)</f>
        <v>1.5367393371220892E-5</v>
      </c>
      <c r="J360" s="26">
        <f>IF(J359&gt;J$14/2,"Senza senso",J359/J$14)</f>
        <v>1.6626377040527238E-5</v>
      </c>
      <c r="M360" s="26"/>
    </row>
    <row r="361" spans="6:14" ht="18" x14ac:dyDescent="0.35">
      <c r="F361" t="s">
        <v>14</v>
      </c>
      <c r="G361" s="1" t="s">
        <v>6</v>
      </c>
      <c r="H361" s="24">
        <f>$H$206*$H$205*H$16^4/H$192</f>
        <v>6.1095806260342674E-2</v>
      </c>
      <c r="I361" s="24">
        <f>$H$206*$H$205*I$16^4/I$192</f>
        <v>7.3763488181860279E-2</v>
      </c>
      <c r="J361" s="24">
        <f>$H$206*$H$205*J$16^4/J$192</f>
        <v>7.0275790283618383E-2</v>
      </c>
      <c r="M361" s="24"/>
    </row>
    <row r="362" spans="6:14" ht="18" x14ac:dyDescent="0.35">
      <c r="F362" s="25" t="s">
        <v>135</v>
      </c>
      <c r="G362" s="1"/>
      <c r="H362" s="26">
        <f>IF(H361&gt;H$16/2,"Senza senso",H361/H$16)</f>
        <v>1.0285489269417958E-4</v>
      </c>
      <c r="I362" s="26">
        <f>IF(I361&gt;I$16/2,"Senza senso",I361/I$16)</f>
        <v>1.2293914696976714E-4</v>
      </c>
      <c r="J362" s="26">
        <f>IF(J361&gt;J$16/2,"Senza senso",J361/J$16)</f>
        <v>1.1706778324774011E-4</v>
      </c>
      <c r="M362" s="26"/>
    </row>
    <row r="363" spans="6:14" ht="18" x14ac:dyDescent="0.35">
      <c r="F363" t="s">
        <v>15</v>
      </c>
      <c r="G363" s="1" t="s">
        <v>6</v>
      </c>
      <c r="H363" s="24">
        <f>$H$206*$H$205*H$18^4/H$192</f>
        <v>0.21545830554415274</v>
      </c>
      <c r="I363" s="24">
        <f>$H$206*$H$205*I$18^4/I$192</f>
        <v>0.24500588701785006</v>
      </c>
      <c r="J363" s="24">
        <f>$H$206*$H$205*J$18^4/J$192</f>
        <v>0.2319215844658844</v>
      </c>
      <c r="M363" s="24"/>
    </row>
    <row r="364" spans="6:14" ht="18" x14ac:dyDescent="0.35">
      <c r="F364" s="25" t="s">
        <v>136</v>
      </c>
      <c r="G364" s="1"/>
      <c r="H364" s="26">
        <f>IF(H363&gt;H$18/2,"Senza senso",H363/H$18)</f>
        <v>2.6469079305178471E-4</v>
      </c>
      <c r="I364" s="26">
        <f>IF(I363&gt;I$18/2,"Senza senso",I363/I$18)</f>
        <v>3.0247640372574081E-4</v>
      </c>
      <c r="J364" s="26">
        <f>IF(J363&gt;J$18/2,"Senza senso",J363/J$18)</f>
        <v>2.8664143426756198E-4</v>
      </c>
      <c r="M364" s="26"/>
    </row>
    <row r="365" spans="6:14" ht="18" x14ac:dyDescent="0.35">
      <c r="F365" t="s">
        <v>16</v>
      </c>
      <c r="G365" s="1" t="s">
        <v>6</v>
      </c>
      <c r="H365" s="24">
        <f>$H$206*$H$205*H20^4/H$192</f>
        <v>0.47141825818165639</v>
      </c>
      <c r="I365" s="24">
        <f>$H$206*$H$205*I$20^4/I$192</f>
        <v>0.54673543542574954</v>
      </c>
      <c r="J365" s="24">
        <f>$H$206*$H$205*J$20^4/J$192</f>
        <v>0.52363513655548288</v>
      </c>
      <c r="M365" s="24"/>
    </row>
    <row r="366" spans="6:14" ht="18" x14ac:dyDescent="0.35">
      <c r="F366" s="25" t="s">
        <v>137</v>
      </c>
      <c r="H366" s="26">
        <f>IF(H365&gt;H20/2,"Senza senso",H365/H20)</f>
        <v>4.7618005876934989E-4</v>
      </c>
      <c r="I366" s="26">
        <f>IF(I365&gt;I$20/2,"Senza senso",I365/I$20)</f>
        <v>5.5225801558156514E-4</v>
      </c>
      <c r="J366" s="26">
        <f>IF(J365&gt;J$20/2,"Senza senso",J365/J$20)</f>
        <v>5.2796444500452001E-4</v>
      </c>
      <c r="M366" s="26"/>
    </row>
    <row r="367" spans="6:14" ht="18" x14ac:dyDescent="0.35">
      <c r="F367" t="s">
        <v>158</v>
      </c>
      <c r="G367" s="1" t="s">
        <v>6</v>
      </c>
      <c r="H367" s="24">
        <f>$H$206*$H$205*H22^4/H$192</f>
        <v>1.1305986220184647</v>
      </c>
      <c r="I367" s="24">
        <f>$H$206*$H$205*I22^4/I$192</f>
        <v>1.3027374258016355</v>
      </c>
      <c r="J367" s="24">
        <f>$H$206*$H$205*J22^4/J$192</f>
        <v>1.2254224313340698</v>
      </c>
    </row>
    <row r="368" spans="6:14" ht="18" x14ac:dyDescent="0.35">
      <c r="F368" s="25" t="s">
        <v>156</v>
      </c>
      <c r="G368" s="34"/>
      <c r="H368" s="26">
        <f>IF(H367&gt;H22/2,"Senza senso",H367/H22)</f>
        <v>9.1769368670329928E-4</v>
      </c>
      <c r="I368" s="26">
        <f>IF(I367&gt;I22/2,"Senza senso",I367/I22)</f>
        <v>1.0591361185379152E-3</v>
      </c>
      <c r="J368" s="26">
        <f>IF(J367&gt;J22/2,"Senza senso",J367/J22)</f>
        <v>9.9895853210570616E-4</v>
      </c>
    </row>
    <row r="369" spans="6:13" ht="18" x14ac:dyDescent="0.35">
      <c r="F369" t="s">
        <v>159</v>
      </c>
      <c r="G369" s="1" t="s">
        <v>6</v>
      </c>
      <c r="H369" s="24">
        <f>$H$206*$H$205*H24^4/H$192</f>
        <v>2.7602505420372676</v>
      </c>
      <c r="I369" s="24">
        <f>$H$206*$H$205*I24^4/I$192</f>
        <v>3.1189051500713081</v>
      </c>
      <c r="J369" s="24">
        <f>$H$206*$H$205*J24^4/J$192</f>
        <v>3.0430034213245971</v>
      </c>
    </row>
    <row r="370" spans="6:13" ht="18" x14ac:dyDescent="0.35">
      <c r="F370" s="25" t="s">
        <v>157</v>
      </c>
      <c r="G370" s="34"/>
      <c r="H370" s="26">
        <f>IF(H369&gt;H24/2,"Senza senso",H369/H24)</f>
        <v>1.7923704818423815E-3</v>
      </c>
      <c r="I370" s="26">
        <f>IF(I369&gt;I24/2,"Senza senso",I369/I24)</f>
        <v>2.0385000980858224E-3</v>
      </c>
      <c r="J370" s="26">
        <f>IF(J369&gt;J24/2,"Senza senso",J369/J24)</f>
        <v>1.9761045660916924E-3</v>
      </c>
    </row>
    <row r="371" spans="6:13" ht="18" x14ac:dyDescent="0.35">
      <c r="F371" t="s">
        <v>160</v>
      </c>
      <c r="G371" s="1" t="s">
        <v>6</v>
      </c>
      <c r="H371" s="24">
        <f>$H$206*$H$205*H26^4/H$192</f>
        <v>5.1977065102325835</v>
      </c>
      <c r="I371" s="24">
        <f>$H$206*$H$205*I26^4/I$192</f>
        <v>5.9748425427306824</v>
      </c>
      <c r="J371" s="24">
        <f>$H$206*$H$205*J26^4/J$192</f>
        <v>5.6923390129730924</v>
      </c>
    </row>
    <row r="372" spans="6:13" ht="18" x14ac:dyDescent="0.35">
      <c r="F372" s="25" t="s">
        <v>161</v>
      </c>
      <c r="G372" s="34"/>
      <c r="H372" s="26">
        <f>IF(H371&gt;H26/2,"Senza senso",H371/H26)</f>
        <v>2.8812120344969975E-3</v>
      </c>
      <c r="I372" s="26">
        <f>IF(I371&gt;I26/2,"Senza senso",I371/I26)</f>
        <v>3.3193569681837123E-3</v>
      </c>
      <c r="J372" s="26">
        <f>IF(J371&gt;J26/2,"Senza senso",J371/J26)</f>
        <v>3.1608301476889846E-3</v>
      </c>
    </row>
    <row r="373" spans="6:13" ht="18" x14ac:dyDescent="0.35">
      <c r="F373" t="s">
        <v>173</v>
      </c>
      <c r="G373" s="1" t="s">
        <v>6</v>
      </c>
      <c r="H373" s="24">
        <f>$H$206*$H$205*H28^4/H$192</f>
        <v>7.8835515731126398</v>
      </c>
      <c r="I373" s="24">
        <f>$H$206*$H$205*I28^4/I$192</f>
        <v>9.2901060983421022</v>
      </c>
      <c r="J373" s="24">
        <f>$H$206*$H$205*J28^4/J$192</f>
        <v>8.8278977603261826</v>
      </c>
    </row>
    <row r="374" spans="6:13" ht="18" x14ac:dyDescent="0.35">
      <c r="F374" s="25" t="s">
        <v>174</v>
      </c>
      <c r="G374" s="34"/>
      <c r="H374" s="26">
        <f>IF(H373&gt;H28/2,"Senza senso",H373/H28)</f>
        <v>3.9378379486077119E-3</v>
      </c>
      <c r="I374" s="26">
        <f>IF(I373&gt;I28/2,"Senza senso",I373/I28)</f>
        <v>4.6219433325085085E-3</v>
      </c>
      <c r="J374" s="26">
        <f>IF(J373&gt;J28/2,"Senza senso",J373/J28)</f>
        <v>4.3926445540758237E-3</v>
      </c>
    </row>
    <row r="375" spans="6:13" x14ac:dyDescent="0.25">
      <c r="H375" s="26"/>
      <c r="J375" s="24"/>
    </row>
    <row r="376" spans="6:13" ht="18" x14ac:dyDescent="0.35">
      <c r="G376" s="24"/>
      <c r="H376" s="10" t="s">
        <v>98</v>
      </c>
      <c r="I376" s="28" t="s">
        <v>92</v>
      </c>
      <c r="J376" s="24"/>
    </row>
    <row r="377" spans="6:13" x14ac:dyDescent="0.25">
      <c r="F377" s="20" t="s">
        <v>95</v>
      </c>
      <c r="G377" s="1"/>
      <c r="H377" s="5" t="s">
        <v>2</v>
      </c>
      <c r="I377" s="5" t="s">
        <v>3</v>
      </c>
      <c r="J377" s="5" t="s">
        <v>147</v>
      </c>
      <c r="M377" s="5"/>
    </row>
    <row r="378" spans="6:13" ht="18" x14ac:dyDescent="0.35">
      <c r="F378" t="s">
        <v>13</v>
      </c>
      <c r="G378" s="1" t="s">
        <v>6</v>
      </c>
      <c r="H378" s="24">
        <f>$H$206*$H$205*H$14^4/H$194</f>
        <v>5.5004909926841547E-3</v>
      </c>
      <c r="I378" s="24">
        <f>$H$206*$H$205*I$14^4/I$194</f>
        <v>4.9611644950096198E-3</v>
      </c>
      <c r="J378" s="24">
        <f>$H$206*$H$205*J$14^4/J$194</f>
        <v>5.889711329757445E-3</v>
      </c>
      <c r="M378" s="24"/>
    </row>
    <row r="379" spans="6:13" ht="18" x14ac:dyDescent="0.35">
      <c r="F379" s="25" t="s">
        <v>134</v>
      </c>
      <c r="G379" s="1"/>
      <c r="H379" s="26">
        <f>IF(H378&gt;H$14/2,"Senza senso",H378/H$14)</f>
        <v>1.7858736989234269E-5</v>
      </c>
      <c r="I379" s="26">
        <f>IF(I378&gt;I$14/2,"Senza senso",I378/I$14)</f>
        <v>1.65372149833654E-5</v>
      </c>
      <c r="J379" s="26">
        <f>IF(J378&gt;J$14/2,"Senza senso",J378/J$14)</f>
        <v>1.8804953160145099E-5</v>
      </c>
      <c r="M379" s="26"/>
    </row>
    <row r="380" spans="6:13" ht="18" x14ac:dyDescent="0.35">
      <c r="F380" t="s">
        <v>14</v>
      </c>
      <c r="G380" s="1" t="s">
        <v>6</v>
      </c>
      <c r="H380" s="24">
        <f>$H$206*$H$205*H$16^4/H$194</f>
        <v>7.6092941317239163E-2</v>
      </c>
      <c r="I380" s="24">
        <f>$H$206*$H$205*I$16^4/I$194</f>
        <v>7.9378631920153916E-2</v>
      </c>
      <c r="J380" s="24">
        <f>$H$206*$H$205*J$16^4/J$194</f>
        <v>7.9484119802789979E-2</v>
      </c>
      <c r="M380" s="24"/>
    </row>
    <row r="381" spans="6:13" ht="18" x14ac:dyDescent="0.35">
      <c r="F381" s="25" t="s">
        <v>135</v>
      </c>
      <c r="G381" s="1"/>
      <c r="H381" s="26">
        <f>IF(H380&gt;H$16/2,"Senza senso",H380/H$16)</f>
        <v>1.2810259481016694E-4</v>
      </c>
      <c r="I381" s="26">
        <f>IF(I380&gt;I$16/2,"Senza senso",I380/I$16)</f>
        <v>1.322977198669232E-4</v>
      </c>
      <c r="J381" s="26">
        <f>IF(J380&gt;J$16/2,"Senza senso",J380/J$16)</f>
        <v>1.3240732933997998E-4</v>
      </c>
      <c r="M381" s="26"/>
    </row>
    <row r="382" spans="6:13" ht="18" x14ac:dyDescent="0.35">
      <c r="F382" t="s">
        <v>15</v>
      </c>
      <c r="G382" s="1" t="s">
        <v>6</v>
      </c>
      <c r="H382" s="24">
        <f>$H$206*$H$205*H$18^4/H$194</f>
        <v>0.26834667064087692</v>
      </c>
      <c r="I382" s="24">
        <f>$H$206*$H$205*I$18^4/I$194</f>
        <v>0.26365662203924078</v>
      </c>
      <c r="J382" s="24">
        <f>$H$206*$H$205*J$18^4/J$194</f>
        <v>0.26231057566401073</v>
      </c>
      <c r="M382" s="24"/>
    </row>
    <row r="383" spans="6:13" ht="18" x14ac:dyDescent="0.35">
      <c r="F383" s="25" t="s">
        <v>136</v>
      </c>
      <c r="G383" s="1"/>
      <c r="H383" s="26">
        <f>IF(H382&gt;H$18/2,"Senza senso",H382/H$18)</f>
        <v>3.2966421454653182E-4</v>
      </c>
      <c r="I383" s="26">
        <f>IF(I382&gt;I$18/2,"Senza senso",I382/I$18)</f>
        <v>3.2550200251758122E-4</v>
      </c>
      <c r="J383" s="26">
        <f>IF(J382&gt;J$18/2,"Senza senso",J382/J$18)</f>
        <v>3.2420043957979327E-4</v>
      </c>
      <c r="M383" s="26"/>
    </row>
    <row r="384" spans="6:13" ht="18" x14ac:dyDescent="0.35">
      <c r="F384" t="s">
        <v>16</v>
      </c>
      <c r="G384" s="1" t="s">
        <v>6</v>
      </c>
      <c r="H384" s="24">
        <f>$H$206*$H$205*H20^4/H$194</f>
        <v>0.58713689287993176</v>
      </c>
      <c r="I384" s="24">
        <f>$H$206*$H$205*I$20^4/I$194</f>
        <v>0.58835491590863043</v>
      </c>
      <c r="J384" s="24">
        <f>$H$206*$H$205*J$20^4/J$194</f>
        <v>0.59224773935595676</v>
      </c>
      <c r="M384" s="24"/>
    </row>
    <row r="385" spans="6:14" ht="18" x14ac:dyDescent="0.35">
      <c r="F385" s="25" t="s">
        <v>137</v>
      </c>
      <c r="H385" s="26">
        <f>IF(H384&gt;H20/2,"Senza senso",H384/H20)</f>
        <v>5.9306756856558759E-4</v>
      </c>
      <c r="I385" s="26">
        <f>IF(I384&gt;I$20/2,"Senza senso",I384/I$20)</f>
        <v>5.9429789485720248E-4</v>
      </c>
      <c r="J385" s="26">
        <f>IF(J384&gt;J$20/2,"Senza senso",J384/J$20)</f>
        <v>5.9714432280294093E-4</v>
      </c>
      <c r="M385" s="26"/>
    </row>
    <row r="386" spans="6:14" ht="18" x14ac:dyDescent="0.35">
      <c r="F386" t="s">
        <v>158</v>
      </c>
      <c r="G386" s="1" t="s">
        <v>6</v>
      </c>
      <c r="H386" s="24">
        <f>$H$206*$H$205*H22^4/H$194</f>
        <v>1.4081256941271436</v>
      </c>
      <c r="I386" s="24">
        <f>$H$206*$H$205*I22^4/I$194</f>
        <v>1.4019065144582881</v>
      </c>
      <c r="J386" s="24">
        <f>$H$206*$H$205*J22^4/J$194</f>
        <v>1.3859911492719015</v>
      </c>
    </row>
    <row r="387" spans="6:14" ht="18" x14ac:dyDescent="0.35">
      <c r="F387" s="25" t="s">
        <v>156</v>
      </c>
      <c r="G387" s="34"/>
      <c r="H387" s="26">
        <f>IF(H386&gt;H22/2,"Senza senso",H386/H22)</f>
        <v>1.1429591673109932E-3</v>
      </c>
      <c r="I387" s="26">
        <f>IF(I386&gt;I22/2,"Senza senso",I386/I22)</f>
        <v>1.139761393868527E-3</v>
      </c>
      <c r="J387" s="26">
        <f>IF(J386&gt;J22/2,"Senza senso",J386/J22)</f>
        <v>1.1298533865426767E-3</v>
      </c>
    </row>
    <row r="388" spans="6:14" ht="18" x14ac:dyDescent="0.35">
      <c r="F388" t="s">
        <v>159</v>
      </c>
      <c r="G388" s="1" t="s">
        <v>6</v>
      </c>
      <c r="H388" s="24">
        <f>$H$206*$H$205*H24^4/H$194</f>
        <v>3.4378068704275964</v>
      </c>
      <c r="I388" s="24">
        <f>$H$206*$H$205*I24^4/I$194</f>
        <v>3.3563275002803579</v>
      </c>
      <c r="J388" s="24">
        <f>$H$206*$H$205*J24^4/J$194</f>
        <v>3.4417321744049487</v>
      </c>
    </row>
    <row r="389" spans="6:14" ht="18" x14ac:dyDescent="0.35">
      <c r="F389" s="25" t="s">
        <v>157</v>
      </c>
      <c r="G389" s="34"/>
      <c r="H389" s="26">
        <f>IF(H388&gt;H24/2,"Senza senso",H388/H24)</f>
        <v>2.2323421236542834E-3</v>
      </c>
      <c r="I389" s="26">
        <f>IF(I388&gt;I24/2,"Senza senso",I388/I24)</f>
        <v>2.1936781047584039E-3</v>
      </c>
      <c r="J389" s="26">
        <f>IF(J388&gt;J24/2,"Senza senso",J388/J24)</f>
        <v>2.2350361545587041E-3</v>
      </c>
    </row>
    <row r="390" spans="6:14" ht="18" x14ac:dyDescent="0.35">
      <c r="F390" t="s">
        <v>160</v>
      </c>
      <c r="G390" s="1" t="s">
        <v>6</v>
      </c>
      <c r="H390" s="24">
        <f>$H$206*$H$205*H26^4/H$194</f>
        <v>6.4735830603824107</v>
      </c>
      <c r="I390" s="24">
        <f>$H$206*$H$205*I26^4/I$194</f>
        <v>6.4296691855324681</v>
      </c>
      <c r="J390" s="24">
        <f>$H$206*$H$205*J26^4/J$194</f>
        <v>6.4382137040259915</v>
      </c>
    </row>
    <row r="391" spans="6:14" ht="18" x14ac:dyDescent="0.35">
      <c r="F391" s="25" t="s">
        <v>161</v>
      </c>
      <c r="G391" s="34"/>
      <c r="H391" s="26">
        <f>IF(H390&gt;H26/2,"Senza senso",H390/H26)</f>
        <v>3.5884606764869237E-3</v>
      </c>
      <c r="I391" s="26">
        <f>IF(I390&gt;I26/2,"Senza senso",I390/I26)</f>
        <v>3.5720384364069267E-3</v>
      </c>
      <c r="J391" s="26">
        <f>IF(J390&gt;J26/2,"Senza senso",J390/J26)</f>
        <v>3.5749978921794608E-3</v>
      </c>
    </row>
    <row r="392" spans="6:14" ht="18" x14ac:dyDescent="0.35">
      <c r="F392" t="s">
        <v>173</v>
      </c>
      <c r="G392" s="1" t="s">
        <v>6</v>
      </c>
      <c r="H392" s="24">
        <f>$H$206*$H$205*H28^4/H$194</f>
        <v>9.8187202026282581</v>
      </c>
      <c r="I392" s="24">
        <f>$H$206*$H$205*I28^4/I$194</f>
        <v>9.9973026039842754</v>
      </c>
      <c r="J392" s="24">
        <f>$H$206*$H$205*J28^4/J$194</f>
        <v>9.9846288509417445</v>
      </c>
    </row>
    <row r="393" spans="6:14" ht="18" x14ac:dyDescent="0.35">
      <c r="F393" s="25" t="s">
        <v>174</v>
      </c>
      <c r="G393" s="34"/>
      <c r="H393" s="26">
        <f>IF(H392&gt;H28/2,"Senza senso",H392/H28)</f>
        <v>4.9044556456684608E-3</v>
      </c>
      <c r="I393" s="26">
        <f>IF(I392&gt;I28/2,"Senza senso",I392/I28)</f>
        <v>4.973782390041928E-3</v>
      </c>
      <c r="J393" s="26">
        <f>IF(J392&gt;J28/2,"Senza senso",J392/J28)</f>
        <v>4.9682185654285433E-3</v>
      </c>
    </row>
    <row r="394" spans="6:14" x14ac:dyDescent="0.25">
      <c r="H394" s="26"/>
      <c r="I394" s="24"/>
    </row>
    <row r="395" spans="6:14" x14ac:dyDescent="0.25">
      <c r="G395" s="34"/>
      <c r="H395" s="37" t="s">
        <v>105</v>
      </c>
      <c r="I395" s="35"/>
      <c r="K395" s="36"/>
      <c r="L395" s="37" t="s">
        <v>106</v>
      </c>
      <c r="M395" s="35"/>
    </row>
    <row r="396" spans="6:14" x14ac:dyDescent="0.25">
      <c r="G396" s="38" t="s">
        <v>104</v>
      </c>
      <c r="H396" s="5" t="s">
        <v>2</v>
      </c>
      <c r="I396" s="5" t="s">
        <v>3</v>
      </c>
      <c r="J396" s="5" t="s">
        <v>147</v>
      </c>
      <c r="K396" s="39"/>
      <c r="L396" s="5" t="s">
        <v>2</v>
      </c>
      <c r="M396" s="5" t="s">
        <v>3</v>
      </c>
      <c r="N396" s="5" t="s">
        <v>147</v>
      </c>
    </row>
    <row r="397" spans="6:14" ht="18" x14ac:dyDescent="0.35">
      <c r="F397" t="s">
        <v>13</v>
      </c>
      <c r="G397" s="1" t="s">
        <v>6</v>
      </c>
      <c r="H397" s="24">
        <v>0.02</v>
      </c>
      <c r="I397" s="24">
        <v>2.8000000000000001E-2</v>
      </c>
      <c r="J397" s="24">
        <v>2.5999999999999999E-2</v>
      </c>
      <c r="K397" s="24"/>
      <c r="L397" s="24">
        <v>0.02</v>
      </c>
      <c r="M397" s="24">
        <v>2.8000000000000001E-2</v>
      </c>
      <c r="N397" s="24">
        <v>2.5999999999999999E-2</v>
      </c>
    </row>
    <row r="398" spans="6:14" ht="18" x14ac:dyDescent="0.35">
      <c r="F398" s="25" t="s">
        <v>134</v>
      </c>
      <c r="G398" s="1"/>
      <c r="H398" s="26">
        <f>IF(H397&gt;H$14/2,"Senza senso",H397/H$14)</f>
        <v>6.4935064935064935E-5</v>
      </c>
      <c r="I398" s="26">
        <f>IF(I397&gt;I$14/2,"Senza senso",I397/I$14)</f>
        <v>9.333333333333333E-5</v>
      </c>
      <c r="J398" s="26">
        <f>IF(J397&gt;J$14/2,"Senza senso",J397/J$14)</f>
        <v>8.301404853128991E-5</v>
      </c>
      <c r="K398" s="24"/>
      <c r="L398" s="26">
        <f>IF(L397&gt;H$14/2,"Senza senso",L397/H$14)</f>
        <v>6.4935064935064935E-5</v>
      </c>
      <c r="M398" s="26">
        <f>IF(M397&gt;I$14/2,"Senza senso",M397/I$14)</f>
        <v>9.333333333333333E-5</v>
      </c>
      <c r="N398" s="26">
        <f>IF(N397&gt;J$14/2,"Senza senso",N397/J$14)</f>
        <v>8.301404853128991E-5</v>
      </c>
    </row>
    <row r="399" spans="6:14" ht="18" x14ac:dyDescent="0.35">
      <c r="F399" t="s">
        <v>14</v>
      </c>
      <c r="G399" s="1" t="s">
        <v>6</v>
      </c>
      <c r="H399" s="24">
        <v>0.14099999999999999</v>
      </c>
      <c r="I399" s="24">
        <v>0.186</v>
      </c>
      <c r="J399" s="24">
        <v>0.16400000000000001</v>
      </c>
      <c r="K399" s="24"/>
      <c r="L399" s="24">
        <v>0.14099999999999999</v>
      </c>
      <c r="M399" s="24">
        <v>0.186</v>
      </c>
      <c r="N399" s="24">
        <v>0.16400000000000001</v>
      </c>
    </row>
    <row r="400" spans="6:14" ht="18" x14ac:dyDescent="0.35">
      <c r="F400" s="25" t="s">
        <v>135</v>
      </c>
      <c r="G400" s="1"/>
      <c r="H400" s="26">
        <f>IF(H399&gt;H$16/2,"Senza senso",H399/H$16)</f>
        <v>2.3737373737373735E-4</v>
      </c>
      <c r="I400" s="26">
        <f>IF(I399&gt;I$16/2,"Senza senso",I399/I$16)</f>
        <v>3.1E-4</v>
      </c>
      <c r="J400" s="26">
        <f>IF(J399&gt;J$16/2,"Senza senso",J399/J$16)</f>
        <v>2.7319673496585046E-4</v>
      </c>
      <c r="K400" s="24"/>
      <c r="L400" s="26">
        <f>IF(L399&gt;H$16/2,"Senza senso",L399/H$16)</f>
        <v>2.3737373737373735E-4</v>
      </c>
      <c r="M400" s="26">
        <f>IF(M399&gt;I$16/2,"Senza senso",M399/I$16)</f>
        <v>3.1E-4</v>
      </c>
      <c r="N400" s="26">
        <f>IF(N399&gt;J$16/2,"Senza senso",N399/J$16)</f>
        <v>2.7319673496585046E-4</v>
      </c>
    </row>
    <row r="401" spans="6:14" ht="18" x14ac:dyDescent="0.35">
      <c r="F401" t="s">
        <v>15</v>
      </c>
      <c r="G401" s="1" t="s">
        <v>6</v>
      </c>
      <c r="H401" s="24">
        <v>0.40600000000000003</v>
      </c>
      <c r="I401" s="24">
        <v>0.47499999999999998</v>
      </c>
      <c r="J401" s="24">
        <v>0.432</v>
      </c>
      <c r="K401" s="24"/>
      <c r="L401" s="24">
        <v>0.40600000000000003</v>
      </c>
      <c r="M401" s="24">
        <v>0.47499999999999998</v>
      </c>
      <c r="N401" s="24">
        <v>0.432</v>
      </c>
    </row>
    <row r="402" spans="6:14" ht="18" x14ac:dyDescent="0.35">
      <c r="F402" s="25" t="s">
        <v>136</v>
      </c>
      <c r="G402" s="1"/>
      <c r="H402" s="26">
        <f>IF(H401&gt;H$18/2,"Senza senso",H401/H$18)</f>
        <v>4.9877149877149878E-4</v>
      </c>
      <c r="I402" s="26">
        <f>IF(I401&gt;I$18/2,"Senza senso",I401/I$18)</f>
        <v>5.8641975308641975E-4</v>
      </c>
      <c r="J402" s="26">
        <f>IF(J401&gt;J$18/2,"Senza senso",J401/J$18)</f>
        <v>5.3392658509454952E-4</v>
      </c>
      <c r="K402" s="24"/>
      <c r="L402" s="26">
        <f>IF(L401&gt;H$18/2,"Senza senso",L401/H$18)</f>
        <v>4.9877149877149878E-4</v>
      </c>
      <c r="M402" s="26">
        <f>IF(M401&gt;I$18/2,"Senza senso",M401/I$18)</f>
        <v>5.8641975308641975E-4</v>
      </c>
      <c r="N402" s="26">
        <f>IF(N401&gt;J$18/2,"Senza senso",N401/J$18)</f>
        <v>5.3392658509454952E-4</v>
      </c>
    </row>
    <row r="403" spans="6:14" ht="18" x14ac:dyDescent="0.35">
      <c r="F403" t="s">
        <v>16</v>
      </c>
      <c r="G403" s="1" t="s">
        <v>6</v>
      </c>
      <c r="H403" s="24">
        <v>0.81200000000000006</v>
      </c>
      <c r="I403" s="24">
        <v>0.92800000000000005</v>
      </c>
      <c r="J403" s="24">
        <v>0.871</v>
      </c>
      <c r="K403" s="24"/>
      <c r="L403" s="24">
        <v>0.81200000000000006</v>
      </c>
      <c r="M403" s="24">
        <v>0.92800000000000005</v>
      </c>
      <c r="N403" s="24">
        <v>0.871</v>
      </c>
    </row>
    <row r="404" spans="6:14" ht="18" x14ac:dyDescent="0.35">
      <c r="F404" s="25" t="s">
        <v>137</v>
      </c>
      <c r="H404" s="26">
        <f>IF(H403&gt;H20/2,"Senza senso",H403/H20)</f>
        <v>8.2020202020202031E-4</v>
      </c>
      <c r="I404" s="26">
        <f>IF(I403&gt;I$20/2,"Senza senso",I403/I$20)</f>
        <v>9.373737373737374E-4</v>
      </c>
      <c r="J404" s="26">
        <f>IF(J403&gt;J$20/2,"Senza senso",J403/J$20)</f>
        <v>8.7820125025206701E-4</v>
      </c>
      <c r="L404" s="26">
        <f>IF(L403&gt;H20/2,"Senza senso",L403/H20)</f>
        <v>8.2020202020202031E-4</v>
      </c>
      <c r="M404" s="26">
        <f>IF(M403&gt;I$20/2,"Senza senso",M403/I$20)</f>
        <v>9.373737373737374E-4</v>
      </c>
      <c r="N404" s="26">
        <f>IF(N403&gt;J$20/2,"Senza senso",N403/J$20)</f>
        <v>8.7820125025206701E-4</v>
      </c>
    </row>
    <row r="405" spans="6:14" ht="18" x14ac:dyDescent="0.35">
      <c r="F405" t="s">
        <v>158</v>
      </c>
      <c r="G405" s="1" t="s">
        <v>6</v>
      </c>
      <c r="H405" s="24">
        <v>1.8240000000000001</v>
      </c>
      <c r="I405" s="24">
        <v>1.982</v>
      </c>
      <c r="J405" s="24">
        <v>1.865</v>
      </c>
      <c r="L405" s="24">
        <v>1.8240000000000001</v>
      </c>
      <c r="M405" s="24">
        <v>1.982</v>
      </c>
      <c r="N405" s="24">
        <v>1.8660000000000001</v>
      </c>
    </row>
    <row r="406" spans="6:14" ht="18" x14ac:dyDescent="0.35">
      <c r="F406" s="25" t="s">
        <v>156</v>
      </c>
      <c r="G406" s="34"/>
      <c r="H406" s="26">
        <f>IF(H405&gt;H22/2,"Senza senso",H405/H22)</f>
        <v>1.4805194805194806E-3</v>
      </c>
      <c r="I406" s="26">
        <f>IF(I405&gt;I22/2,"Senza senso",I405/I22)</f>
        <v>1.6113821138211382E-3</v>
      </c>
      <c r="J406" s="26">
        <f>IF(J405&gt;J22/2,"Senza senso",J405/J22)</f>
        <v>1.5203391212195319E-3</v>
      </c>
      <c r="L406" s="26">
        <f>IF(L405&gt;H22/2,"Senza senso",L405/H22)</f>
        <v>1.4805194805194806E-3</v>
      </c>
      <c r="M406" s="26">
        <f>IF(M405&gt;I22/2,"Senza senso",M405/I22)</f>
        <v>1.6113821138211382E-3</v>
      </c>
      <c r="N406" s="26">
        <f>IF(N405&gt;J22/2,"Senza senso",N405/J22)</f>
        <v>1.5211543164587919E-3</v>
      </c>
    </row>
    <row r="407" spans="6:14" ht="18" x14ac:dyDescent="0.35">
      <c r="F407" t="s">
        <v>159</v>
      </c>
      <c r="G407" s="1" t="s">
        <v>6</v>
      </c>
      <c r="H407" s="24">
        <v>4.2169999999999996</v>
      </c>
      <c r="I407" s="65">
        <v>4.4160000000000004</v>
      </c>
      <c r="J407" s="24">
        <v>4.3550000000000004</v>
      </c>
      <c r="L407" s="24">
        <v>4.2169999999999996</v>
      </c>
      <c r="M407" s="24">
        <v>4.4160000000000004</v>
      </c>
      <c r="N407" s="24">
        <v>4.3559999999999999</v>
      </c>
    </row>
    <row r="408" spans="6:14" ht="18" x14ac:dyDescent="0.35">
      <c r="F408" s="25" t="s">
        <v>157</v>
      </c>
      <c r="G408" s="34"/>
      <c r="H408" s="26">
        <f>IF(H407&gt;H24/2,"Senza senso",H407/H24)</f>
        <v>2.7383116883116882E-3</v>
      </c>
      <c r="I408" s="26">
        <f>IF(I407&gt;I24/2,"Senza senso",I407/I24)</f>
        <v>2.8862745098039216E-3</v>
      </c>
      <c r="J408" s="26">
        <f>IF(J407&gt;J24/2,"Senza senso",J407/J24)</f>
        <v>2.8281057211507242E-3</v>
      </c>
      <c r="L408" s="26">
        <f>IF(L407&gt;H24/2,"Senza senso",L407/H24)</f>
        <v>2.7383116883116882E-3</v>
      </c>
      <c r="M408" s="26">
        <f>IF(M407&gt;I24/2,"Senza senso",M407/I24)</f>
        <v>2.8862745098039216E-3</v>
      </c>
      <c r="N408" s="26">
        <f>IF(N407&gt;J24/2,"Senza senso",N407/J24)</f>
        <v>2.8287551139684394E-3</v>
      </c>
    </row>
    <row r="409" spans="6:14" ht="18" x14ac:dyDescent="0.35">
      <c r="F409" t="s">
        <v>160</v>
      </c>
      <c r="G409" s="1" t="s">
        <v>6</v>
      </c>
      <c r="H409" s="24">
        <v>7.7249999999999996</v>
      </c>
      <c r="I409" s="24">
        <v>8.0760000000000005</v>
      </c>
      <c r="J409" s="24">
        <v>7.8639999999999999</v>
      </c>
      <c r="L409" s="24">
        <v>7.726</v>
      </c>
      <c r="M409" s="24">
        <v>8.0760000000000005</v>
      </c>
      <c r="N409" s="24">
        <v>7.8650000000000002</v>
      </c>
    </row>
    <row r="410" spans="6:14" ht="18" x14ac:dyDescent="0.35">
      <c r="F410" s="25" t="s">
        <v>161</v>
      </c>
      <c r="G410" s="34"/>
      <c r="H410" s="26">
        <f>IF(H409&gt;H26/2,"Senza senso",H409/H26)</f>
        <v>4.2821507760532149E-3</v>
      </c>
      <c r="I410" s="26">
        <f>IF(I409&gt;I26/2,"Senza senso",I409/I26)</f>
        <v>4.4866666666666666E-3</v>
      </c>
      <c r="J410" s="26">
        <f>IF(J409&gt;J26/2,"Senza senso",J409/J26)</f>
        <v>4.3667055361208285E-3</v>
      </c>
      <c r="L410" s="26">
        <f>IF(L409&gt;H26/2,"Senza senso",L409/H26)</f>
        <v>4.2827050997782702E-3</v>
      </c>
      <c r="M410" s="26">
        <f>IF(M409&gt;I26/2,"Senza senso",M409/I26)</f>
        <v>4.4866666666666666E-3</v>
      </c>
      <c r="N410" s="26">
        <f>IF(N409&gt;J26/2,"Senza senso",N409/J26)</f>
        <v>4.3672608140374256E-3</v>
      </c>
    </row>
    <row r="411" spans="6:14" ht="18" x14ac:dyDescent="0.35">
      <c r="F411" t="s">
        <v>173</v>
      </c>
      <c r="G411" s="1" t="s">
        <v>6</v>
      </c>
      <c r="H411" s="63"/>
      <c r="I411" s="64"/>
      <c r="J411" s="64"/>
      <c r="L411" s="64"/>
      <c r="M411" s="64"/>
      <c r="N411" s="64"/>
    </row>
    <row r="412" spans="6:14" ht="18" x14ac:dyDescent="0.35">
      <c r="F412" s="25" t="s">
        <v>174</v>
      </c>
      <c r="G412" s="34"/>
      <c r="H412" s="26">
        <f>IF(H411&gt;H28/2,"Senza senso",H411/H28)</f>
        <v>0</v>
      </c>
      <c r="I412" s="26">
        <f>IF(I411&gt;I28/2,"Senza senso",I411/I28)</f>
        <v>0</v>
      </c>
      <c r="J412" s="26">
        <f>IF(J411&gt;J28/2,"Senza senso",J411/J28)</f>
        <v>0</v>
      </c>
      <c r="L412" s="26">
        <f>IF(L411&gt;H28/2,"Senza senso",L411/H28)</f>
        <v>0</v>
      </c>
      <c r="M412" s="26">
        <f>IF(M411&gt;I28/2,"Senza senso",M411/I28)</f>
        <v>0</v>
      </c>
      <c r="N412" s="26">
        <f>IF(N411&gt;J28/2,"Senza senso",N411/J28)</f>
        <v>0</v>
      </c>
    </row>
    <row r="413" spans="6:14" x14ac:dyDescent="0.25">
      <c r="H413" s="24"/>
    </row>
    <row r="414" spans="6:14" x14ac:dyDescent="0.25">
      <c r="F414" s="20" t="s">
        <v>96</v>
      </c>
      <c r="G414" s="1"/>
      <c r="H414" s="5" t="s">
        <v>2</v>
      </c>
      <c r="I414" s="5" t="s">
        <v>3</v>
      </c>
      <c r="J414" s="5" t="s">
        <v>147</v>
      </c>
      <c r="M414" s="5"/>
    </row>
    <row r="415" spans="6:14" ht="18" x14ac:dyDescent="0.35">
      <c r="F415" t="s">
        <v>13</v>
      </c>
      <c r="G415" s="1" t="s">
        <v>6</v>
      </c>
      <c r="H415" s="24">
        <f>$H$206*$H$205*H$14^4/H$195</f>
        <v>4.1622126146519736E-3</v>
      </c>
      <c r="I415" s="24">
        <f>$H$206*$H$205*I$14^4/I$195</f>
        <v>4.5113332295822891E-3</v>
      </c>
      <c r="J415" s="24">
        <f>$H$206*$H$205*J$14^4/J$195</f>
        <v>5.0269257420629812E-3</v>
      </c>
      <c r="M415" s="24"/>
    </row>
    <row r="416" spans="6:14" ht="18" x14ac:dyDescent="0.35">
      <c r="F416" s="25" t="s">
        <v>134</v>
      </c>
      <c r="G416" s="1"/>
      <c r="H416" s="26">
        <f>IF(H415&gt;H$14/2,"Senza senso",H415/H$14)</f>
        <v>1.3513677320298615E-5</v>
      </c>
      <c r="I416" s="26">
        <f>IF(I415&gt;I$14/2,"Senza senso",I415/I$14)</f>
        <v>1.5037777431940964E-5</v>
      </c>
      <c r="J416" s="26">
        <f>IF(J415&gt;J$14/2,"Senza senso",J415/J$14)</f>
        <v>1.6050209904415651E-5</v>
      </c>
      <c r="M416" s="26"/>
    </row>
    <row r="417" spans="6:13" ht="18" x14ac:dyDescent="0.35">
      <c r="F417" t="s">
        <v>14</v>
      </c>
      <c r="G417" s="1" t="s">
        <v>6</v>
      </c>
      <c r="H417" s="24">
        <f>$H$206*$H$205*H$16^4/H$195</f>
        <v>5.7579405303604218E-2</v>
      </c>
      <c r="I417" s="24">
        <f>$H$206*$H$205*I$16^4/I$195</f>
        <v>7.2181331673316626E-2</v>
      </c>
      <c r="J417" s="24">
        <f>$H$206*$H$205*J$16^4/J$195</f>
        <v>6.7840467138534269E-2</v>
      </c>
      <c r="M417" s="24"/>
    </row>
    <row r="418" spans="6:13" ht="18" x14ac:dyDescent="0.35">
      <c r="F418" s="25" t="s">
        <v>135</v>
      </c>
      <c r="G418" s="1"/>
      <c r="H418" s="26">
        <f>IF(H417&gt;H$16/2,"Senza senso",H417/H$16)</f>
        <v>9.6935025763643463E-5</v>
      </c>
      <c r="I418" s="26">
        <f>IF(I417&gt;I$16/2,"Senza senso",I417/I$16)</f>
        <v>1.2030221945552771E-4</v>
      </c>
      <c r="J418" s="26">
        <f>IF(J417&gt;J$16/2,"Senza senso",J417/J$16)</f>
        <v>1.1301093976100995E-4</v>
      </c>
      <c r="M418" s="26"/>
    </row>
    <row r="419" spans="6:13" ht="18" x14ac:dyDescent="0.35">
      <c r="F419" t="s">
        <v>15</v>
      </c>
      <c r="G419" s="1" t="s">
        <v>6</v>
      </c>
      <c r="H419" s="24">
        <f>$H$206*$H$205*H$18^4/H$195</f>
        <v>0.20305749052709179</v>
      </c>
      <c r="I419" s="24">
        <f>$H$206*$H$205*I$18^4/I$195</f>
        <v>0.23975074428624416</v>
      </c>
      <c r="J419" s="24">
        <f>$H$206*$H$205*J$18^4/J$195</f>
        <v>0.22388462038173937</v>
      </c>
      <c r="M419" s="24"/>
    </row>
    <row r="420" spans="6:13" ht="18" x14ac:dyDescent="0.35">
      <c r="F420" s="25" t="s">
        <v>136</v>
      </c>
      <c r="G420" s="1"/>
      <c r="H420" s="26">
        <f>IF(H419&gt;H$18/2,"Senza senso",H419/H$18)</f>
        <v>2.4945637656890882E-4</v>
      </c>
      <c r="I420" s="26">
        <f>IF(I419&gt;I$18/2,"Senza senso",I419/I$18)</f>
        <v>2.9598857319289404E-4</v>
      </c>
      <c r="J420" s="26">
        <f>IF(J419&gt;J$18/2,"Senza senso",J419/J$18)</f>
        <v>2.767082194805826E-4</v>
      </c>
      <c r="M420" s="26"/>
    </row>
    <row r="421" spans="6:13" ht="18" x14ac:dyDescent="0.35">
      <c r="F421" t="s">
        <v>16</v>
      </c>
      <c r="G421" s="1" t="s">
        <v>6</v>
      </c>
      <c r="H421" s="24">
        <f>$H$206*$H$205*H20^4/H$195</f>
        <v>0.44428553475003252</v>
      </c>
      <c r="I421" s="24">
        <f>$H$206*$H$205*I$20^4/I$195</f>
        <v>0.53500848149594582</v>
      </c>
      <c r="J421" s="24">
        <f>$H$206*$H$205*J$20^4/J$195</f>
        <v>0.50548918953039335</v>
      </c>
      <c r="M421" s="24"/>
    </row>
    <row r="422" spans="6:13" ht="18" x14ac:dyDescent="0.35">
      <c r="F422" s="25" t="s">
        <v>137</v>
      </c>
      <c r="H422" s="26">
        <f>IF(H421&gt;H20/2,"Senza senso",H421/H20)</f>
        <v>4.4877326742427529E-4</v>
      </c>
      <c r="I422" s="26">
        <f>IF(I421&gt;I$20/2,"Senza senso",I421/I$20)</f>
        <v>5.4041260757166246E-4</v>
      </c>
      <c r="J422" s="26">
        <f>IF(J421&gt;J$20/2,"Senza senso",J421/J$20)</f>
        <v>5.096684709925321E-4</v>
      </c>
      <c r="M422" s="26"/>
    </row>
    <row r="423" spans="6:13" ht="18" x14ac:dyDescent="0.35">
      <c r="F423" t="s">
        <v>158</v>
      </c>
      <c r="G423" s="1" t="s">
        <v>6</v>
      </c>
      <c r="H423" s="24">
        <f>$H$206*$H$205*H22^4/H$195</f>
        <v>1.0655264293509052</v>
      </c>
      <c r="I423" s="24">
        <f>$H$206*$H$205*I22^4/I$195</f>
        <v>1.274794949815768</v>
      </c>
      <c r="J423" s="24">
        <f>$H$206*$H$205*J22^4/J$195</f>
        <v>1.1829568881151447</v>
      </c>
    </row>
    <row r="424" spans="6:13" ht="18" x14ac:dyDescent="0.35">
      <c r="F424" s="25" t="s">
        <v>156</v>
      </c>
      <c r="G424" s="34"/>
      <c r="H424" s="26">
        <f>IF(H423&gt;H22/2,"Senza senso",H423/H22)</f>
        <v>8.6487534849911138E-4</v>
      </c>
      <c r="I424" s="26">
        <f>IF(I423&gt;I22/2,"Senza senso",I423/I22)</f>
        <v>1.0364186583868033E-3</v>
      </c>
      <c r="J424" s="26">
        <f>IF(J423&gt;J22/2,"Senza senso",J423/J22)</f>
        <v>9.6434082344105704E-4</v>
      </c>
    </row>
    <row r="425" spans="6:13" ht="18" x14ac:dyDescent="0.35">
      <c r="F425" t="s">
        <v>159</v>
      </c>
      <c r="G425" s="1" t="s">
        <v>6</v>
      </c>
      <c r="H425" s="24">
        <f>$H$206*$H$205*H24^4/H$195</f>
        <v>2.6013828841574838</v>
      </c>
      <c r="I425" s="24">
        <f>$H$206*$H$205*I24^4/I$195</f>
        <v>3.0520076076103333</v>
      </c>
      <c r="J425" s="24">
        <f>$H$206*$H$205*J24^4/J$195</f>
        <v>2.9375517909321971</v>
      </c>
    </row>
    <row r="426" spans="6:13" ht="18" x14ac:dyDescent="0.35">
      <c r="F426" s="25" t="s">
        <v>157</v>
      </c>
      <c r="G426" s="34"/>
      <c r="H426" s="26">
        <f>IF(H425&gt;H24/2,"Senza senso",H425/H24)</f>
        <v>1.6892096650373272E-3</v>
      </c>
      <c r="I426" s="26">
        <f>IF(I425&gt;I24/2,"Senza senso",I425/I24)</f>
        <v>1.9947762141244007E-3</v>
      </c>
      <c r="J426" s="26">
        <f>IF(J425&gt;J24/2,"Senza senso",J425/J24)</f>
        <v>1.907625034698485E-3</v>
      </c>
    </row>
    <row r="427" spans="6:13" ht="18" x14ac:dyDescent="0.35">
      <c r="F427" t="s">
        <v>160</v>
      </c>
      <c r="G427" s="1" t="s">
        <v>6</v>
      </c>
      <c r="H427" s="24">
        <f>$H$206*$H$205*H26^4/H$195</f>
        <v>4.8985498043280193</v>
      </c>
      <c r="I427" s="24">
        <f>$H$206*$H$205*I26^4/I$195</f>
        <v>5.8466878655386472</v>
      </c>
      <c r="J427" s="24">
        <f>$H$206*$H$205*J26^4/J$195</f>
        <v>5.4950778382212784</v>
      </c>
    </row>
    <row r="428" spans="6:13" ht="18" x14ac:dyDescent="0.35">
      <c r="F428" s="25" t="s">
        <v>161</v>
      </c>
      <c r="G428" s="34"/>
      <c r="H428" s="26">
        <f>IF(H427&gt;H26/2,"Senza senso",H427/H26)</f>
        <v>2.7153823749046669E-3</v>
      </c>
      <c r="I428" s="26">
        <f>IF(I427&gt;I26/2,"Senza senso",I427/I26)</f>
        <v>3.2481599252992483E-3</v>
      </c>
      <c r="J428" s="26">
        <f>IF(J427&gt;J26/2,"Senza senso",J427/J26)</f>
        <v>3.0512953735472698E-3</v>
      </c>
    </row>
    <row r="429" spans="6:13" ht="18" x14ac:dyDescent="0.35">
      <c r="F429" t="s">
        <v>173</v>
      </c>
      <c r="G429" s="1" t="s">
        <v>6</v>
      </c>
      <c r="H429" s="24">
        <f>$H$206*$H$205*H28^4/H$195</f>
        <v>7.4298096554421891</v>
      </c>
      <c r="I429" s="24">
        <f>$H$206*$H$205*I28^4/I$195</f>
        <v>9.0908421780633493</v>
      </c>
      <c r="J429" s="24">
        <f>$H$206*$H$205*J28^4/J$195</f>
        <v>8.5219775614725819</v>
      </c>
    </row>
    <row r="430" spans="6:13" ht="18" x14ac:dyDescent="0.35">
      <c r="F430" s="25" t="s">
        <v>174</v>
      </c>
      <c r="G430" s="34"/>
      <c r="H430" s="26">
        <f>IF(H429&gt;H28/2,"Senza senso",H429/H28)</f>
        <v>3.7111936340870075E-3</v>
      </c>
      <c r="I430" s="26">
        <f>IF(I429&gt;I28/2,"Senza senso",I429/I28)</f>
        <v>4.5228070537628607E-3</v>
      </c>
      <c r="J430" s="26">
        <f>IF(J429&gt;J28/2,"Senza senso",J429/J28)</f>
        <v>4.2404227304933982E-3</v>
      </c>
    </row>
    <row r="431" spans="6:13" x14ac:dyDescent="0.25">
      <c r="H431" s="26"/>
      <c r="I431" s="24"/>
    </row>
    <row r="432" spans="6:13" ht="18" x14ac:dyDescent="0.35">
      <c r="G432" s="24"/>
      <c r="H432" s="10" t="s">
        <v>150</v>
      </c>
      <c r="I432" s="28" t="s">
        <v>92</v>
      </c>
      <c r="J432" s="24"/>
    </row>
    <row r="433" spans="6:10" x14ac:dyDescent="0.25">
      <c r="F433" s="20" t="s">
        <v>95</v>
      </c>
      <c r="G433" s="1"/>
      <c r="H433" s="5" t="s">
        <v>2</v>
      </c>
      <c r="I433" s="5" t="s">
        <v>3</v>
      </c>
      <c r="J433" s="5" t="s">
        <v>147</v>
      </c>
    </row>
    <row r="434" spans="6:10" ht="18" x14ac:dyDescent="0.35">
      <c r="F434" t="s">
        <v>13</v>
      </c>
      <c r="G434" s="1" t="s">
        <v>6</v>
      </c>
      <c r="H434" s="24">
        <f>$H$206*$H$205*H$14^4/H$197</f>
        <v>5.4912306395615467E-3</v>
      </c>
      <c r="I434" s="24">
        <f t="shared" ref="I434" si="26">$H$206*$H$205*I$14^4/I$197</f>
        <v>4.9585712893887354E-3</v>
      </c>
      <c r="J434" s="24">
        <f>$H$206*$H$205*J$14^4/J$197</f>
        <v>5.8844142158670197E-3</v>
      </c>
    </row>
    <row r="435" spans="6:10" ht="18" x14ac:dyDescent="0.35">
      <c r="F435" s="25" t="s">
        <v>134</v>
      </c>
      <c r="G435" s="1"/>
      <c r="H435" s="26">
        <f>IF(H434&gt;H$14/2,"Senza senso",H434/H$14)</f>
        <v>1.7828670907667359E-5</v>
      </c>
      <c r="I435" s="26">
        <f t="shared" ref="I435:J435" si="27">IF(I434&gt;I$14/2,"Senza senso",I434/I$14)</f>
        <v>1.6528570964629117E-5</v>
      </c>
      <c r="J435" s="26">
        <f t="shared" si="27"/>
        <v>1.878804028054604E-5</v>
      </c>
    </row>
    <row r="436" spans="6:10" ht="18" x14ac:dyDescent="0.35">
      <c r="F436" t="s">
        <v>14</v>
      </c>
      <c r="G436" s="1" t="s">
        <v>6</v>
      </c>
      <c r="H436" s="24">
        <f>$H$206*$H$205*H$16^4/H$197</f>
        <v>7.5964835024969493E-2</v>
      </c>
      <c r="I436" s="24">
        <f t="shared" ref="I436:J436" si="28">$H$206*$H$205*I$16^4/I$197</f>
        <v>7.9337140630219766E-2</v>
      </c>
      <c r="J436" s="24">
        <f t="shared" si="28"/>
        <v>7.9412633033489721E-2</v>
      </c>
    </row>
    <row r="437" spans="6:10" ht="18" x14ac:dyDescent="0.35">
      <c r="F437" s="25" t="s">
        <v>135</v>
      </c>
      <c r="G437" s="1"/>
      <c r="H437" s="26">
        <f>IF(H436&gt;H$16/2,"Senza senso",H436/H$16)</f>
        <v>1.278869276514638E-4</v>
      </c>
      <c r="I437" s="26">
        <f t="shared" ref="I437:J437" si="29">IF(I436&gt;I$16/2,"Senza senso",I436/I$16)</f>
        <v>1.3222856771703294E-4</v>
      </c>
      <c r="J437" s="26">
        <f t="shared" si="29"/>
        <v>1.3228824426701603E-4</v>
      </c>
    </row>
    <row r="438" spans="6:10" ht="18" x14ac:dyDescent="0.35">
      <c r="F438" t="s">
        <v>15</v>
      </c>
      <c r="G438" s="1" t="s">
        <v>6</v>
      </c>
      <c r="H438" s="24">
        <f>$H$206*$H$205*H$18^4/H$197</f>
        <v>0.26789489552976126</v>
      </c>
      <c r="I438" s="24">
        <f t="shared" ref="I438:J438" si="30">$H$206*$H$205*I$18^4/I$197</f>
        <v>0.26351880846040387</v>
      </c>
      <c r="J438" s="24">
        <f t="shared" si="30"/>
        <v>0.26207465765102855</v>
      </c>
    </row>
    <row r="439" spans="6:10" ht="18" x14ac:dyDescent="0.35">
      <c r="F439" s="25" t="s">
        <v>136</v>
      </c>
      <c r="G439" s="1"/>
      <c r="H439" s="26">
        <f>IF(H438&gt;H$18/2,"Senza senso",H438/H$18)</f>
        <v>3.2910920826751999E-4</v>
      </c>
      <c r="I439" s="26">
        <f t="shared" ref="I439:J439" si="31">IF(I438&gt;I$18/2,"Senza senso",I438/I$18)</f>
        <v>3.2533186229679489E-4</v>
      </c>
      <c r="J439" s="26">
        <f t="shared" si="31"/>
        <v>3.2390885879499262E-4</v>
      </c>
    </row>
    <row r="440" spans="6:10" ht="18" x14ac:dyDescent="0.35">
      <c r="F440" t="s">
        <v>16</v>
      </c>
      <c r="G440" s="1" t="s">
        <v>6</v>
      </c>
      <c r="H440" s="24">
        <f>$H$206*$H$205*H20^4/H$197</f>
        <v>0.58614841840254239</v>
      </c>
      <c r="I440" s="24">
        <f t="shared" ref="I440:J440" si="32">$H$206*$H$205*I$20^4/I$197</f>
        <v>0.58804738220831787</v>
      </c>
      <c r="J440" s="24">
        <f t="shared" si="32"/>
        <v>0.59171508103858472</v>
      </c>
    </row>
    <row r="441" spans="6:10" ht="18" x14ac:dyDescent="0.35">
      <c r="F441" s="25" t="s">
        <v>137</v>
      </c>
      <c r="H441" s="26">
        <f>IF(H440&gt;H20/2,"Senza senso",H440/H20)</f>
        <v>5.9206910949751758E-4</v>
      </c>
      <c r="I441" s="26">
        <f t="shared" ref="I441:J441" si="33">IF(I440&gt;I$20/2,"Senza senso",I440/I$20)</f>
        <v>5.9398725475587669E-4</v>
      </c>
      <c r="J441" s="26">
        <f t="shared" si="33"/>
        <v>5.966072605753022E-4</v>
      </c>
    </row>
    <row r="442" spans="6:10" ht="18" x14ac:dyDescent="0.35">
      <c r="F442" t="s">
        <v>158</v>
      </c>
      <c r="G442" s="1" t="s">
        <v>6</v>
      </c>
      <c r="H442" s="24">
        <f>$H$206*$H$205*H22^4/H$197</f>
        <v>1.4057550437277559</v>
      </c>
      <c r="I442" s="24">
        <f>$H$206*$H$205*I22^4/I$197</f>
        <v>1.4011737365274404</v>
      </c>
      <c r="J442" s="24">
        <f>$H$206*$H$205*J22^4/J$197</f>
        <v>1.3847446105949175</v>
      </c>
    </row>
    <row r="443" spans="6:10" ht="18" x14ac:dyDescent="0.35">
      <c r="F443" s="25" t="s">
        <v>156</v>
      </c>
      <c r="G443" s="34"/>
      <c r="H443" s="26">
        <f>IF(H442&gt;H22/2,"Senza senso",H442/H22)</f>
        <v>1.141034938090711E-3</v>
      </c>
      <c r="I443" s="26">
        <f>IF(I442&gt;I22/2,"Senza senso",I442/I22)</f>
        <v>1.1391656394532036E-3</v>
      </c>
      <c r="J443" s="26">
        <f>IF(J442&gt;J22/2,"Senza senso",J442/J22)</f>
        <v>1.1288372141476462E-3</v>
      </c>
    </row>
    <row r="444" spans="6:10" ht="18" x14ac:dyDescent="0.35">
      <c r="F444" t="s">
        <v>159</v>
      </c>
      <c r="G444" s="1" t="s">
        <v>6</v>
      </c>
      <c r="H444" s="24">
        <f>$H$206*$H$205*H24^4/H$197</f>
        <v>3.4320191497259667</v>
      </c>
      <c r="I444" s="24">
        <f>$H$206*$H$205*I24^4/I$197</f>
        <v>3.3545731445543963</v>
      </c>
      <c r="J444" s="24">
        <f>$H$206*$H$205*J24^4/J$197</f>
        <v>3.4386367345289655</v>
      </c>
    </row>
    <row r="445" spans="6:10" ht="18" x14ac:dyDescent="0.35">
      <c r="F445" s="25" t="s">
        <v>157</v>
      </c>
      <c r="G445" s="34"/>
      <c r="H445" s="26">
        <f>IF(H444&gt;H24/2,"Senza senso",H444/H24)</f>
        <v>2.2285838634584199E-3</v>
      </c>
      <c r="I445" s="26">
        <f>IF(I444&gt;I24/2,"Senza senso",I444/I24)</f>
        <v>2.1925314670290172E-3</v>
      </c>
      <c r="J445" s="26">
        <f>IF(J444&gt;J24/2,"Senza senso",J444/J24)</f>
        <v>2.2330259981355708E-3</v>
      </c>
    </row>
    <row r="446" spans="6:10" ht="18" x14ac:dyDescent="0.35">
      <c r="F446" t="s">
        <v>160</v>
      </c>
      <c r="G446" s="1" t="s">
        <v>6</v>
      </c>
      <c r="H446" s="24">
        <f>$H$206*$H$205*H26^4/H$197</f>
        <v>6.4626844578417639</v>
      </c>
      <c r="I446" s="24">
        <f t="shared" ref="I446:J446" si="34">$H$206*$H$205*I26^4/I$197</f>
        <v>6.4263083910478009</v>
      </c>
      <c r="J446" s="24">
        <f t="shared" si="34"/>
        <v>6.4324232757126705</v>
      </c>
    </row>
    <row r="447" spans="6:10" ht="18" x14ac:dyDescent="0.35">
      <c r="F447" s="25" t="s">
        <v>161</v>
      </c>
      <c r="G447" s="34"/>
      <c r="H447" s="26">
        <f>IF(H446&gt;H26/2,"Senza senso",H446/H26)</f>
        <v>3.5824193225286942E-3</v>
      </c>
      <c r="I447" s="26">
        <f t="shared" ref="I447:J447" si="35">IF(I446&gt;I26/2,"Senza senso",I446/I26)</f>
        <v>3.5701713283598892E-3</v>
      </c>
      <c r="J447" s="26">
        <f t="shared" si="35"/>
        <v>3.5717825952094342E-3</v>
      </c>
    </row>
    <row r="448" spans="6:10" ht="18" x14ac:dyDescent="0.35">
      <c r="F448" t="s">
        <v>173</v>
      </c>
      <c r="G448" s="1" t="s">
        <v>6</v>
      </c>
      <c r="H448" s="24">
        <f>$H$206*$H$205*H28^4/H$197</f>
        <v>9.8021898935323328</v>
      </c>
      <c r="I448" s="24">
        <f>$H$206*$H$205*I28^4/I$197</f>
        <v>9.9920770039598423</v>
      </c>
      <c r="J448" s="24">
        <f>$H$206*$H$205*J28^4/J$197</f>
        <v>9.975648832530684</v>
      </c>
    </row>
    <row r="449" spans="6:14" ht="18" x14ac:dyDescent="0.35">
      <c r="F449" s="25" t="s">
        <v>174</v>
      </c>
      <c r="G449" s="34"/>
      <c r="H449" s="26">
        <f>IF(H448&gt;H28/2,"Senza senso",H448/H28)</f>
        <v>4.8961987480181483E-3</v>
      </c>
      <c r="I449" s="26">
        <f>IF(I448&gt;I28/2,"Senza senso",I448/I28)</f>
        <v>4.9711825890347474E-3</v>
      </c>
      <c r="J449" s="26">
        <f>IF(J448&gt;J28/2,"Senza senso",J448/J28)</f>
        <v>4.9637502276611853E-3</v>
      </c>
    </row>
    <row r="450" spans="6:14" x14ac:dyDescent="0.25">
      <c r="H450" s="26"/>
      <c r="I450" s="24"/>
    </row>
    <row r="451" spans="6:14" x14ac:dyDescent="0.25">
      <c r="G451" s="34"/>
      <c r="H451" s="37" t="s">
        <v>105</v>
      </c>
      <c r="I451" s="35"/>
      <c r="K451" s="36"/>
      <c r="L451" s="37" t="s">
        <v>106</v>
      </c>
      <c r="M451" s="35"/>
    </row>
    <row r="452" spans="6:14" x14ac:dyDescent="0.25">
      <c r="G452" s="38" t="s">
        <v>104</v>
      </c>
      <c r="H452" s="5" t="s">
        <v>2</v>
      </c>
      <c r="I452" s="5" t="s">
        <v>3</v>
      </c>
      <c r="J452" s="5" t="s">
        <v>147</v>
      </c>
      <c r="K452" s="39"/>
      <c r="L452" s="5" t="s">
        <v>2</v>
      </c>
      <c r="M452" s="5" t="s">
        <v>3</v>
      </c>
      <c r="N452" s="5" t="s">
        <v>147</v>
      </c>
    </row>
    <row r="453" spans="6:14" ht="18" x14ac:dyDescent="0.35">
      <c r="F453" t="s">
        <v>13</v>
      </c>
      <c r="G453" s="1" t="s">
        <v>6</v>
      </c>
      <c r="H453" s="24">
        <v>1.6E-2</v>
      </c>
      <c r="I453" s="24">
        <v>2.1000000000000001E-2</v>
      </c>
      <c r="J453" s="24">
        <v>0.02</v>
      </c>
      <c r="K453" s="24"/>
      <c r="L453" s="24">
        <v>1.6E-2</v>
      </c>
      <c r="M453" s="24">
        <v>2.1000000000000001E-2</v>
      </c>
      <c r="N453" s="24">
        <v>0.02</v>
      </c>
    </row>
    <row r="454" spans="6:14" ht="18" x14ac:dyDescent="0.35">
      <c r="F454" s="25" t="s">
        <v>134</v>
      </c>
      <c r="G454" s="1"/>
      <c r="H454" s="26">
        <f>IF(H453&gt;H$14/2,"Senza senso",H453/H$14)</f>
        <v>5.1948051948051951E-5</v>
      </c>
      <c r="I454" s="26">
        <f>IF(I453&gt;I$14/2,"Senza senso",I453/I$14)</f>
        <v>7.0000000000000007E-5</v>
      </c>
      <c r="J454" s="26">
        <f>IF(J453&gt;J$14/2,"Senza senso",J453/J$14)</f>
        <v>6.3856960408684553E-5</v>
      </c>
      <c r="K454" s="24"/>
      <c r="L454" s="26">
        <f>IF(L453&gt;H$14/2,"Senza senso",L453/H$14)</f>
        <v>5.1948051948051951E-5</v>
      </c>
      <c r="M454" s="26">
        <f>IF(M453&gt;I$14/2,"Senza senso",M453/I$14)</f>
        <v>7.0000000000000007E-5</v>
      </c>
      <c r="N454" s="26">
        <f>IF(N453&gt;J$14/2,"Senza senso",N453/J$14)</f>
        <v>6.3856960408684553E-5</v>
      </c>
    </row>
    <row r="455" spans="6:14" ht="18" x14ac:dyDescent="0.35">
      <c r="F455" t="s">
        <v>14</v>
      </c>
      <c r="G455" s="1" t="s">
        <v>6</v>
      </c>
      <c r="H455" s="24">
        <v>0.124</v>
      </c>
      <c r="I455" s="24">
        <v>0.157</v>
      </c>
      <c r="J455" s="24">
        <v>0.14199999999999999</v>
      </c>
      <c r="K455" s="24"/>
      <c r="L455" s="24">
        <v>0.124</v>
      </c>
      <c r="M455" s="24">
        <v>0.157</v>
      </c>
      <c r="N455" s="24">
        <v>0.14199999999999999</v>
      </c>
    </row>
    <row r="456" spans="6:14" ht="18" x14ac:dyDescent="0.35">
      <c r="F456" s="25" t="s">
        <v>135</v>
      </c>
      <c r="G456" s="1"/>
      <c r="H456" s="26">
        <f>IF(H455&gt;H$16/2,"Senza senso",H455/H$16)</f>
        <v>2.0875420875420876E-4</v>
      </c>
      <c r="I456" s="26">
        <f>IF(I455&gt;I$16/2,"Senza senso",I455/I$16)</f>
        <v>2.6166666666666667E-4</v>
      </c>
      <c r="J456" s="26">
        <f>IF(J455&gt;J$16/2,"Senza senso",J455/J$16)</f>
        <v>2.3654839247043145E-4</v>
      </c>
      <c r="K456" s="24"/>
      <c r="L456" s="26">
        <f>IF(L455&gt;H$16/2,"Senza senso",L455/H$16)</f>
        <v>2.0875420875420876E-4</v>
      </c>
      <c r="M456" s="26">
        <f>IF(M455&gt;I$16/2,"Senza senso",M455/I$16)</f>
        <v>2.6166666666666667E-4</v>
      </c>
      <c r="N456" s="26">
        <f>IF(N455&gt;J$16/2,"Senza senso",N455/J$16)</f>
        <v>2.3654839247043145E-4</v>
      </c>
    </row>
    <row r="457" spans="6:14" ht="18" x14ac:dyDescent="0.35">
      <c r="F457" t="s">
        <v>15</v>
      </c>
      <c r="G457" s="1" t="s">
        <v>6</v>
      </c>
      <c r="H457" s="24">
        <v>0.374</v>
      </c>
      <c r="I457" s="24">
        <v>0.42099999999999999</v>
      </c>
      <c r="J457" s="24">
        <v>0.39</v>
      </c>
      <c r="K457" s="24"/>
      <c r="L457" s="24">
        <v>0.374</v>
      </c>
      <c r="M457" s="24">
        <v>0.42099999999999999</v>
      </c>
      <c r="N457" s="24">
        <v>0.39100000000000001</v>
      </c>
    </row>
    <row r="458" spans="6:14" ht="18" x14ac:dyDescent="0.35">
      <c r="F458" s="25" t="s">
        <v>136</v>
      </c>
      <c r="G458" s="1"/>
      <c r="H458" s="26">
        <f>IF(H457&gt;H$18/2,"Senza senso",H457/H$18)</f>
        <v>4.5945945945945947E-4</v>
      </c>
      <c r="I458" s="26">
        <f>IF(I457&gt;I$18/2,"Senza senso",I457/I$18)</f>
        <v>5.1975308641975305E-4</v>
      </c>
      <c r="J458" s="26">
        <f>IF(J457&gt;J$18/2,"Senza senso",J457/J$18)</f>
        <v>4.8201705598813498E-4</v>
      </c>
      <c r="K458" s="24"/>
      <c r="L458" s="26">
        <f>IF(L457&gt;H$18/2,"Senza senso",L457/H$18)</f>
        <v>4.5945945945945947E-4</v>
      </c>
      <c r="M458" s="26">
        <f>IF(M457&gt;I$18/2,"Senza senso",M457/I$18)</f>
        <v>5.1975308641975305E-4</v>
      </c>
      <c r="N458" s="26">
        <f>IF(N457&gt;J$18/2,"Senza senso",N457/J$18)</f>
        <v>4.8325299715733531E-4</v>
      </c>
    </row>
    <row r="459" spans="6:14" ht="18" x14ac:dyDescent="0.35">
      <c r="F459" t="s">
        <v>16</v>
      </c>
      <c r="G459" s="1" t="s">
        <v>6</v>
      </c>
      <c r="H459" s="24">
        <v>0.76500000000000001</v>
      </c>
      <c r="I459" s="24">
        <v>0.84599999999999997</v>
      </c>
      <c r="J459" s="24">
        <v>0.80800000000000005</v>
      </c>
      <c r="K459" s="24"/>
      <c r="L459" s="24">
        <v>0.76500000000000001</v>
      </c>
      <c r="M459" s="24">
        <v>0.84699999999999998</v>
      </c>
      <c r="N459" s="24">
        <v>0.80800000000000005</v>
      </c>
    </row>
    <row r="460" spans="6:14" ht="18" x14ac:dyDescent="0.35">
      <c r="F460" s="25" t="s">
        <v>137</v>
      </c>
      <c r="H460" s="26">
        <f>IF(H459&gt;H20/2,"Senza senso",H459/H20)</f>
        <v>7.7272727272727269E-4</v>
      </c>
      <c r="I460" s="26">
        <f>IF(I459&gt;I$20/2,"Senza senso",I459/I$20)</f>
        <v>8.5454545454545451E-4</v>
      </c>
      <c r="J460" s="26">
        <f>IF(J459&gt;J$20/2,"Senza senso",J459/J$20)</f>
        <v>8.1468037910869141E-4</v>
      </c>
      <c r="L460" s="26">
        <f>IF(L459&gt;H20/2,"Senza senso",L459/H20)</f>
        <v>7.7272727272727269E-4</v>
      </c>
      <c r="M460" s="26">
        <f>IF(M459&gt;I$20/2,"Senza senso",M459/I$20)</f>
        <v>8.5555555555555558E-4</v>
      </c>
      <c r="N460" s="26">
        <f>IF(N459&gt;J$20/2,"Senza senso",N459/J$20)</f>
        <v>8.1468037910869141E-4</v>
      </c>
    </row>
    <row r="461" spans="6:14" ht="18" x14ac:dyDescent="0.35">
      <c r="F461" t="s">
        <v>158</v>
      </c>
      <c r="G461" s="1" t="s">
        <v>6</v>
      </c>
      <c r="H461" s="24">
        <v>1.75</v>
      </c>
      <c r="I461" s="24">
        <v>1.8560000000000001</v>
      </c>
      <c r="J461" s="24">
        <v>1.7689999999999999</v>
      </c>
      <c r="L461" s="24">
        <v>1.75</v>
      </c>
      <c r="M461" s="24">
        <v>1.8560000000000001</v>
      </c>
      <c r="N461" s="24">
        <v>1.7689999999999999</v>
      </c>
    </row>
    <row r="462" spans="6:14" ht="18" x14ac:dyDescent="0.35">
      <c r="F462" s="25" t="s">
        <v>156</v>
      </c>
      <c r="G462" s="34"/>
      <c r="H462" s="26">
        <f>IF(H461&gt;H22/2,"Senza senso",H461/H22)</f>
        <v>1.4204545454545455E-3</v>
      </c>
      <c r="I462" s="26">
        <f>IF(I461&gt;I22/2,"Senza senso",I461/I22)</f>
        <v>1.5089430894308943E-3</v>
      </c>
      <c r="J462" s="26">
        <f>IF(J461&gt;J22/2,"Senza senso",J461/J22)</f>
        <v>1.4420803782505909E-3</v>
      </c>
      <c r="L462" s="26">
        <f>IF(L461&gt;H22/2,"Senza senso",L461/H22)</f>
        <v>1.4204545454545455E-3</v>
      </c>
      <c r="M462" s="26">
        <f>IF(M461&gt;I22/2,"Senza senso",M461/I22)</f>
        <v>1.5089430894308943E-3</v>
      </c>
      <c r="N462" s="26">
        <f>IF(N461&gt;J22/2,"Senza senso",N461/J22)</f>
        <v>1.4420803782505909E-3</v>
      </c>
    </row>
    <row r="463" spans="6:14" ht="18" x14ac:dyDescent="0.35">
      <c r="F463" t="s">
        <v>159</v>
      </c>
      <c r="G463" s="1" t="s">
        <v>6</v>
      </c>
      <c r="H463" s="24">
        <v>4.101</v>
      </c>
      <c r="I463" s="24">
        <v>4.2149999999999999</v>
      </c>
      <c r="J463" s="24">
        <v>4.2</v>
      </c>
      <c r="L463" s="24">
        <v>4.101</v>
      </c>
      <c r="M463" s="24">
        <v>4.2149999999999999</v>
      </c>
      <c r="N463" s="24">
        <v>4.2</v>
      </c>
    </row>
    <row r="464" spans="6:14" ht="18" x14ac:dyDescent="0.35">
      <c r="F464" s="25" t="s">
        <v>157</v>
      </c>
      <c r="G464" s="34"/>
      <c r="H464" s="26">
        <f>IF(H463&gt;H24/2,"Senza senso",H463/H24)</f>
        <v>2.6629870129870128E-3</v>
      </c>
      <c r="I464" s="26">
        <f>IF(I463&gt;I24/2,"Senza senso",I463/I24)</f>
        <v>2.7549019607843138E-3</v>
      </c>
      <c r="J464" s="26">
        <f>IF(J463&gt;J24/2,"Senza senso",J463/J24)</f>
        <v>2.7274498344048315E-3</v>
      </c>
      <c r="L464" s="26">
        <f>IF(L463&gt;H24/2,"Senza senso",L463/H24)</f>
        <v>2.6629870129870128E-3</v>
      </c>
      <c r="M464" s="26">
        <f>IF(M463&gt;I24/2,"Senza senso",M463/I24)</f>
        <v>2.7549019607843138E-3</v>
      </c>
      <c r="N464" s="26">
        <f>IF(N463&gt;J24/2,"Senza senso",N463/J24)</f>
        <v>2.7274498344048315E-3</v>
      </c>
    </row>
    <row r="465" spans="6:14" ht="18" x14ac:dyDescent="0.35">
      <c r="F465" t="s">
        <v>160</v>
      </c>
      <c r="G465" s="1" t="s">
        <v>6</v>
      </c>
      <c r="H465">
        <v>7.5650000000000004</v>
      </c>
      <c r="I465">
        <v>7.798</v>
      </c>
      <c r="J465" s="24">
        <v>7.6509999999999998</v>
      </c>
      <c r="L465">
        <v>7.5650000000000004</v>
      </c>
      <c r="M465">
        <v>7.798</v>
      </c>
      <c r="N465">
        <v>7.6509999999999998</v>
      </c>
    </row>
    <row r="466" spans="6:14" ht="18" x14ac:dyDescent="0.35">
      <c r="F466" s="25" t="s">
        <v>161</v>
      </c>
      <c r="G466" s="34"/>
      <c r="H466" s="26">
        <f>IF(H465&gt;H26/2,"Senza senso",H465/H26)</f>
        <v>4.1934589800443458E-3</v>
      </c>
      <c r="I466" s="26">
        <f t="shared" ref="I466:J466" si="36">IF(I465&gt;I26/2,"Senza senso",I465/I26)</f>
        <v>4.3322222222222226E-3</v>
      </c>
      <c r="J466" s="26">
        <f t="shared" si="36"/>
        <v>4.2484313398856123E-3</v>
      </c>
      <c r="L466" s="26">
        <f>IF(L465&gt;H26/2,"Senza senso",L465/H26)</f>
        <v>4.1934589800443458E-3</v>
      </c>
      <c r="M466" s="26">
        <f t="shared" ref="M466:N466" si="37">IF(M465&gt;I26/2,"Senza senso",M465/I26)</f>
        <v>4.3322222222222226E-3</v>
      </c>
      <c r="N466" s="26">
        <f t="shared" si="37"/>
        <v>4.2484313398856123E-3</v>
      </c>
    </row>
    <row r="467" spans="6:14" ht="18" x14ac:dyDescent="0.35">
      <c r="F467" t="s">
        <v>173</v>
      </c>
      <c r="G467" s="1" t="s">
        <v>6</v>
      </c>
      <c r="H467" s="63"/>
      <c r="I467" s="64"/>
      <c r="J467" s="64"/>
      <c r="L467" s="64"/>
      <c r="M467" s="64"/>
      <c r="N467" s="64"/>
    </row>
    <row r="468" spans="6:14" ht="18" x14ac:dyDescent="0.35">
      <c r="F468" s="25" t="s">
        <v>174</v>
      </c>
      <c r="G468" s="34"/>
      <c r="H468" s="26">
        <f>IF(H467&gt;H28/2,"Senza senso",H467/H28)</f>
        <v>0</v>
      </c>
      <c r="I468" s="26">
        <f>IF(I467&gt;I28/2,"Senza senso",I467/I28)</f>
        <v>0</v>
      </c>
      <c r="J468" s="26">
        <f>IF(J467&gt;J28/2,"Senza senso",J467/J28)</f>
        <v>0</v>
      </c>
      <c r="L468" s="26">
        <f>IF(L467&gt;H28/2,"Senza senso",L467/H28)</f>
        <v>0</v>
      </c>
      <c r="M468" s="26">
        <f>IF(M467&gt;I28/2,"Senza senso",M467/I28)</f>
        <v>0</v>
      </c>
      <c r="N468" s="26">
        <f>IF(N467&gt;J28/2,"Senza senso",N467/J28)</f>
        <v>0</v>
      </c>
    </row>
    <row r="469" spans="6:14" x14ac:dyDescent="0.25">
      <c r="H469" s="24"/>
    </row>
    <row r="470" spans="6:14" x14ac:dyDescent="0.25">
      <c r="F470" s="20" t="s">
        <v>96</v>
      </c>
      <c r="G470" s="1"/>
      <c r="H470" s="5" t="s">
        <v>2</v>
      </c>
      <c r="I470" s="5" t="s">
        <v>3</v>
      </c>
      <c r="J470" s="5" t="s">
        <v>147</v>
      </c>
    </row>
    <row r="471" spans="6:14" ht="18" x14ac:dyDescent="0.35">
      <c r="F471" t="s">
        <v>13</v>
      </c>
      <c r="G471" s="1" t="s">
        <v>6</v>
      </c>
      <c r="H471" s="24">
        <f>$H$206*$H$205*H$14^4/H$198</f>
        <v>3.6570521190648028E-3</v>
      </c>
      <c r="I471" s="24">
        <f t="shared" ref="I471:J471" si="38">$H$206*$H$205*I$14^4/I$198</f>
        <v>4.2904696665912196E-3</v>
      </c>
      <c r="J471" s="24">
        <f t="shared" si="38"/>
        <v>4.6409426330468063E-3</v>
      </c>
    </row>
    <row r="472" spans="6:14" ht="18" x14ac:dyDescent="0.35">
      <c r="F472" s="25" t="s">
        <v>134</v>
      </c>
      <c r="G472" s="1"/>
      <c r="H472" s="26">
        <f>IF(H471&gt;H$14/2,"Senza senso",H471/H$14)</f>
        <v>1.1873545841119489E-5</v>
      </c>
      <c r="I472" s="26">
        <f t="shared" ref="I472:J472" si="39">IF(I471&gt;I$14/2,"Senza senso",I471/I$14)</f>
        <v>1.4301565555304065E-5</v>
      </c>
      <c r="J472" s="26">
        <f t="shared" si="39"/>
        <v>1.4817824498872307E-5</v>
      </c>
    </row>
    <row r="473" spans="6:14" ht="18" x14ac:dyDescent="0.35">
      <c r="F473" t="s">
        <v>14</v>
      </c>
      <c r="G473" s="1" t="s">
        <v>6</v>
      </c>
      <c r="H473" s="24">
        <f>$H$206*$H$205*H$16^4/H$198</f>
        <v>5.0591093169718812E-2</v>
      </c>
      <c r="I473" s="24">
        <f t="shared" ref="I473:J473" si="40">$H$206*$H$205*I$16^4/I$198</f>
        <v>6.8647514665459514E-2</v>
      </c>
      <c r="J473" s="24">
        <f t="shared" si="40"/>
        <v>6.2631463511499397E-2</v>
      </c>
    </row>
    <row r="474" spans="6:14" ht="18" x14ac:dyDescent="0.35">
      <c r="F474" s="25" t="s">
        <v>135</v>
      </c>
      <c r="G474" s="1"/>
      <c r="H474" s="26">
        <f>IF(H473&gt;H$16/2,"Senza senso",H473/H$16)</f>
        <v>8.5170190521412136E-5</v>
      </c>
      <c r="I474" s="26">
        <f t="shared" ref="I474:J474" si="41">IF(I473&gt;I$16/2,"Senza senso",I473/I$16)</f>
        <v>1.1441252444243252E-4</v>
      </c>
      <c r="J474" s="26">
        <f t="shared" si="41"/>
        <v>1.0433360571630752E-4</v>
      </c>
    </row>
    <row r="475" spans="6:14" ht="18" x14ac:dyDescent="0.35">
      <c r="F475" t="s">
        <v>15</v>
      </c>
      <c r="G475" s="1" t="s">
        <v>6</v>
      </c>
      <c r="H475" s="24">
        <f>$H$206*$H$205*H$18^4/H$198</f>
        <v>0.17841275657326661</v>
      </c>
      <c r="I475" s="24">
        <f t="shared" ref="I475:J475" si="42">$H$206*$H$205*I$18^4/I$198</f>
        <v>0.22801314900829042</v>
      </c>
      <c r="J475" s="24">
        <f t="shared" si="42"/>
        <v>0.20669405774566074</v>
      </c>
    </row>
    <row r="476" spans="6:14" ht="18" x14ac:dyDescent="0.35">
      <c r="F476" s="25" t="s">
        <v>136</v>
      </c>
      <c r="G476" s="1"/>
      <c r="H476" s="26">
        <f>IF(H475&gt;H$18/2,"Senza senso",H475/H$18)</f>
        <v>2.1918029063054865E-4</v>
      </c>
      <c r="I476" s="26">
        <f t="shared" ref="I476:J476" si="43">IF(I475&gt;I$18/2,"Senza senso",I475/I$18)</f>
        <v>2.8149771482504992E-4</v>
      </c>
      <c r="J476" s="26">
        <f t="shared" si="43"/>
        <v>2.5546169539693579E-4</v>
      </c>
    </row>
    <row r="477" spans="6:14" ht="18" x14ac:dyDescent="0.35">
      <c r="F477" t="s">
        <v>16</v>
      </c>
      <c r="G477" s="1" t="s">
        <v>6</v>
      </c>
      <c r="H477" s="24">
        <f>$H$206*$H$205*H20^4/H$198</f>
        <v>0.39036337322313897</v>
      </c>
      <c r="I477" s="24">
        <f t="shared" ref="I477:J477" si="44">$H$206*$H$205*I$20^4/I$198</f>
        <v>0.50881580774735258</v>
      </c>
      <c r="J477" s="24">
        <f t="shared" si="44"/>
        <v>0.46667614574173832</v>
      </c>
    </row>
    <row r="478" spans="6:14" ht="18" x14ac:dyDescent="0.35">
      <c r="F478" s="25" t="s">
        <v>137</v>
      </c>
      <c r="H478" s="26">
        <f>IF(H477&gt;H20/2,"Senza senso",H477/H20)</f>
        <v>3.9430643759913025E-4</v>
      </c>
      <c r="I478" s="26">
        <f t="shared" ref="I478:J478" si="45">IF(I477&gt;I$20/2,"Senza senso",I477/I$20)</f>
        <v>5.1395536136096217E-4</v>
      </c>
      <c r="J478" s="26">
        <f t="shared" si="45"/>
        <v>4.7053452887854241E-4</v>
      </c>
    </row>
    <row r="479" spans="6:14" ht="18" x14ac:dyDescent="0.35">
      <c r="F479" t="s">
        <v>158</v>
      </c>
      <c r="G479" s="1" t="s">
        <v>6</v>
      </c>
      <c r="H479" s="24">
        <f>$H$206*$H$205*H22^4/H$198</f>
        <v>0.93620534248058951</v>
      </c>
      <c r="I479" s="24">
        <f>$H$206*$H$205*I22^4/I$198</f>
        <v>1.212384185553647</v>
      </c>
      <c r="J479" s="24">
        <f>$H$206*$H$205*J22^4/J$198</f>
        <v>1.0921257517635263</v>
      </c>
    </row>
    <row r="480" spans="6:14" ht="18" x14ac:dyDescent="0.35">
      <c r="F480" s="25" t="s">
        <v>156</v>
      </c>
      <c r="G480" s="34"/>
      <c r="H480" s="26">
        <f>IF(H479&gt;H22/2,"Senza senso",H479/H22)</f>
        <v>7.5990693383164729E-4</v>
      </c>
      <c r="I480" s="26">
        <f>IF(I479&gt;I22/2,"Senza senso",I479/I22)</f>
        <v>9.8567819963711134E-4</v>
      </c>
      <c r="J480" s="26">
        <f>IF(J479&gt;J22/2,"Senza senso",J479/J22)</f>
        <v>8.9029571351065978E-4</v>
      </c>
    </row>
    <row r="481" spans="6:10" ht="18" x14ac:dyDescent="0.35">
      <c r="F481" t="s">
        <v>159</v>
      </c>
      <c r="G481" s="1" t="s">
        <v>6</v>
      </c>
      <c r="H481" s="24">
        <f>$H$206*$H$205*H24^4/H$198</f>
        <v>2.2856575744155019</v>
      </c>
      <c r="I481" s="24">
        <f>$H$206*$H$205*I24^4/I$198</f>
        <v>2.9025889678892582</v>
      </c>
      <c r="J481" s="24">
        <f>$H$206*$H$205*J24^4/J$198</f>
        <v>2.7119973603838106</v>
      </c>
    </row>
    <row r="482" spans="6:10" ht="18" x14ac:dyDescent="0.35">
      <c r="F482" s="25" t="s">
        <v>157</v>
      </c>
      <c r="G482" s="34"/>
      <c r="H482" s="26">
        <f>IF(H481&gt;H24/2,"Senza senso",H481/H24)</f>
        <v>1.4841932301399364E-3</v>
      </c>
      <c r="I482" s="26">
        <f>IF(I481&gt;I24/2,"Senza senso",I481/I24)</f>
        <v>1.8971169724766393E-3</v>
      </c>
      <c r="J482" s="26">
        <f>IF(J481&gt;J24/2,"Senza senso",J481/J24)</f>
        <v>1.7611516074964675E-3</v>
      </c>
    </row>
    <row r="483" spans="6:10" ht="18" x14ac:dyDescent="0.35">
      <c r="F483" t="s">
        <v>160</v>
      </c>
      <c r="G483" s="1" t="s">
        <v>6</v>
      </c>
      <c r="H483" s="24">
        <f>$H$206*$H$205*H26^4/H$198</f>
        <v>4.3040213465308934</v>
      </c>
      <c r="I483" s="24">
        <f t="shared" ref="I483:J483" si="46">$H$206*$H$205*I26^4/I$198</f>
        <v>5.5604486879022206</v>
      </c>
      <c r="J483" s="24">
        <f t="shared" si="46"/>
        <v>5.0731485444314535</v>
      </c>
    </row>
    <row r="484" spans="6:10" ht="18" x14ac:dyDescent="0.35">
      <c r="F484" s="25" t="s">
        <v>161</v>
      </c>
      <c r="G484" s="34"/>
      <c r="H484" s="26">
        <f>IF(H483&gt;H26/2,"Senza senso",H483/H26)</f>
        <v>2.3858211455271027E-3</v>
      </c>
      <c r="I484" s="26">
        <f t="shared" ref="I484:J484" si="47">IF(I483&gt;I26/2,"Senza senso",I483/I26)</f>
        <v>3.0891381599456782E-3</v>
      </c>
      <c r="J484" s="26">
        <f t="shared" si="47"/>
        <v>2.8170073543403039E-3</v>
      </c>
    </row>
    <row r="485" spans="6:10" ht="18" x14ac:dyDescent="0.35">
      <c r="F485" t="s">
        <v>173</v>
      </c>
      <c r="G485" s="1" t="s">
        <v>6</v>
      </c>
      <c r="H485" s="24">
        <f>$H$206*$H$205*H28^4/H$198</f>
        <v>6.5280665982881141</v>
      </c>
      <c r="I485" s="24">
        <f>$H$206*$H$205*I28^4/I$198</f>
        <v>8.6457773398309321</v>
      </c>
      <c r="J485" s="24">
        <f>$H$206*$H$205*J28^4/J$198</f>
        <v>7.8676334229428235</v>
      </c>
    </row>
    <row r="486" spans="6:10" ht="18" x14ac:dyDescent="0.35">
      <c r="F486" s="25" t="s">
        <v>174</v>
      </c>
      <c r="G486" s="34"/>
      <c r="H486" s="26">
        <f>IF(H485&gt;H28/2,"Senza senso",H485/H28)</f>
        <v>3.2607725266174396E-3</v>
      </c>
      <c r="I486" s="26">
        <f>IF(I485&gt;I28/2,"Senza senso",I485/I28)</f>
        <v>4.3013817611099164E-3</v>
      </c>
      <c r="J486" s="26">
        <f>IF(J485&gt;J28/2,"Senza senso",J485/J28)</f>
        <v>3.9148297870044398E-3</v>
      </c>
    </row>
  </sheetData>
  <phoneticPr fontId="15" type="noConversion"/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2972C-7BBF-4E79-AF3D-A3CC12B5AC95}">
  <dimension ref="B1:O210"/>
  <sheetViews>
    <sheetView tabSelected="1" topLeftCell="H190" zoomScaleNormal="100" workbookViewId="0">
      <selection activeCell="I195" sqref="I195"/>
    </sheetView>
  </sheetViews>
  <sheetFormatPr defaultRowHeight="15" x14ac:dyDescent="0.25"/>
  <cols>
    <col min="1" max="1" width="1.5703125" customWidth="1"/>
    <col min="5" max="5" width="9.140625" customWidth="1"/>
    <col min="6" max="6" width="9.140625" style="3"/>
    <col min="7" max="7" width="9.140625" style="3" customWidth="1"/>
    <col min="8" max="8" width="9.140625" style="24"/>
    <col min="10" max="10" width="9.140625" customWidth="1"/>
    <col min="15" max="15" width="9.140625" customWidth="1"/>
  </cols>
  <sheetData>
    <row r="1" spans="2:6" ht="8.1" customHeight="1" x14ac:dyDescent="0.25"/>
    <row r="2" spans="2:6" ht="18.75" x14ac:dyDescent="0.3">
      <c r="B2" s="30" t="s">
        <v>162</v>
      </c>
      <c r="C2" s="29"/>
      <c r="D2" s="29"/>
      <c r="E2" s="29"/>
      <c r="F2" s="49"/>
    </row>
    <row r="4" spans="2:6" ht="17.25" x14ac:dyDescent="0.25">
      <c r="B4" t="s">
        <v>163</v>
      </c>
    </row>
    <row r="5" spans="2:6" x14ac:dyDescent="0.25">
      <c r="B5" t="s">
        <v>164</v>
      </c>
    </row>
    <row r="6" spans="2:6" x14ac:dyDescent="0.25">
      <c r="B6" s="14" t="s">
        <v>168</v>
      </c>
    </row>
    <row r="7" spans="2:6" ht="18" x14ac:dyDescent="0.35">
      <c r="B7" s="14" t="s">
        <v>165</v>
      </c>
    </row>
    <row r="8" spans="2:6" x14ac:dyDescent="0.25">
      <c r="B8" s="14" t="s">
        <v>166</v>
      </c>
    </row>
    <row r="9" spans="2:6" x14ac:dyDescent="0.25">
      <c r="B9" s="14" t="s">
        <v>167</v>
      </c>
    </row>
    <row r="11" spans="2:6" x14ac:dyDescent="0.25">
      <c r="B11" t="s">
        <v>169</v>
      </c>
    </row>
    <row r="13" spans="2:6" x14ac:dyDescent="0.25">
      <c r="F13" s="50"/>
    </row>
    <row r="14" spans="2:6" x14ac:dyDescent="0.25">
      <c r="F14" s="50"/>
    </row>
    <row r="16" spans="2:6" ht="18" x14ac:dyDescent="0.35">
      <c r="C16" s="40" t="s">
        <v>99</v>
      </c>
      <c r="D16" s="2">
        <f>'Sand.panel_t-0,7'!H36</f>
        <v>0.7</v>
      </c>
      <c r="E16" t="s">
        <v>113</v>
      </c>
    </row>
    <row r="17" spans="3:10" ht="18" x14ac:dyDescent="0.35">
      <c r="C17" s="41" t="s">
        <v>101</v>
      </c>
      <c r="D17" s="2">
        <f>'Sand.panel_t-0,7'!H32</f>
        <v>3</v>
      </c>
      <c r="E17" t="s">
        <v>113</v>
      </c>
      <c r="J17" s="44"/>
    </row>
    <row r="18" spans="3:10" ht="18" x14ac:dyDescent="0.35">
      <c r="D18" t="s">
        <v>2</v>
      </c>
      <c r="E18" s="1" t="s">
        <v>114</v>
      </c>
      <c r="F18" s="3" t="s">
        <v>170</v>
      </c>
      <c r="G18" s="3" t="s">
        <v>117</v>
      </c>
    </row>
    <row r="19" spans="3:10" x14ac:dyDescent="0.25">
      <c r="E19">
        <f>'Sand.panel_t-0,7'!H14</f>
        <v>308</v>
      </c>
      <c r="F19" s="3">
        <f>E19/250</f>
        <v>1.232</v>
      </c>
      <c r="G19" s="3">
        <f>'Sand.panel_t-0,7'!H285</f>
        <v>0.03</v>
      </c>
      <c r="I19" s="3"/>
    </row>
    <row r="20" spans="3:10" x14ac:dyDescent="0.25">
      <c r="E20">
        <f>'Sand.panel_t-0,7'!H16</f>
        <v>594</v>
      </c>
      <c r="F20" s="3">
        <f t="shared" ref="F20:F24" si="0">E20/250</f>
        <v>2.3759999999999999</v>
      </c>
      <c r="G20" s="3">
        <f>'Sand.panel_t-0,7'!H287</f>
        <v>0.17599999999999999</v>
      </c>
      <c r="I20" s="3"/>
    </row>
    <row r="21" spans="3:10" x14ac:dyDescent="0.25">
      <c r="E21">
        <f>'Sand.panel_t-0,7'!H18</f>
        <v>814</v>
      </c>
      <c r="F21" s="3">
        <f t="shared" si="0"/>
        <v>3.2559999999999998</v>
      </c>
      <c r="G21" s="3">
        <f>'Sand.panel_t-0,7'!H289</f>
        <v>0.47299999999999998</v>
      </c>
    </row>
    <row r="22" spans="3:10" x14ac:dyDescent="0.25">
      <c r="E22">
        <f>'Sand.panel_t-0,7'!H20</f>
        <v>990</v>
      </c>
      <c r="F22" s="3">
        <f t="shared" si="0"/>
        <v>3.96</v>
      </c>
      <c r="G22" s="3">
        <f>'Sand.panel_t-0,7'!H291</f>
        <v>0.91200000000000003</v>
      </c>
    </row>
    <row r="23" spans="3:10" x14ac:dyDescent="0.25">
      <c r="E23">
        <f>'Sand.panel_t-0,7'!H22</f>
        <v>1232</v>
      </c>
      <c r="F23" s="3">
        <f t="shared" si="0"/>
        <v>4.9279999999999999</v>
      </c>
      <c r="G23" s="3">
        <f>'Sand.panel_t-0,7'!H293</f>
        <v>1.9810000000000001</v>
      </c>
    </row>
    <row r="24" spans="3:10" x14ac:dyDescent="0.25">
      <c r="E24">
        <f>'Sand.panel_t-0,7'!H24</f>
        <v>1540</v>
      </c>
      <c r="F24" s="3">
        <f t="shared" si="0"/>
        <v>6.16</v>
      </c>
      <c r="G24" s="3">
        <f>'Sand.panel_t-0,7'!H295</f>
        <v>4.4640000000000004</v>
      </c>
    </row>
    <row r="25" spans="3:10" x14ac:dyDescent="0.25">
      <c r="E25">
        <f>'Sand.panel_t-0,7'!H26</f>
        <v>1804</v>
      </c>
      <c r="F25" s="3">
        <f>E25/250</f>
        <v>7.2160000000000002</v>
      </c>
      <c r="G25" s="3">
        <f>'Sand.panel_t-0,7'!H297</f>
        <v>8.0640000000000001</v>
      </c>
    </row>
    <row r="26" spans="3:10" x14ac:dyDescent="0.25">
      <c r="E26">
        <f>'Sand.panel_t-0,7'!H28</f>
        <v>2002</v>
      </c>
      <c r="F26" s="3">
        <f>E26/250</f>
        <v>8.0079999999999991</v>
      </c>
      <c r="G26" s="3">
        <f>'Sand.panel_t-0,7'!H299</f>
        <v>0</v>
      </c>
      <c r="I26" s="3"/>
      <c r="J26" s="3"/>
    </row>
    <row r="29" spans="3:10" ht="18" x14ac:dyDescent="0.35">
      <c r="D29" t="s">
        <v>3</v>
      </c>
      <c r="E29" s="1" t="s">
        <v>114</v>
      </c>
      <c r="F29" s="3" t="s">
        <v>170</v>
      </c>
      <c r="G29" s="3" t="s">
        <v>117</v>
      </c>
    </row>
    <row r="30" spans="3:10" x14ac:dyDescent="0.25">
      <c r="E30">
        <f>'Sand.panel_t-0,7'!I14</f>
        <v>300</v>
      </c>
      <c r="F30" s="3">
        <f>E30/250</f>
        <v>1.2</v>
      </c>
      <c r="G30" s="3">
        <f>'Sand.panel_t-0,7'!I285</f>
        <v>4.2999999999999997E-2</v>
      </c>
      <c r="I30" s="3"/>
      <c r="J30" s="3"/>
    </row>
    <row r="31" spans="3:10" x14ac:dyDescent="0.25">
      <c r="E31">
        <f>'Sand.panel_t-0,7'!I16</f>
        <v>600</v>
      </c>
      <c r="F31" s="3">
        <f t="shared" ref="F31:F35" si="1">E31/250</f>
        <v>2.4</v>
      </c>
      <c r="G31" s="3">
        <f>'Sand.panel_t-0,7'!I287</f>
        <v>0.249</v>
      </c>
      <c r="I31" s="3"/>
      <c r="J31" s="3"/>
    </row>
    <row r="32" spans="3:10" x14ac:dyDescent="0.25">
      <c r="E32">
        <f>'Sand.panel_t-0,7'!I18</f>
        <v>810</v>
      </c>
      <c r="F32" s="3">
        <f t="shared" si="1"/>
        <v>3.24</v>
      </c>
      <c r="G32" s="3">
        <f>'Sand.panel_t-0,7'!I289</f>
        <v>0.59099999999999997</v>
      </c>
      <c r="I32" s="3"/>
      <c r="J32" s="3"/>
    </row>
    <row r="33" spans="4:10" x14ac:dyDescent="0.25">
      <c r="E33">
        <f>'Sand.panel_t-0,7'!I20</f>
        <v>990</v>
      </c>
      <c r="F33" s="3">
        <f t="shared" si="1"/>
        <v>3.96</v>
      </c>
      <c r="G33" s="3">
        <f>'Sand.panel_t-0,7'!I291</f>
        <v>1.1020000000000001</v>
      </c>
      <c r="I33" s="3"/>
      <c r="J33" s="3"/>
    </row>
    <row r="34" spans="4:10" x14ac:dyDescent="0.25">
      <c r="E34">
        <f>'Sand.panel_t-0,7'!I22</f>
        <v>1230</v>
      </c>
      <c r="F34" s="3">
        <f t="shared" si="1"/>
        <v>4.92</v>
      </c>
      <c r="G34" s="3">
        <f>'Sand.panel_t-0,7'!I293</f>
        <v>2.2530000000000001</v>
      </c>
      <c r="I34" s="3"/>
      <c r="J34" s="3"/>
    </row>
    <row r="35" spans="4:10" x14ac:dyDescent="0.25">
      <c r="E35">
        <f>'Sand.panel_t-0,7'!I24</f>
        <v>1530</v>
      </c>
      <c r="F35" s="3">
        <f t="shared" si="1"/>
        <v>6.12</v>
      </c>
      <c r="G35" s="3">
        <f>'Sand.panel_t-0,7'!I295</f>
        <v>4.8410000000000002</v>
      </c>
      <c r="I35" s="3"/>
      <c r="J35" s="3"/>
    </row>
    <row r="36" spans="4:10" x14ac:dyDescent="0.25">
      <c r="E36">
        <f>'Sand.panel_t-0,7'!I26</f>
        <v>1800</v>
      </c>
      <c r="F36" s="3">
        <f>E36/250</f>
        <v>7.2</v>
      </c>
      <c r="G36" s="3">
        <f>'Sand.panel_t-0,7'!I297</f>
        <v>8.6649999999999991</v>
      </c>
      <c r="I36" s="3"/>
      <c r="J36" s="3"/>
    </row>
    <row r="37" spans="4:10" x14ac:dyDescent="0.25">
      <c r="E37">
        <f>'Sand.panel_t-0,7'!I28</f>
        <v>2010</v>
      </c>
      <c r="F37" s="3">
        <f>E37/250</f>
        <v>8.0399999999999991</v>
      </c>
      <c r="G37" s="3">
        <f>'Sand.panel_t-0,7'!I299</f>
        <v>0</v>
      </c>
      <c r="I37" s="3"/>
      <c r="J37" s="3"/>
    </row>
    <row r="38" spans="4:10" x14ac:dyDescent="0.25">
      <c r="I38" s="3"/>
      <c r="J38" s="3"/>
    </row>
    <row r="39" spans="4:10" x14ac:dyDescent="0.25">
      <c r="I39" s="3"/>
      <c r="J39" s="3"/>
    </row>
    <row r="40" spans="4:10" ht="18" x14ac:dyDescent="0.35">
      <c r="D40" t="s">
        <v>147</v>
      </c>
      <c r="E40" s="1" t="s">
        <v>114</v>
      </c>
      <c r="F40" s="3" t="s">
        <v>170</v>
      </c>
      <c r="G40" s="3" t="s">
        <v>117</v>
      </c>
    </row>
    <row r="41" spans="4:10" x14ac:dyDescent="0.25">
      <c r="E41">
        <f>'Sand.panel_t-0,7'!J14</f>
        <v>313.2</v>
      </c>
      <c r="F41" s="3">
        <f>E41/250</f>
        <v>1.2527999999999999</v>
      </c>
      <c r="G41" s="3">
        <f>'Sand.panel_t-0,7'!J285</f>
        <v>3.9E-2</v>
      </c>
    </row>
    <row r="42" spans="4:10" x14ac:dyDescent="0.25">
      <c r="E42">
        <f>'Sand.panel_t-0,7'!J16</f>
        <v>600.29999999999995</v>
      </c>
      <c r="F42" s="3">
        <f t="shared" ref="F42:F46" si="2">E42/250</f>
        <v>2.4011999999999998</v>
      </c>
      <c r="G42" s="3">
        <f>'Sand.panel_t-0,7'!J287</f>
        <v>0.21299999999999999</v>
      </c>
    </row>
    <row r="43" spans="4:10" x14ac:dyDescent="0.25">
      <c r="E43">
        <f>'Sand.panel_t-0,7'!J18</f>
        <v>809.1</v>
      </c>
      <c r="F43" s="3">
        <f t="shared" si="2"/>
        <v>3.2364000000000002</v>
      </c>
      <c r="G43" s="3">
        <f>'Sand.panel_t-0,7'!J289</f>
        <v>0.52100000000000002</v>
      </c>
    </row>
    <row r="44" spans="4:10" x14ac:dyDescent="0.25">
      <c r="E44">
        <f>'Sand.panel_t-0,7'!J20</f>
        <v>991.8</v>
      </c>
      <c r="F44" s="3">
        <f t="shared" si="2"/>
        <v>3.9671999999999996</v>
      </c>
      <c r="G44" s="3">
        <f>'Sand.panel_t-0,7'!J291</f>
        <v>1.0049999999999999</v>
      </c>
    </row>
    <row r="45" spans="4:10" x14ac:dyDescent="0.25">
      <c r="E45">
        <f>'Sand.panel_t-0,7'!J22</f>
        <v>1226.7</v>
      </c>
      <c r="F45" s="3">
        <f t="shared" si="2"/>
        <v>4.9068000000000005</v>
      </c>
      <c r="G45" s="3">
        <f>'Sand.panel_t-0,7'!J293</f>
        <v>2.0720000000000001</v>
      </c>
      <c r="I45" s="3"/>
      <c r="J45" s="3"/>
    </row>
    <row r="46" spans="4:10" x14ac:dyDescent="0.25">
      <c r="E46">
        <f>'Sand.panel_t-0,7'!J24</f>
        <v>1539.9</v>
      </c>
      <c r="F46" s="3">
        <f t="shared" si="2"/>
        <v>6.1596000000000002</v>
      </c>
      <c r="G46" s="3">
        <f>'Sand.panel_t-0,7'!J295</f>
        <v>4.6849999999999996</v>
      </c>
      <c r="I46" s="3"/>
      <c r="J46" s="3"/>
    </row>
    <row r="47" spans="4:10" x14ac:dyDescent="0.25">
      <c r="E47">
        <f>'Sand.panel_t-0,7'!J26</f>
        <v>1800.9</v>
      </c>
      <c r="F47" s="3">
        <f>E47/250</f>
        <v>7.2036000000000007</v>
      </c>
      <c r="G47" s="3">
        <f>'Sand.panel_t-0,7'!J297</f>
        <v>8.3160000000000007</v>
      </c>
      <c r="I47" s="3"/>
      <c r="J47" s="3"/>
    </row>
    <row r="48" spans="4:10" x14ac:dyDescent="0.25">
      <c r="E48">
        <f>'Sand.panel_t-0,7'!J28</f>
        <v>2009.7</v>
      </c>
      <c r="F48" s="3">
        <f>E48/250</f>
        <v>8.0388000000000002</v>
      </c>
      <c r="G48" s="3">
        <f>'Sand.panel_t-0,7'!J299</f>
        <v>0</v>
      </c>
      <c r="I48" s="3"/>
      <c r="J48" s="3"/>
    </row>
    <row r="51" spans="3:10" ht="18" x14ac:dyDescent="0.35">
      <c r="C51" s="41" t="s">
        <v>102</v>
      </c>
      <c r="D51" s="2">
        <f>'Sand.panel_t-0,7'!H33</f>
        <v>3.5</v>
      </c>
      <c r="E51" t="s">
        <v>113</v>
      </c>
    </row>
    <row r="52" spans="3:10" ht="18" x14ac:dyDescent="0.35">
      <c r="D52" t="s">
        <v>2</v>
      </c>
      <c r="E52" s="1" t="s">
        <v>114</v>
      </c>
      <c r="F52" s="3" t="s">
        <v>170</v>
      </c>
      <c r="G52" s="3" t="s">
        <v>117</v>
      </c>
    </row>
    <row r="53" spans="3:10" x14ac:dyDescent="0.25">
      <c r="E53">
        <f>'Sand.panel_t-0,7'!H14</f>
        <v>308</v>
      </c>
      <c r="F53" s="3">
        <f>E53/250</f>
        <v>1.232</v>
      </c>
      <c r="G53" s="3">
        <f>'Sand.panel_t-0,7'!H341</f>
        <v>2.4E-2</v>
      </c>
      <c r="I53" s="3"/>
      <c r="J53" s="3"/>
    </row>
    <row r="54" spans="3:10" x14ac:dyDescent="0.25">
      <c r="E54">
        <f>'Sand.panel_t-0,7'!H16</f>
        <v>594</v>
      </c>
      <c r="F54" s="3">
        <f t="shared" ref="F54:F58" si="3">E54/250</f>
        <v>2.3759999999999999</v>
      </c>
      <c r="G54" s="3">
        <f>'Sand.panel_t-0,7'!H343</f>
        <v>0.155</v>
      </c>
      <c r="I54" s="3"/>
      <c r="J54" s="3"/>
    </row>
    <row r="55" spans="3:10" x14ac:dyDescent="0.25">
      <c r="E55">
        <f>'Sand.panel_t-0,7'!H18</f>
        <v>814</v>
      </c>
      <c r="F55" s="3">
        <f t="shared" si="3"/>
        <v>3.2559999999999998</v>
      </c>
      <c r="G55" s="3">
        <f>'Sand.panel_t-0,7'!H345</f>
        <v>0.432</v>
      </c>
      <c r="I55" s="3"/>
      <c r="J55" s="3"/>
    </row>
    <row r="56" spans="3:10" x14ac:dyDescent="0.25">
      <c r="E56">
        <f>'Sand.panel_t-0,7'!H20</f>
        <v>990</v>
      </c>
      <c r="F56" s="3">
        <f t="shared" si="3"/>
        <v>3.96</v>
      </c>
      <c r="G56" s="3">
        <f>'Sand.panel_t-0,7'!H347</f>
        <v>0.85199999999999998</v>
      </c>
      <c r="I56" s="3"/>
      <c r="J56" s="3"/>
    </row>
    <row r="57" spans="3:10" x14ac:dyDescent="0.25">
      <c r="E57">
        <f>'Sand.panel_t-0,7'!H22</f>
        <v>1232</v>
      </c>
      <c r="F57" s="3">
        <f t="shared" si="3"/>
        <v>4.9279999999999999</v>
      </c>
      <c r="G57" s="3">
        <f>'Sand.panel_t-0,7'!H349</f>
        <v>1.8859999999999999</v>
      </c>
      <c r="I57" s="3"/>
      <c r="J57" s="3"/>
    </row>
    <row r="58" spans="3:10" x14ac:dyDescent="0.25">
      <c r="E58">
        <f>'Sand.panel_t-0,7'!H24</f>
        <v>1540</v>
      </c>
      <c r="F58" s="3">
        <f t="shared" si="3"/>
        <v>6.16</v>
      </c>
      <c r="G58" s="3">
        <f>'Sand.panel_t-0,7'!H351</f>
        <v>4.3150000000000004</v>
      </c>
      <c r="I58" s="3"/>
      <c r="J58" s="3"/>
    </row>
    <row r="59" spans="3:10" x14ac:dyDescent="0.25">
      <c r="E59">
        <f>'Sand.panel_t-0,7'!H26</f>
        <v>1804</v>
      </c>
      <c r="F59" s="3">
        <f>E59/250</f>
        <v>7.2160000000000002</v>
      </c>
      <c r="G59" s="3">
        <f>'Sand.panel_t-0,7'!H353</f>
        <v>7.859</v>
      </c>
      <c r="I59" s="3"/>
      <c r="J59" s="3"/>
    </row>
    <row r="60" spans="3:10" x14ac:dyDescent="0.25">
      <c r="E60">
        <f>'Sand.panel_t-0,7'!H28</f>
        <v>2002</v>
      </c>
      <c r="F60" s="3">
        <f>E60/250</f>
        <v>8.0079999999999991</v>
      </c>
      <c r="G60" s="3">
        <f>'Sand.panel_t-0,7'!H355</f>
        <v>0</v>
      </c>
      <c r="I60" s="3"/>
      <c r="J60" s="3"/>
    </row>
    <row r="63" spans="3:10" ht="18" x14ac:dyDescent="0.35">
      <c r="D63" t="s">
        <v>3</v>
      </c>
      <c r="E63" s="1" t="s">
        <v>114</v>
      </c>
      <c r="F63" s="3" t="s">
        <v>170</v>
      </c>
      <c r="G63" s="3" t="s">
        <v>117</v>
      </c>
    </row>
    <row r="64" spans="3:10" x14ac:dyDescent="0.25">
      <c r="E64">
        <f>'Sand.panel_t-0,7'!I14</f>
        <v>300</v>
      </c>
      <c r="F64" s="3">
        <f>E64/250</f>
        <v>1.2</v>
      </c>
      <c r="G64" s="3">
        <f>'Sand.panel_t-0,7'!I341</f>
        <v>3.4000000000000002E-2</v>
      </c>
      <c r="I64" s="3"/>
      <c r="J64" s="3"/>
    </row>
    <row r="65" spans="4:10" x14ac:dyDescent="0.25">
      <c r="E65">
        <f>'Sand.panel_t-0,7'!I16</f>
        <v>600</v>
      </c>
      <c r="F65" s="3">
        <f t="shared" ref="F65:F69" si="4">E65/250</f>
        <v>2.4</v>
      </c>
      <c r="G65" s="3">
        <f>'Sand.panel_t-0,7'!I343</f>
        <v>0.21099999999999999</v>
      </c>
      <c r="I65" s="3"/>
      <c r="J65" s="3"/>
    </row>
    <row r="66" spans="4:10" x14ac:dyDescent="0.25">
      <c r="E66">
        <f>'Sand.panel_t-0,7'!I18</f>
        <v>810</v>
      </c>
      <c r="F66" s="3">
        <f t="shared" si="4"/>
        <v>3.24</v>
      </c>
      <c r="G66" s="3">
        <f>'Sand.panel_t-0,7'!I345</f>
        <v>0.52100000000000002</v>
      </c>
      <c r="I66" s="3"/>
      <c r="J66" s="3"/>
    </row>
    <row r="67" spans="4:10" x14ac:dyDescent="0.25">
      <c r="E67">
        <f>'Sand.panel_t-0,7'!I20</f>
        <v>990</v>
      </c>
      <c r="F67" s="3">
        <f t="shared" si="4"/>
        <v>3.96</v>
      </c>
      <c r="G67" s="3">
        <f>'Sand.panel_t-0,7'!I347</f>
        <v>0.997</v>
      </c>
      <c r="I67" s="3"/>
      <c r="J67" s="3"/>
    </row>
    <row r="68" spans="4:10" x14ac:dyDescent="0.25">
      <c r="E68">
        <f>'Sand.panel_t-0,7'!I22</f>
        <v>1230</v>
      </c>
      <c r="F68" s="3">
        <f t="shared" si="4"/>
        <v>4.92</v>
      </c>
      <c r="G68" s="3">
        <f>'Sand.panel_t-0,7'!I349</f>
        <v>2.089</v>
      </c>
      <c r="I68" s="3"/>
      <c r="J68" s="3"/>
    </row>
    <row r="69" spans="4:10" x14ac:dyDescent="0.25">
      <c r="E69">
        <f>'Sand.panel_t-0,7'!I24</f>
        <v>1530</v>
      </c>
      <c r="F69" s="3">
        <f t="shared" si="4"/>
        <v>6.12</v>
      </c>
      <c r="G69" s="3">
        <f>'Sand.panel_t-0,7'!I351</f>
        <v>4.5839999999999996</v>
      </c>
      <c r="I69" s="3"/>
      <c r="J69" s="3"/>
    </row>
    <row r="70" spans="4:10" x14ac:dyDescent="0.25">
      <c r="E70">
        <f>'Sand.panel_t-0,7'!I26</f>
        <v>1800</v>
      </c>
      <c r="F70" s="3">
        <f>E70/250</f>
        <v>7.2</v>
      </c>
      <c r="G70" s="3">
        <f>'Sand.panel_t-0,7'!I353</f>
        <v>8.3089999999999993</v>
      </c>
      <c r="I70" s="3"/>
      <c r="J70" s="3"/>
    </row>
    <row r="71" spans="4:10" x14ac:dyDescent="0.25">
      <c r="E71">
        <f>'Sand.panel_t-0,7'!I28</f>
        <v>2010</v>
      </c>
      <c r="F71" s="3">
        <f>E71/250</f>
        <v>8.0399999999999991</v>
      </c>
      <c r="G71" s="3">
        <f>'Sand.panel_t-0,7'!I355</f>
        <v>0</v>
      </c>
      <c r="I71" s="3"/>
      <c r="J71" s="3"/>
    </row>
    <row r="74" spans="4:10" ht="18" x14ac:dyDescent="0.35">
      <c r="D74" t="s">
        <v>147</v>
      </c>
      <c r="E74" s="1" t="s">
        <v>114</v>
      </c>
      <c r="F74" s="3" t="s">
        <v>170</v>
      </c>
      <c r="G74" s="3" t="s">
        <v>117</v>
      </c>
    </row>
    <row r="75" spans="4:10" x14ac:dyDescent="0.25">
      <c r="E75">
        <f>'Sand.panel_t-0,7'!J14</f>
        <v>313.2</v>
      </c>
      <c r="F75" s="3">
        <f>E75/250</f>
        <v>1.2527999999999999</v>
      </c>
      <c r="G75" s="3">
        <f>'Sand.panel_t-0,7'!J341</f>
        <v>3.1E-2</v>
      </c>
    </row>
    <row r="76" spans="4:10" x14ac:dyDescent="0.25">
      <c r="E76">
        <f>'Sand.panel_t-0,7'!J16</f>
        <v>600.29999999999995</v>
      </c>
      <c r="F76" s="3">
        <f t="shared" ref="F76:F80" si="5">E76/250</f>
        <v>2.4011999999999998</v>
      </c>
      <c r="G76" s="3">
        <f>'Sand.panel_t-0,7'!J343</f>
        <v>0.183</v>
      </c>
    </row>
    <row r="77" spans="4:10" x14ac:dyDescent="0.25">
      <c r="E77">
        <f>'Sand.panel_t-0,7'!J18</f>
        <v>809.1</v>
      </c>
      <c r="F77" s="3">
        <f t="shared" si="5"/>
        <v>3.2364000000000002</v>
      </c>
      <c r="G77" s="3">
        <f>'Sand.panel_t-0,7'!J345</f>
        <v>0.46700000000000003</v>
      </c>
    </row>
    <row r="78" spans="4:10" x14ac:dyDescent="0.25">
      <c r="E78">
        <f>'Sand.panel_t-0,7'!J20</f>
        <v>991.8</v>
      </c>
      <c r="F78" s="3">
        <f t="shared" si="5"/>
        <v>3.9671999999999996</v>
      </c>
      <c r="G78" s="3">
        <f>'Sand.panel_t-0,7'!J347</f>
        <v>0.92400000000000004</v>
      </c>
      <c r="I78" s="3"/>
      <c r="J78" s="3"/>
    </row>
    <row r="79" spans="4:10" x14ac:dyDescent="0.25">
      <c r="E79">
        <f>'Sand.panel_t-0,7'!J22</f>
        <v>1226.7</v>
      </c>
      <c r="F79" s="3">
        <f t="shared" si="5"/>
        <v>4.9068000000000005</v>
      </c>
      <c r="G79" s="3">
        <f>'Sand.panel_t-0,7'!J349</f>
        <v>1.9470000000000001</v>
      </c>
      <c r="I79" s="3"/>
      <c r="J79" s="3"/>
    </row>
    <row r="80" spans="4:10" x14ac:dyDescent="0.25">
      <c r="E80">
        <f>'Sand.panel_t-0,7'!J24</f>
        <v>1539.9</v>
      </c>
      <c r="F80" s="3">
        <f t="shared" si="5"/>
        <v>6.1596000000000002</v>
      </c>
      <c r="G80" s="3">
        <f>'Sand.panel_t-0,7'!J351</f>
        <v>4.4859999999999998</v>
      </c>
      <c r="I80" s="3"/>
      <c r="J80" s="3"/>
    </row>
    <row r="81" spans="3:10" x14ac:dyDescent="0.25">
      <c r="E81">
        <f>'Sand.panel_t-0,7'!J26</f>
        <v>1800.9</v>
      </c>
      <c r="F81" s="3">
        <f>E81/250</f>
        <v>7.2036000000000007</v>
      </c>
      <c r="G81" s="3">
        <f>'Sand.panel_t-0,7'!J353</f>
        <v>8.0429999999999993</v>
      </c>
      <c r="I81" s="3"/>
      <c r="J81" s="3"/>
    </row>
    <row r="82" spans="3:10" x14ac:dyDescent="0.25">
      <c r="E82">
        <f>'Sand.panel_t-0,7'!J28</f>
        <v>2009.7</v>
      </c>
      <c r="F82" s="3">
        <f>E82/250</f>
        <v>8.0388000000000002</v>
      </c>
      <c r="G82" s="3">
        <f>'Sand.panel_t-0,7'!J355</f>
        <v>0</v>
      </c>
      <c r="I82" s="3"/>
      <c r="J82" s="3"/>
    </row>
    <row r="85" spans="3:10" ht="18" x14ac:dyDescent="0.35">
      <c r="C85" s="41" t="s">
        <v>103</v>
      </c>
      <c r="D85" s="2">
        <f>'Sand.panel_t-0,7'!H34</f>
        <v>4</v>
      </c>
      <c r="E85" t="s">
        <v>113</v>
      </c>
    </row>
    <row r="86" spans="3:10" ht="18" x14ac:dyDescent="0.35">
      <c r="D86" t="s">
        <v>2</v>
      </c>
      <c r="E86" s="1" t="s">
        <v>114</v>
      </c>
      <c r="F86" s="3" t="s">
        <v>170</v>
      </c>
      <c r="G86" s="3" t="s">
        <v>117</v>
      </c>
    </row>
    <row r="87" spans="3:10" x14ac:dyDescent="0.25">
      <c r="E87">
        <f>'Sand.panel_t-0,7'!H14</f>
        <v>308</v>
      </c>
      <c r="F87" s="3">
        <f>E87/250</f>
        <v>1.232</v>
      </c>
      <c r="G87" s="3">
        <f>'Sand.panel_t-0,7'!H397</f>
        <v>0.02</v>
      </c>
      <c r="I87" s="3"/>
      <c r="J87" s="3"/>
    </row>
    <row r="88" spans="3:10" x14ac:dyDescent="0.25">
      <c r="E88">
        <f>'Sand.panel_t-0,7'!H16</f>
        <v>594</v>
      </c>
      <c r="F88" s="3">
        <f t="shared" ref="F88:F92" si="6">E88/250</f>
        <v>2.3759999999999999</v>
      </c>
      <c r="G88" s="3">
        <f>'Sand.panel_t-0,7'!H399</f>
        <v>0.14099999999999999</v>
      </c>
      <c r="I88" s="3"/>
      <c r="J88" s="3"/>
    </row>
    <row r="89" spans="3:10" x14ac:dyDescent="0.25">
      <c r="E89">
        <f>'Sand.panel_t-0,7'!H18</f>
        <v>814</v>
      </c>
      <c r="F89" s="3">
        <f t="shared" si="6"/>
        <v>3.2559999999999998</v>
      </c>
      <c r="G89" s="3">
        <f>'Sand.panel_t-0,7'!H401</f>
        <v>0.40600000000000003</v>
      </c>
      <c r="I89" s="3"/>
      <c r="J89" s="3"/>
    </row>
    <row r="90" spans="3:10" x14ac:dyDescent="0.25">
      <c r="E90">
        <f>'Sand.panel_t-0,7'!H20</f>
        <v>990</v>
      </c>
      <c r="F90" s="3">
        <f t="shared" si="6"/>
        <v>3.96</v>
      </c>
      <c r="G90" s="3">
        <f>'Sand.panel_t-0,7'!H403</f>
        <v>0.81200000000000006</v>
      </c>
      <c r="I90" s="3"/>
      <c r="J90" s="3"/>
    </row>
    <row r="91" spans="3:10" x14ac:dyDescent="0.25">
      <c r="E91">
        <f>'Sand.panel_t-0,7'!H22</f>
        <v>1232</v>
      </c>
      <c r="F91" s="3">
        <f t="shared" si="6"/>
        <v>4.9279999999999999</v>
      </c>
      <c r="G91" s="3">
        <f>'Sand.panel_t-0,7'!H405</f>
        <v>1.8240000000000001</v>
      </c>
      <c r="I91" s="3"/>
      <c r="J91" s="3"/>
    </row>
    <row r="92" spans="3:10" x14ac:dyDescent="0.25">
      <c r="E92">
        <f>'Sand.panel_t-0,7'!H24</f>
        <v>1540</v>
      </c>
      <c r="F92" s="3">
        <f t="shared" si="6"/>
        <v>6.16</v>
      </c>
      <c r="G92" s="3">
        <f>'Sand.panel_t-0,7'!H407</f>
        <v>4.2169999999999996</v>
      </c>
      <c r="I92" s="3"/>
      <c r="J92" s="3"/>
    </row>
    <row r="93" spans="3:10" x14ac:dyDescent="0.25">
      <c r="E93">
        <f>'Sand.panel_t-0,7'!H26</f>
        <v>1804</v>
      </c>
      <c r="F93" s="3">
        <f>E93/250</f>
        <v>7.2160000000000002</v>
      </c>
      <c r="G93" s="3">
        <f>'Sand.panel_t-0,7'!H409</f>
        <v>7.7249999999999996</v>
      </c>
      <c r="I93" s="3"/>
      <c r="J93" s="3"/>
    </row>
    <row r="94" spans="3:10" x14ac:dyDescent="0.25">
      <c r="E94">
        <f>'Sand.panel_t-0,7'!H28</f>
        <v>2002</v>
      </c>
      <c r="F94" s="3">
        <f>E94/250</f>
        <v>8.0079999999999991</v>
      </c>
      <c r="G94" s="3">
        <f>'Sand.panel_t-0,7'!H411</f>
        <v>0</v>
      </c>
      <c r="I94" s="3"/>
      <c r="J94" s="3"/>
    </row>
    <row r="97" spans="4:10" ht="18" x14ac:dyDescent="0.35">
      <c r="D97" t="s">
        <v>3</v>
      </c>
      <c r="E97" s="1" t="s">
        <v>114</v>
      </c>
      <c r="F97" s="3" t="s">
        <v>170</v>
      </c>
      <c r="G97" s="3" t="s">
        <v>117</v>
      </c>
    </row>
    <row r="98" spans="4:10" x14ac:dyDescent="0.25">
      <c r="E98">
        <f>'Sand.panel_t-0,7'!I14</f>
        <v>300</v>
      </c>
      <c r="F98" s="3">
        <f>E98/250</f>
        <v>1.2</v>
      </c>
      <c r="G98" s="3">
        <f>'Sand.panel_t-0,7'!I397</f>
        <v>2.8000000000000001E-2</v>
      </c>
      <c r="I98" s="3"/>
      <c r="J98" s="3"/>
    </row>
    <row r="99" spans="4:10" x14ac:dyDescent="0.25">
      <c r="E99">
        <f>'Sand.panel_t-0,7'!I16</f>
        <v>600</v>
      </c>
      <c r="F99" s="3">
        <f t="shared" ref="F99:F103" si="7">E99/250</f>
        <v>2.4</v>
      </c>
      <c r="G99" s="3">
        <f>'Sand.panel_t-0,7'!I399</f>
        <v>0.186</v>
      </c>
      <c r="I99" s="3"/>
      <c r="J99" s="3"/>
    </row>
    <row r="100" spans="4:10" x14ac:dyDescent="0.25">
      <c r="E100">
        <f>'Sand.panel_t-0,7'!I18</f>
        <v>810</v>
      </c>
      <c r="F100" s="3">
        <f t="shared" si="7"/>
        <v>3.24</v>
      </c>
      <c r="G100" s="3">
        <f>'Sand.panel_t-0,7'!I401</f>
        <v>0.47499999999999998</v>
      </c>
      <c r="I100" s="3"/>
      <c r="J100" s="3"/>
    </row>
    <row r="101" spans="4:10" x14ac:dyDescent="0.25">
      <c r="E101">
        <f>'Sand.panel_t-0,7'!I20</f>
        <v>990</v>
      </c>
      <c r="F101" s="3">
        <f t="shared" si="7"/>
        <v>3.96</v>
      </c>
      <c r="G101" s="3">
        <f>'Sand.panel_t-0,7'!I403</f>
        <v>0.92800000000000005</v>
      </c>
      <c r="I101" s="3"/>
      <c r="J101" s="3"/>
    </row>
    <row r="102" spans="4:10" x14ac:dyDescent="0.25">
      <c r="E102">
        <f>'Sand.panel_t-0,7'!I22</f>
        <v>1230</v>
      </c>
      <c r="F102" s="3">
        <f t="shared" si="7"/>
        <v>4.92</v>
      </c>
      <c r="G102" s="3">
        <f>'Sand.panel_t-0,7'!I405</f>
        <v>1.982</v>
      </c>
      <c r="I102" s="3"/>
      <c r="J102" s="3"/>
    </row>
    <row r="103" spans="4:10" x14ac:dyDescent="0.25">
      <c r="E103">
        <f>'Sand.panel_t-0,7'!I24</f>
        <v>1530</v>
      </c>
      <c r="F103" s="3">
        <f t="shared" si="7"/>
        <v>6.12</v>
      </c>
      <c r="G103" s="3">
        <f>'Sand.panel_t-0,7'!I407</f>
        <v>4.4160000000000004</v>
      </c>
      <c r="I103" s="3"/>
      <c r="J103" s="3"/>
    </row>
    <row r="104" spans="4:10" x14ac:dyDescent="0.25">
      <c r="E104">
        <f>'Sand.panel_t-0,7'!I26</f>
        <v>1800</v>
      </c>
      <c r="F104" s="3">
        <f>E104/250</f>
        <v>7.2</v>
      </c>
      <c r="G104" s="3">
        <f>'Sand.panel_t-0,7'!I409</f>
        <v>8.0760000000000005</v>
      </c>
      <c r="I104" s="3"/>
      <c r="J104" s="3"/>
    </row>
    <row r="105" spans="4:10" x14ac:dyDescent="0.25">
      <c r="E105">
        <f>'Sand.panel_t-0,7'!I28</f>
        <v>2010</v>
      </c>
      <c r="F105" s="3">
        <f>E105/250</f>
        <v>8.0399999999999991</v>
      </c>
      <c r="G105" s="3">
        <f>'Sand.panel_t-0,7'!I411</f>
        <v>0</v>
      </c>
      <c r="I105" s="3"/>
      <c r="J105" s="3"/>
    </row>
    <row r="108" spans="4:10" ht="18" x14ac:dyDescent="0.35">
      <c r="D108" t="s">
        <v>147</v>
      </c>
      <c r="E108" s="1" t="s">
        <v>114</v>
      </c>
      <c r="F108" s="3" t="s">
        <v>170</v>
      </c>
      <c r="G108" s="3" t="s">
        <v>117</v>
      </c>
    </row>
    <row r="109" spans="4:10" x14ac:dyDescent="0.25">
      <c r="E109">
        <f>'Sand.panel_t-0,7'!J14</f>
        <v>313.2</v>
      </c>
      <c r="F109" s="3">
        <f>E109/250</f>
        <v>1.2527999999999999</v>
      </c>
      <c r="G109" s="3">
        <f>'Sand.panel_t-0,7'!J397</f>
        <v>2.5999999999999999E-2</v>
      </c>
    </row>
    <row r="110" spans="4:10" x14ac:dyDescent="0.25">
      <c r="E110">
        <f>'Sand.panel_t-0,7'!J16</f>
        <v>600.29999999999995</v>
      </c>
      <c r="F110" s="3">
        <f t="shared" ref="F110:F114" si="8">E110/250</f>
        <v>2.4011999999999998</v>
      </c>
      <c r="G110" s="3">
        <f>'Sand.panel_t-0,7'!J399</f>
        <v>0.16400000000000001</v>
      </c>
    </row>
    <row r="111" spans="4:10" x14ac:dyDescent="0.25">
      <c r="E111">
        <f>'Sand.panel_t-0,7'!J18</f>
        <v>809.1</v>
      </c>
      <c r="F111" s="3">
        <f t="shared" si="8"/>
        <v>3.2364000000000002</v>
      </c>
      <c r="G111" s="3">
        <f>'Sand.panel_t-0,7'!J401</f>
        <v>0.432</v>
      </c>
    </row>
    <row r="112" spans="4:10" x14ac:dyDescent="0.25">
      <c r="E112">
        <f>'Sand.panel_t-0,7'!J20</f>
        <v>991.8</v>
      </c>
      <c r="F112" s="3">
        <f t="shared" si="8"/>
        <v>3.9671999999999996</v>
      </c>
      <c r="G112" s="3">
        <f>'Sand.panel_t-0,7'!J403</f>
        <v>0.871</v>
      </c>
      <c r="I112" s="3"/>
      <c r="J112" s="3"/>
    </row>
    <row r="113" spans="3:10" x14ac:dyDescent="0.25">
      <c r="E113">
        <f>'Sand.panel_t-0,7'!J22</f>
        <v>1226.7</v>
      </c>
      <c r="F113" s="3">
        <f t="shared" si="8"/>
        <v>4.9068000000000005</v>
      </c>
      <c r="G113" s="3">
        <f>'Sand.panel_t-0,7'!J405</f>
        <v>1.865</v>
      </c>
      <c r="I113" s="3"/>
      <c r="J113" s="3"/>
    </row>
    <row r="114" spans="3:10" x14ac:dyDescent="0.25">
      <c r="E114">
        <f>'Sand.panel_t-0,7'!J24</f>
        <v>1539.9</v>
      </c>
      <c r="F114" s="3">
        <f t="shared" si="8"/>
        <v>6.1596000000000002</v>
      </c>
      <c r="G114" s="3">
        <f>'Sand.panel_t-0,7'!J407</f>
        <v>4.3550000000000004</v>
      </c>
      <c r="I114" s="3"/>
      <c r="J114" s="3"/>
    </row>
    <row r="115" spans="3:10" x14ac:dyDescent="0.25">
      <c r="E115">
        <f>'Sand.panel_t-0,7'!J26</f>
        <v>1800.9</v>
      </c>
      <c r="F115" s="3">
        <f>E115/250</f>
        <v>7.2036000000000007</v>
      </c>
      <c r="G115" s="3">
        <f>'Sand.panel_t-0,7'!J409</f>
        <v>7.8639999999999999</v>
      </c>
      <c r="I115" s="3"/>
      <c r="J115" s="3"/>
    </row>
    <row r="116" spans="3:10" x14ac:dyDescent="0.25">
      <c r="E116">
        <f>'Sand.panel_t-0,7'!J28</f>
        <v>2009.7</v>
      </c>
      <c r="F116" s="3">
        <f>E116/250</f>
        <v>8.0388000000000002</v>
      </c>
      <c r="G116" s="3">
        <f>'Sand.panel_t-0,7'!J411</f>
        <v>0</v>
      </c>
      <c r="I116" s="3"/>
      <c r="J116" s="3"/>
    </row>
    <row r="119" spans="3:10" ht="18" x14ac:dyDescent="0.35">
      <c r="C119" s="41" t="s">
        <v>151</v>
      </c>
      <c r="D119" s="2">
        <f>'Sand.panel_t-0,7'!H35</f>
        <v>5</v>
      </c>
      <c r="E119" t="s">
        <v>113</v>
      </c>
    </row>
    <row r="120" spans="3:10" ht="18" x14ac:dyDescent="0.35">
      <c r="D120" t="s">
        <v>2</v>
      </c>
      <c r="E120" s="1" t="s">
        <v>114</v>
      </c>
      <c r="F120" s="3" t="s">
        <v>170</v>
      </c>
      <c r="G120" s="3" t="s">
        <v>117</v>
      </c>
    </row>
    <row r="121" spans="3:10" x14ac:dyDescent="0.25">
      <c r="E121">
        <f>'Sand.panel_t-0,7'!H14</f>
        <v>308</v>
      </c>
      <c r="F121" s="3">
        <f>E121/250</f>
        <v>1.232</v>
      </c>
      <c r="G121" s="3">
        <f>'Sand.panel_t-0,7'!H453</f>
        <v>1.6E-2</v>
      </c>
      <c r="I121" s="3"/>
      <c r="J121" s="3"/>
    </row>
    <row r="122" spans="3:10" x14ac:dyDescent="0.25">
      <c r="E122">
        <f>'Sand.panel_t-0,7'!H16</f>
        <v>594</v>
      </c>
      <c r="F122" s="3">
        <f t="shared" ref="F122:F126" si="9">E122/250</f>
        <v>2.3759999999999999</v>
      </c>
      <c r="G122" s="3">
        <f>'Sand.panel_t-0,7'!H455</f>
        <v>0.124</v>
      </c>
      <c r="I122" s="3"/>
      <c r="J122" s="3"/>
    </row>
    <row r="123" spans="3:10" x14ac:dyDescent="0.25">
      <c r="E123">
        <f>'Sand.panel_t-0,7'!H18</f>
        <v>814</v>
      </c>
      <c r="F123" s="3">
        <f t="shared" si="9"/>
        <v>3.2559999999999998</v>
      </c>
      <c r="G123" s="3">
        <f>'Sand.panel_t-0,7'!H457</f>
        <v>0.374</v>
      </c>
      <c r="I123" s="3"/>
      <c r="J123" s="3"/>
    </row>
    <row r="124" spans="3:10" x14ac:dyDescent="0.25">
      <c r="E124">
        <f>'Sand.panel_t-0,7'!H20</f>
        <v>990</v>
      </c>
      <c r="F124" s="3">
        <f t="shared" si="9"/>
        <v>3.96</v>
      </c>
      <c r="G124" s="3">
        <f>'Sand.panel_t-0,7'!H459</f>
        <v>0.76500000000000001</v>
      </c>
      <c r="I124" s="3"/>
      <c r="J124" s="3"/>
    </row>
    <row r="125" spans="3:10" x14ac:dyDescent="0.25">
      <c r="E125">
        <f>'Sand.panel_t-0,7'!H22</f>
        <v>1232</v>
      </c>
      <c r="F125" s="3">
        <f t="shared" si="9"/>
        <v>4.9279999999999999</v>
      </c>
      <c r="G125" s="3">
        <f>'Sand.panel_t-0,7'!H461</f>
        <v>1.75</v>
      </c>
      <c r="I125" s="3"/>
      <c r="J125" s="3"/>
    </row>
    <row r="126" spans="3:10" x14ac:dyDescent="0.25">
      <c r="E126">
        <f>'Sand.panel_t-0,7'!H24</f>
        <v>1540</v>
      </c>
      <c r="F126" s="3">
        <f t="shared" si="9"/>
        <v>6.16</v>
      </c>
      <c r="G126" s="3">
        <f>'Sand.panel_t-0,7'!H463</f>
        <v>4.101</v>
      </c>
      <c r="I126" s="3"/>
      <c r="J126" s="3"/>
    </row>
    <row r="127" spans="3:10" x14ac:dyDescent="0.25">
      <c r="E127">
        <f>'Sand.panel_t-0,7'!H26</f>
        <v>1804</v>
      </c>
      <c r="F127" s="3">
        <f>E127/250</f>
        <v>7.2160000000000002</v>
      </c>
      <c r="G127" s="3">
        <f>'Sand.panel_t-0,7'!H465</f>
        <v>7.5650000000000004</v>
      </c>
      <c r="I127" s="3"/>
      <c r="J127" s="3"/>
    </row>
    <row r="128" spans="3:10" x14ac:dyDescent="0.25">
      <c r="E128">
        <f>'Sand.panel_t-0,7'!H28</f>
        <v>2002</v>
      </c>
      <c r="F128" s="3">
        <f>E128/250</f>
        <v>8.0079999999999991</v>
      </c>
      <c r="G128" s="3">
        <f>'Sand.panel_t-0,7'!H467</f>
        <v>0</v>
      </c>
      <c r="I128" s="3"/>
      <c r="J128" s="3"/>
    </row>
    <row r="131" spans="4:10" ht="18" x14ac:dyDescent="0.35">
      <c r="D131" t="s">
        <v>3</v>
      </c>
      <c r="E131" s="1" t="s">
        <v>114</v>
      </c>
      <c r="F131" s="3" t="s">
        <v>170</v>
      </c>
      <c r="G131" s="3" t="s">
        <v>117</v>
      </c>
    </row>
    <row r="132" spans="4:10" x14ac:dyDescent="0.25">
      <c r="E132">
        <f>'Sand.panel_t-0,7'!I14</f>
        <v>300</v>
      </c>
      <c r="F132" s="3">
        <f>E132/250</f>
        <v>1.2</v>
      </c>
      <c r="G132" s="3">
        <f>'Sand.panel_t-0,7'!I453</f>
        <v>2.1000000000000001E-2</v>
      </c>
      <c r="I132" s="3"/>
      <c r="J132" s="3"/>
    </row>
    <row r="133" spans="4:10" x14ac:dyDescent="0.25">
      <c r="E133">
        <f>'Sand.panel_t-0,7'!I16</f>
        <v>600</v>
      </c>
      <c r="F133" s="3">
        <f t="shared" ref="F133:F137" si="10">E133/250</f>
        <v>2.4</v>
      </c>
      <c r="G133" s="3">
        <f>'Sand.panel_t-0,7'!I455</f>
        <v>0.157</v>
      </c>
      <c r="I133" s="3"/>
      <c r="J133" s="3"/>
    </row>
    <row r="134" spans="4:10" x14ac:dyDescent="0.25">
      <c r="E134">
        <f>'Sand.panel_t-0,7'!I18</f>
        <v>810</v>
      </c>
      <c r="F134" s="3">
        <f t="shared" si="10"/>
        <v>3.24</v>
      </c>
      <c r="G134" s="3">
        <f>'Sand.panel_t-0,7'!I457</f>
        <v>0.42099999999999999</v>
      </c>
      <c r="I134" s="3"/>
      <c r="J134" s="3"/>
    </row>
    <row r="135" spans="4:10" x14ac:dyDescent="0.25">
      <c r="E135">
        <f>'Sand.panel_t-0,7'!I20</f>
        <v>990</v>
      </c>
      <c r="F135" s="3">
        <f t="shared" si="10"/>
        <v>3.96</v>
      </c>
      <c r="G135" s="3">
        <f>'Sand.panel_t-0,7'!I459</f>
        <v>0.84599999999999997</v>
      </c>
      <c r="I135" s="3"/>
      <c r="J135" s="3"/>
    </row>
    <row r="136" spans="4:10" x14ac:dyDescent="0.25">
      <c r="E136">
        <f>'Sand.panel_t-0,7'!I22</f>
        <v>1230</v>
      </c>
      <c r="F136" s="3">
        <f t="shared" si="10"/>
        <v>4.92</v>
      </c>
      <c r="G136" s="3">
        <f>'Sand.panel_t-0,7'!I461</f>
        <v>1.8560000000000001</v>
      </c>
      <c r="I136" s="3"/>
      <c r="J136" s="3"/>
    </row>
    <row r="137" spans="4:10" x14ac:dyDescent="0.25">
      <c r="E137">
        <f>'Sand.panel_t-0,7'!I24</f>
        <v>1530</v>
      </c>
      <c r="F137" s="3">
        <f t="shared" si="10"/>
        <v>6.12</v>
      </c>
      <c r="G137" s="3">
        <f>'Sand.panel_t-0,7'!I463</f>
        <v>4.2149999999999999</v>
      </c>
      <c r="I137" s="3"/>
      <c r="J137" s="3"/>
    </row>
    <row r="138" spans="4:10" x14ac:dyDescent="0.25">
      <c r="E138">
        <f>'Sand.panel_t-0,7'!I26</f>
        <v>1800</v>
      </c>
      <c r="F138" s="3">
        <f>E138/250</f>
        <v>7.2</v>
      </c>
      <c r="G138" s="3">
        <f>'Sand.panel_t-0,7'!I465</f>
        <v>7.798</v>
      </c>
      <c r="I138" s="3"/>
      <c r="J138" s="3"/>
    </row>
    <row r="139" spans="4:10" x14ac:dyDescent="0.25">
      <c r="E139">
        <f>'Sand.panel_t-0,7'!I28</f>
        <v>2010</v>
      </c>
      <c r="F139" s="3">
        <f>E139/250</f>
        <v>8.0399999999999991</v>
      </c>
      <c r="G139" s="3">
        <f>'Sand.panel_t-0,7'!I467</f>
        <v>0</v>
      </c>
      <c r="I139" s="3"/>
      <c r="J139" s="3"/>
    </row>
    <row r="142" spans="4:10" ht="18" x14ac:dyDescent="0.35">
      <c r="D142" t="s">
        <v>147</v>
      </c>
      <c r="E142" s="1" t="s">
        <v>114</v>
      </c>
      <c r="F142" s="3" t="s">
        <v>170</v>
      </c>
      <c r="G142" s="3" t="s">
        <v>117</v>
      </c>
    </row>
    <row r="143" spans="4:10" x14ac:dyDescent="0.25">
      <c r="E143">
        <f>'Sand.panel_t-0,7'!J14</f>
        <v>313.2</v>
      </c>
      <c r="F143" s="3">
        <f>E143/250</f>
        <v>1.2527999999999999</v>
      </c>
      <c r="G143" s="3">
        <f>'Sand.panel_t-0,7'!J453</f>
        <v>0.02</v>
      </c>
    </row>
    <row r="144" spans="4:10" x14ac:dyDescent="0.25">
      <c r="E144">
        <f>'Sand.panel_t-0,7'!J16</f>
        <v>600.29999999999995</v>
      </c>
      <c r="F144" s="3">
        <f t="shared" ref="F144:F148" si="11">E144/250</f>
        <v>2.4011999999999998</v>
      </c>
      <c r="G144" s="3">
        <f>'Sand.panel_t-0,7'!J455</f>
        <v>0.14199999999999999</v>
      </c>
    </row>
    <row r="145" spans="2:10" x14ac:dyDescent="0.25">
      <c r="E145">
        <f>'Sand.panel_t-0,7'!J18</f>
        <v>809.1</v>
      </c>
      <c r="F145" s="3">
        <f t="shared" si="11"/>
        <v>3.2364000000000002</v>
      </c>
      <c r="G145" s="3">
        <f>'Sand.panel_t-0,7'!J457</f>
        <v>0.39</v>
      </c>
    </row>
    <row r="146" spans="2:10" x14ac:dyDescent="0.25">
      <c r="E146">
        <f>'Sand.panel_t-0,7'!J20</f>
        <v>991.8</v>
      </c>
      <c r="F146" s="3">
        <f t="shared" si="11"/>
        <v>3.9671999999999996</v>
      </c>
      <c r="G146" s="3">
        <f>'Sand.panel_t-0,7'!J459</f>
        <v>0.80800000000000005</v>
      </c>
      <c r="I146" s="3"/>
      <c r="J146" s="3"/>
    </row>
    <row r="147" spans="2:10" x14ac:dyDescent="0.25">
      <c r="E147">
        <f>'Sand.panel_t-0,7'!J22</f>
        <v>1226.7</v>
      </c>
      <c r="F147" s="3">
        <f t="shared" si="11"/>
        <v>4.9068000000000005</v>
      </c>
      <c r="G147" s="3">
        <f>'Sand.panel_t-0,7'!J461</f>
        <v>1.7689999999999999</v>
      </c>
      <c r="I147" s="3"/>
      <c r="J147" s="3"/>
    </row>
    <row r="148" spans="2:10" x14ac:dyDescent="0.25">
      <c r="E148">
        <f>'Sand.panel_t-0,7'!J24</f>
        <v>1539.9</v>
      </c>
      <c r="F148" s="3">
        <f t="shared" si="11"/>
        <v>6.1596000000000002</v>
      </c>
      <c r="G148" s="3">
        <f>'Sand.panel_t-0,7'!J463</f>
        <v>4.2</v>
      </c>
      <c r="I148" s="3"/>
      <c r="J148" s="3"/>
    </row>
    <row r="149" spans="2:10" x14ac:dyDescent="0.25">
      <c r="E149">
        <f>'Sand.panel_t-0,7'!J26</f>
        <v>1800.9</v>
      </c>
      <c r="F149" s="3">
        <f>E149/250</f>
        <v>7.2036000000000007</v>
      </c>
      <c r="G149" s="3">
        <f>'Sand.panel_t-0,7'!J465</f>
        <v>7.6509999999999998</v>
      </c>
      <c r="I149" s="3"/>
      <c r="J149" s="3"/>
    </row>
    <row r="150" spans="2:10" x14ac:dyDescent="0.25">
      <c r="E150">
        <f>'Sand.panel_t-0,7'!J28</f>
        <v>2009.7</v>
      </c>
      <c r="F150" s="3">
        <f>E150/250</f>
        <v>8.0388000000000002</v>
      </c>
      <c r="G150" s="3">
        <f>'Sand.panel_t-0,7'!J467</f>
        <v>0</v>
      </c>
      <c r="I150" s="3"/>
      <c r="J150" s="3"/>
    </row>
    <row r="153" spans="2:10" ht="18" x14ac:dyDescent="0.35">
      <c r="B153" s="9" t="s">
        <v>180</v>
      </c>
      <c r="C153" s="9"/>
    </row>
    <row r="154" spans="2:10" ht="18" x14ac:dyDescent="0.35">
      <c r="C154" t="s">
        <v>175</v>
      </c>
    </row>
    <row r="155" spans="2:10" ht="18" x14ac:dyDescent="0.35">
      <c r="C155" s="14" t="s">
        <v>181</v>
      </c>
    </row>
    <row r="159" spans="2:10" ht="18" x14ac:dyDescent="0.35">
      <c r="C159" s="14" t="s">
        <v>183</v>
      </c>
      <c r="J159" s="14" t="s">
        <v>182</v>
      </c>
    </row>
    <row r="163" spans="2:15" x14ac:dyDescent="0.25">
      <c r="F163" t="s">
        <v>2</v>
      </c>
      <c r="G163" t="s">
        <v>3</v>
      </c>
      <c r="H163" t="s">
        <v>147</v>
      </c>
      <c r="J163" s="57" t="s">
        <v>198</v>
      </c>
      <c r="K163" s="58"/>
      <c r="L163" s="58"/>
    </row>
    <row r="164" spans="2:15" x14ac:dyDescent="0.25">
      <c r="D164" s="55" t="s">
        <v>8</v>
      </c>
      <c r="E164" t="s">
        <v>10</v>
      </c>
      <c r="F164" s="3">
        <f>'Sand.panel_t-0,7'!H11</f>
        <v>43.956912738880717</v>
      </c>
      <c r="G164" s="3">
        <f>'Sand.panel_t-0,7'!I11</f>
        <v>35.264389682754654</v>
      </c>
      <c r="H164" s="3">
        <f>'Sand.panel_t-0,7'!J11</f>
        <v>39.103052282294968</v>
      </c>
      <c r="J164" s="59"/>
      <c r="K164" s="60" t="s">
        <v>199</v>
      </c>
      <c r="L164" s="58"/>
    </row>
    <row r="165" spans="2:15" ht="18" x14ac:dyDescent="0.35">
      <c r="F165" s="41" t="s">
        <v>101</v>
      </c>
      <c r="G165"/>
      <c r="H165"/>
    </row>
    <row r="166" spans="2:15" x14ac:dyDescent="0.25">
      <c r="D166" s="1" t="s">
        <v>178</v>
      </c>
      <c r="E166" t="s">
        <v>62</v>
      </c>
      <c r="F166">
        <f>(G25-G24)/(E25-E24)</f>
        <v>1.3636363636363636E-2</v>
      </c>
      <c r="G166">
        <f>(G36-G35)/(E36-E35)</f>
        <v>1.4162962962962959E-2</v>
      </c>
      <c r="H166">
        <f>(G47-G46)/(E47-E46)</f>
        <v>1.391187739463602E-2</v>
      </c>
      <c r="K166">
        <f t="shared" ref="K166:L188" si="12">G166</f>
        <v>1.4162962962962959E-2</v>
      </c>
      <c r="L166">
        <f t="shared" si="12"/>
        <v>1.391187739463602E-2</v>
      </c>
      <c r="M166">
        <f t="shared" ref="M166:M188" si="13">F166</f>
        <v>1.3636363636363636E-2</v>
      </c>
    </row>
    <row r="167" spans="2:15" x14ac:dyDescent="0.25">
      <c r="B167" s="42" t="s">
        <v>195</v>
      </c>
      <c r="D167" s="51" t="s">
        <v>179</v>
      </c>
      <c r="E167" t="s">
        <v>62</v>
      </c>
      <c r="F167" s="3">
        <f>G24-E24*(G25-G24)/(E25-E24)</f>
        <v>-16.535999999999994</v>
      </c>
      <c r="G167" s="3">
        <f>G35-E35*(G36-G35)/(E36-E35)</f>
        <v>-16.828333333333326</v>
      </c>
      <c r="H167" s="3">
        <f>G46-E46*(G47-G46)/(E47-E46)</f>
        <v>-16.73790000000001</v>
      </c>
      <c r="K167">
        <f t="shared" si="12"/>
        <v>-16.828333333333326</v>
      </c>
      <c r="L167">
        <f t="shared" si="12"/>
        <v>-16.73790000000001</v>
      </c>
      <c r="M167">
        <f t="shared" si="13"/>
        <v>-16.535999999999994</v>
      </c>
    </row>
    <row r="168" spans="2:15" ht="18" x14ac:dyDescent="0.35">
      <c r="B168" s="56" t="s">
        <v>191</v>
      </c>
      <c r="D168" s="52" t="s">
        <v>184</v>
      </c>
      <c r="E168" t="s">
        <v>6</v>
      </c>
      <c r="F168" s="11">
        <f>F167/(1/250-F166)</f>
        <v>1715.9999999999995</v>
      </c>
      <c r="G168" s="11">
        <f>G167/(1/250-G166)</f>
        <v>1655.8491253644315</v>
      </c>
      <c r="H168" s="11">
        <f>H167/(1/250-H166)</f>
        <v>1688.6710088906073</v>
      </c>
    </row>
    <row r="169" spans="2:15" ht="18" x14ac:dyDescent="0.35">
      <c r="B169" s="56" t="s">
        <v>192</v>
      </c>
      <c r="D169" s="54" t="s">
        <v>190</v>
      </c>
      <c r="F169" s="3">
        <f>F168/'Sand.panel_t-0,7'!H$8</f>
        <v>77.999999999999986</v>
      </c>
      <c r="G169" s="3">
        <f>G168/'Sand.panel_t-0,7'!I$8</f>
        <v>55.194970845481052</v>
      </c>
      <c r="H169" s="3">
        <f>H168/'Sand.panel_t-0,7'!J$8</f>
        <v>64.700038654812531</v>
      </c>
    </row>
    <row r="170" spans="2:15" x14ac:dyDescent="0.25">
      <c r="B170" s="56" t="s">
        <v>193</v>
      </c>
      <c r="D170" s="1" t="s">
        <v>12</v>
      </c>
      <c r="F170" s="11">
        <f>FLOOR(F169,1)</f>
        <v>78</v>
      </c>
      <c r="G170" s="11">
        <f t="shared" ref="G170:H170" si="14">FLOOR(G169,1)</f>
        <v>55</v>
      </c>
      <c r="H170" s="11">
        <f t="shared" si="14"/>
        <v>64</v>
      </c>
    </row>
    <row r="171" spans="2:15" ht="18" x14ac:dyDescent="0.35">
      <c r="B171" s="56" t="s">
        <v>194</v>
      </c>
      <c r="D171" s="54" t="s">
        <v>184</v>
      </c>
      <c r="E171" t="s">
        <v>6</v>
      </c>
      <c r="F171" s="2">
        <f>F170*'Sand.panel_t-0,7'!H$8</f>
        <v>1716</v>
      </c>
      <c r="G171" s="2">
        <f>G170*'Sand.panel_t-0,7'!I$8</f>
        <v>1650</v>
      </c>
      <c r="H171" s="2">
        <f>H170*'Sand.panel_t-0,7'!J$8</f>
        <v>1670.4</v>
      </c>
    </row>
    <row r="172" spans="2:15" ht="18" x14ac:dyDescent="0.35">
      <c r="C172" s="44"/>
      <c r="F172" s="41" t="s">
        <v>177</v>
      </c>
    </row>
    <row r="173" spans="2:15" x14ac:dyDescent="0.25">
      <c r="D173" s="1" t="s">
        <v>178</v>
      </c>
      <c r="E173" t="s">
        <v>62</v>
      </c>
      <c r="F173">
        <f>(G59-G58)/(E59-E58)</f>
        <v>1.3424242424242422E-2</v>
      </c>
      <c r="G173">
        <f>(G70-G69)/(E70-E69)</f>
        <v>1.3796296296296294E-2</v>
      </c>
      <c r="H173">
        <f>(G81-G80)/(E81-E80)</f>
        <v>1.3628352490421453E-2</v>
      </c>
      <c r="K173">
        <f t="shared" si="12"/>
        <v>1.3796296296296294E-2</v>
      </c>
      <c r="L173">
        <f t="shared" si="12"/>
        <v>1.3628352490421453E-2</v>
      </c>
      <c r="M173">
        <f t="shared" si="13"/>
        <v>1.3424242424242422E-2</v>
      </c>
    </row>
    <row r="174" spans="2:15" x14ac:dyDescent="0.25">
      <c r="D174" s="51" t="s">
        <v>179</v>
      </c>
      <c r="E174" t="s">
        <v>62</v>
      </c>
      <c r="F174" s="3">
        <f>G58-E58*(G59-G58)/(E59-E58)</f>
        <v>-16.358333333333331</v>
      </c>
      <c r="G174" s="3">
        <f>G69-E69*(G70-G69)/(E70-E69)</f>
        <v>-16.524333333333331</v>
      </c>
      <c r="H174" s="3">
        <f>G80-E80*(G81-G80)/(E81-E80)</f>
        <v>-16.500299999999999</v>
      </c>
      <c r="K174">
        <f t="shared" si="12"/>
        <v>-16.524333333333331</v>
      </c>
      <c r="L174">
        <f t="shared" si="12"/>
        <v>-16.500299999999999</v>
      </c>
      <c r="M174">
        <f t="shared" si="13"/>
        <v>-16.358333333333331</v>
      </c>
      <c r="N174" s="44"/>
      <c r="O174" s="44"/>
    </row>
    <row r="175" spans="2:15" ht="18" x14ac:dyDescent="0.35">
      <c r="C175" s="44"/>
      <c r="D175" s="52" t="s">
        <v>184</v>
      </c>
      <c r="E175" t="s">
        <v>6</v>
      </c>
      <c r="F175" s="11">
        <f>F174/(1/250-F173)</f>
        <v>1735.7717041800645</v>
      </c>
      <c r="G175" s="11">
        <f>G174/(1/250-G173)</f>
        <v>1686.7939508506618</v>
      </c>
      <c r="H175" s="11">
        <f>H174/(1/250-H173)</f>
        <v>1713.7199761241548</v>
      </c>
      <c r="N175" s="44"/>
      <c r="O175" s="44"/>
    </row>
    <row r="176" spans="2:15" ht="18" x14ac:dyDescent="0.35">
      <c r="C176" s="44"/>
      <c r="D176" s="54" t="s">
        <v>190</v>
      </c>
      <c r="F176" s="3">
        <f>F175/'Sand.panel_t-0,7'!H$8</f>
        <v>78.898713826366574</v>
      </c>
      <c r="G176" s="3">
        <f>G175/'Sand.panel_t-0,7'!I$8</f>
        <v>56.226465028355392</v>
      </c>
      <c r="H176" s="3">
        <f>H175/'Sand.panel_t-0,7'!J$8</f>
        <v>65.659769200159189</v>
      </c>
      <c r="N176" s="44"/>
      <c r="O176" s="44"/>
    </row>
    <row r="177" spans="3:15" x14ac:dyDescent="0.25">
      <c r="C177" s="44"/>
      <c r="D177" s="1" t="s">
        <v>12</v>
      </c>
      <c r="F177" s="11">
        <f>FLOOR(F176,1)</f>
        <v>78</v>
      </c>
      <c r="G177" s="11">
        <f t="shared" ref="G177" si="15">FLOOR(G176,1)</f>
        <v>56</v>
      </c>
      <c r="H177" s="11">
        <f t="shared" ref="H177" si="16">FLOOR(H176,1)</f>
        <v>65</v>
      </c>
      <c r="N177" s="44"/>
      <c r="O177" s="44"/>
    </row>
    <row r="178" spans="3:15" ht="18" x14ac:dyDescent="0.35">
      <c r="C178" s="44"/>
      <c r="D178" s="54" t="s">
        <v>184</v>
      </c>
      <c r="E178" t="s">
        <v>6</v>
      </c>
      <c r="F178" s="2">
        <f>F177*'Sand.panel_t-0,7'!H$8</f>
        <v>1716</v>
      </c>
      <c r="G178" s="2">
        <f>G177*'Sand.panel_t-0,7'!I$8</f>
        <v>1680</v>
      </c>
      <c r="H178" s="2">
        <f>H177*'Sand.panel_t-0,7'!J$8</f>
        <v>1696.5</v>
      </c>
      <c r="N178" s="44"/>
      <c r="O178" s="44"/>
    </row>
    <row r="179" spans="3:15" ht="18" x14ac:dyDescent="0.35">
      <c r="F179" s="41" t="s">
        <v>176</v>
      </c>
      <c r="N179" s="44"/>
      <c r="O179" s="44"/>
    </row>
    <row r="180" spans="3:15" x14ac:dyDescent="0.25">
      <c r="D180" s="1" t="s">
        <v>178</v>
      </c>
      <c r="E180" t="s">
        <v>62</v>
      </c>
      <c r="F180">
        <f>(G93-G92)/(E93-E92)</f>
        <v>1.3287878787878788E-2</v>
      </c>
      <c r="G180">
        <f>(G104-G103)/(E104-E103)</f>
        <v>1.3555555555555557E-2</v>
      </c>
      <c r="H180">
        <f>(G115-G114)/(E115-E114)</f>
        <v>1.3444444444444443E-2</v>
      </c>
      <c r="K180">
        <f t="shared" si="12"/>
        <v>1.3555555555555557E-2</v>
      </c>
      <c r="L180">
        <f t="shared" si="12"/>
        <v>1.3444444444444443E-2</v>
      </c>
      <c r="M180">
        <f t="shared" si="13"/>
        <v>1.3287878787878788E-2</v>
      </c>
      <c r="N180" s="44"/>
      <c r="O180" s="44"/>
    </row>
    <row r="181" spans="3:15" x14ac:dyDescent="0.25">
      <c r="D181" s="51" t="s">
        <v>179</v>
      </c>
      <c r="E181" t="s">
        <v>62</v>
      </c>
      <c r="F181" s="3">
        <f>G92-E92*(G93-G92)/(E93-E92)</f>
        <v>-16.246333333333332</v>
      </c>
      <c r="G181" s="3">
        <f>G103-E103*(G104-G103)/(E104-E103)</f>
        <v>-16.324000000000002</v>
      </c>
      <c r="H181" s="3">
        <f>G114-E114*(G115-G114)/(E115-E114)</f>
        <v>-16.348099999999995</v>
      </c>
      <c r="K181">
        <f t="shared" si="12"/>
        <v>-16.324000000000002</v>
      </c>
      <c r="L181">
        <f t="shared" si="12"/>
        <v>-16.348099999999995</v>
      </c>
      <c r="M181">
        <f t="shared" si="13"/>
        <v>-16.246333333333332</v>
      </c>
      <c r="N181" s="44"/>
      <c r="O181" s="44"/>
    </row>
    <row r="182" spans="3:15" ht="18" x14ac:dyDescent="0.35">
      <c r="D182" s="52" t="s">
        <v>184</v>
      </c>
      <c r="E182" t="s">
        <v>6</v>
      </c>
      <c r="F182" s="11">
        <f>F181/(1/250-F180)</f>
        <v>1749.1973898858075</v>
      </c>
      <c r="G182" s="11">
        <f>G181/(1/250-G180)</f>
        <v>1708.3255813953488</v>
      </c>
      <c r="H182" s="11">
        <f>H181/(1/250-H180)</f>
        <v>1730.9752941176469</v>
      </c>
      <c r="N182" s="44"/>
      <c r="O182" s="44"/>
    </row>
    <row r="183" spans="3:15" ht="18" x14ac:dyDescent="0.35">
      <c r="D183" s="54" t="s">
        <v>190</v>
      </c>
      <c r="F183" s="3">
        <f>F182/'Sand.panel_t-0,7'!H$8</f>
        <v>79.508972267536706</v>
      </c>
      <c r="G183" s="3">
        <f>G182/'Sand.panel_t-0,7'!I$8</f>
        <v>56.944186046511625</v>
      </c>
      <c r="H183" s="3">
        <f>H182/'Sand.panel_t-0,7'!J$8</f>
        <v>66.320892494928998</v>
      </c>
      <c r="N183" s="44"/>
      <c r="O183" s="44"/>
    </row>
    <row r="184" spans="3:15" x14ac:dyDescent="0.25">
      <c r="D184" s="1" t="s">
        <v>12</v>
      </c>
      <c r="F184" s="11">
        <f t="shared" ref="F184:H184" si="17">FLOOR(F183,1)</f>
        <v>79</v>
      </c>
      <c r="G184" s="61">
        <v>57</v>
      </c>
      <c r="H184" s="11">
        <f t="shared" si="17"/>
        <v>66</v>
      </c>
      <c r="N184" s="44"/>
      <c r="O184" s="44"/>
    </row>
    <row r="185" spans="3:15" ht="18" x14ac:dyDescent="0.35">
      <c r="D185" s="54" t="s">
        <v>184</v>
      </c>
      <c r="E185" t="s">
        <v>6</v>
      </c>
      <c r="F185" s="2">
        <f>F184*'Sand.panel_t-0,7'!H$8</f>
        <v>1738</v>
      </c>
      <c r="G185" s="2">
        <f>G184*'Sand.panel_t-0,7'!I$8</f>
        <v>1710</v>
      </c>
      <c r="H185" s="2">
        <f>H184*'Sand.panel_t-0,7'!J$8</f>
        <v>1722.6000000000001</v>
      </c>
      <c r="N185" s="44"/>
      <c r="O185" s="44"/>
    </row>
    <row r="186" spans="3:15" ht="18" x14ac:dyDescent="0.35">
      <c r="F186" s="41" t="s">
        <v>185</v>
      </c>
      <c r="N186" s="44"/>
      <c r="O186" s="44"/>
    </row>
    <row r="187" spans="3:15" x14ac:dyDescent="0.25">
      <c r="D187" s="1" t="s">
        <v>178</v>
      </c>
      <c r="E187" t="s">
        <v>62</v>
      </c>
      <c r="F187">
        <f>(G127-G126)/(E127-E126)</f>
        <v>1.3121212121212122E-2</v>
      </c>
      <c r="G187">
        <f>(G138-G137)/(E138-E137)</f>
        <v>1.3270370370370372E-2</v>
      </c>
      <c r="H187">
        <f>(G149-G148)/(E149-E148)</f>
        <v>1.322222222222222E-2</v>
      </c>
      <c r="K187">
        <f t="shared" si="12"/>
        <v>1.3270370370370372E-2</v>
      </c>
      <c r="L187">
        <f t="shared" si="12"/>
        <v>1.322222222222222E-2</v>
      </c>
      <c r="M187">
        <f t="shared" si="13"/>
        <v>1.3121212121212122E-2</v>
      </c>
      <c r="N187" s="44"/>
      <c r="O187" s="44"/>
    </row>
    <row r="188" spans="3:15" x14ac:dyDescent="0.25">
      <c r="D188" s="51" t="s">
        <v>179</v>
      </c>
      <c r="E188" t="s">
        <v>62</v>
      </c>
      <c r="F188" s="3">
        <f>G126-E126*(G127-G126)/(E127-E126)</f>
        <v>-16.105666666666668</v>
      </c>
      <c r="G188" s="3">
        <f>G137-E137*(G138-G137)/(E138-E137)</f>
        <v>-16.088666666666668</v>
      </c>
      <c r="H188" s="3">
        <f>G148-E148*(G149-G148)/(E149-E148)</f>
        <v>-16.160899999999998</v>
      </c>
      <c r="K188">
        <f t="shared" si="12"/>
        <v>-16.088666666666668</v>
      </c>
      <c r="L188">
        <f t="shared" si="12"/>
        <v>-16.160899999999998</v>
      </c>
      <c r="M188">
        <f t="shared" si="13"/>
        <v>-16.105666666666668</v>
      </c>
      <c r="N188" s="44"/>
      <c r="O188" s="44"/>
    </row>
    <row r="189" spans="3:15" ht="18" x14ac:dyDescent="0.35">
      <c r="D189" s="52" t="s">
        <v>184</v>
      </c>
      <c r="E189" t="s">
        <v>6</v>
      </c>
      <c r="F189" s="11">
        <f>F188/(1/250-F187)</f>
        <v>1765.7375415282393</v>
      </c>
      <c r="G189" s="11">
        <f>G188/(1/250-G187)</f>
        <v>1735.4934079105074</v>
      </c>
      <c r="H189" s="11">
        <f>H188/(1/250-H187)</f>
        <v>1752.3867469879519</v>
      </c>
      <c r="N189" s="44"/>
      <c r="O189" s="44"/>
    </row>
    <row r="190" spans="3:15" ht="18" x14ac:dyDescent="0.35">
      <c r="D190" s="54" t="s">
        <v>190</v>
      </c>
      <c r="F190" s="3">
        <f>F189/'Sand.panel_t-0,7'!H$8</f>
        <v>80.260797342192689</v>
      </c>
      <c r="G190" s="3">
        <f>G189/'Sand.panel_t-0,7'!I$8</f>
        <v>57.849780263683577</v>
      </c>
      <c r="H190" s="3">
        <f>H189/'Sand.panel_t-0,7'!J$8</f>
        <v>67.141254673867891</v>
      </c>
    </row>
    <row r="191" spans="3:15" x14ac:dyDescent="0.25">
      <c r="D191" s="1" t="s">
        <v>12</v>
      </c>
      <c r="F191" s="11">
        <f>FLOOR(F190,1)</f>
        <v>80</v>
      </c>
      <c r="G191" s="11">
        <f t="shared" ref="G191:H191" si="18">FLOOR(G190,1)</f>
        <v>57</v>
      </c>
      <c r="H191" s="11">
        <f t="shared" si="18"/>
        <v>67</v>
      </c>
    </row>
    <row r="192" spans="3:15" ht="18" x14ac:dyDescent="0.35">
      <c r="D192" s="54" t="s">
        <v>184</v>
      </c>
      <c r="E192" t="s">
        <v>6</v>
      </c>
      <c r="F192" s="2">
        <f>F191*'Sand.panel_t-0,7'!H$8</f>
        <v>1760</v>
      </c>
      <c r="G192" s="2">
        <f>G191*'Sand.panel_t-0,7'!I$8</f>
        <v>1710</v>
      </c>
      <c r="H192" s="2">
        <f>H191*'Sand.panel_t-0,7'!J$8</f>
        <v>1748.7</v>
      </c>
    </row>
    <row r="195" spans="2:9" x14ac:dyDescent="0.25">
      <c r="B195" s="53" t="s">
        <v>186</v>
      </c>
      <c r="C195" s="53"/>
      <c r="D195" s="53"/>
    </row>
    <row r="198" spans="2:9" x14ac:dyDescent="0.25">
      <c r="D198" t="s">
        <v>196</v>
      </c>
    </row>
    <row r="199" spans="2:9" ht="18" x14ac:dyDescent="0.35">
      <c r="D199" s="52" t="s">
        <v>184</v>
      </c>
      <c r="F199" s="54" t="s">
        <v>101</v>
      </c>
      <c r="G199" s="54" t="s">
        <v>187</v>
      </c>
      <c r="H199" s="54" t="s">
        <v>188</v>
      </c>
      <c r="I199" s="54" t="s">
        <v>189</v>
      </c>
    </row>
    <row r="200" spans="2:9" x14ac:dyDescent="0.25">
      <c r="E200" s="4" t="s">
        <v>8</v>
      </c>
    </row>
    <row r="201" spans="2:9" x14ac:dyDescent="0.25">
      <c r="D201" t="str">
        <f>G163</f>
        <v>CELLA 4</v>
      </c>
      <c r="E201" s="3">
        <f>G164</f>
        <v>35.264389682754654</v>
      </c>
      <c r="F201" s="11">
        <f>G168</f>
        <v>1655.8491253644315</v>
      </c>
      <c r="G201" s="11">
        <f>G175</f>
        <v>1686.7939508506618</v>
      </c>
      <c r="H201" s="11">
        <f>G182</f>
        <v>1708.3255813953488</v>
      </c>
      <c r="I201" s="11">
        <f>G189</f>
        <v>1735.4934079105074</v>
      </c>
    </row>
    <row r="202" spans="2:9" x14ac:dyDescent="0.25">
      <c r="D202" t="str">
        <f>H163</f>
        <v>CELLA 5</v>
      </c>
      <c r="E202" s="3">
        <f>H164</f>
        <v>39.103052282294968</v>
      </c>
      <c r="F202" s="11">
        <f>H168</f>
        <v>1688.6710088906073</v>
      </c>
      <c r="G202" s="11">
        <f>H175</f>
        <v>1713.7199761241548</v>
      </c>
      <c r="H202" s="11">
        <f>H182</f>
        <v>1730.9752941176469</v>
      </c>
      <c r="I202" s="11">
        <f>H189</f>
        <v>1752.3867469879519</v>
      </c>
    </row>
    <row r="203" spans="2:9" x14ac:dyDescent="0.25">
      <c r="D203" t="str">
        <f>F163</f>
        <v>CELLA 2</v>
      </c>
      <c r="E203" s="3">
        <f>F164</f>
        <v>43.956912738880717</v>
      </c>
      <c r="F203" s="11">
        <f>F168</f>
        <v>1715.9999999999995</v>
      </c>
      <c r="G203" s="11">
        <f>F175</f>
        <v>1735.7717041800645</v>
      </c>
      <c r="H203" s="11">
        <f>F182</f>
        <v>1749.1973898858075</v>
      </c>
      <c r="I203" s="11">
        <f>F189</f>
        <v>1765.7375415282393</v>
      </c>
    </row>
    <row r="205" spans="2:9" x14ac:dyDescent="0.25">
      <c r="D205" t="s">
        <v>197</v>
      </c>
    </row>
    <row r="206" spans="2:9" ht="18" x14ac:dyDescent="0.35">
      <c r="D206" s="52" t="s">
        <v>184</v>
      </c>
      <c r="F206" s="54" t="s">
        <v>101</v>
      </c>
      <c r="G206" s="54" t="s">
        <v>177</v>
      </c>
      <c r="H206" s="54" t="s">
        <v>176</v>
      </c>
      <c r="I206" s="54" t="s">
        <v>185</v>
      </c>
    </row>
    <row r="207" spans="2:9" x14ac:dyDescent="0.25">
      <c r="E207" s="4" t="s">
        <v>8</v>
      </c>
    </row>
    <row r="208" spans="2:9" x14ac:dyDescent="0.25">
      <c r="D208" t="str">
        <f>G163</f>
        <v>CELLA 4</v>
      </c>
      <c r="E208" s="3">
        <f>G164</f>
        <v>35.264389682754654</v>
      </c>
      <c r="F208" s="11">
        <f>G171</f>
        <v>1650</v>
      </c>
      <c r="G208" s="11">
        <f>G178</f>
        <v>1680</v>
      </c>
      <c r="H208" s="11">
        <f>G185</f>
        <v>1710</v>
      </c>
      <c r="I208" s="11">
        <f>G192</f>
        <v>1710</v>
      </c>
    </row>
    <row r="209" spans="4:9" x14ac:dyDescent="0.25">
      <c r="D209" t="str">
        <f>H163</f>
        <v>CELLA 5</v>
      </c>
      <c r="E209" s="3">
        <f>H164</f>
        <v>39.103052282294968</v>
      </c>
      <c r="F209" s="11">
        <f>H171</f>
        <v>1670.4</v>
      </c>
      <c r="G209" s="11">
        <f>H178</f>
        <v>1696.5</v>
      </c>
      <c r="H209" s="11">
        <f>H185</f>
        <v>1722.6000000000001</v>
      </c>
      <c r="I209" s="11">
        <f>H192</f>
        <v>1748.7</v>
      </c>
    </row>
    <row r="210" spans="4:9" x14ac:dyDescent="0.25">
      <c r="D210" t="str">
        <f>F163</f>
        <v>CELLA 2</v>
      </c>
      <c r="E210" s="3">
        <f>F164</f>
        <v>43.956912738880717</v>
      </c>
      <c r="F210" s="11">
        <f>F171</f>
        <v>1716</v>
      </c>
      <c r="G210" s="11">
        <f>F178</f>
        <v>1716</v>
      </c>
      <c r="H210" s="11">
        <f>F185</f>
        <v>1738</v>
      </c>
      <c r="I210" s="11">
        <f>F192</f>
        <v>1760</v>
      </c>
    </row>
  </sheetData>
  <phoneticPr fontId="15" type="noConversion"/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12583-28C5-477F-BB86-5DD2EB76C9A9}">
  <dimension ref="B1:J133"/>
  <sheetViews>
    <sheetView topLeftCell="P58" zoomScaleNormal="100" workbookViewId="0">
      <selection activeCell="C11" sqref="C11"/>
    </sheetView>
  </sheetViews>
  <sheetFormatPr defaultRowHeight="15" x14ac:dyDescent="0.25"/>
  <cols>
    <col min="1" max="1" width="1.5703125" customWidth="1"/>
    <col min="5" max="5" width="9.140625" customWidth="1"/>
    <col min="7" max="7" width="9.140625" customWidth="1"/>
    <col min="8" max="8" width="9.140625" style="24"/>
    <col min="10" max="10" width="9.140625" customWidth="1"/>
    <col min="15" max="15" width="9.140625" customWidth="1"/>
  </cols>
  <sheetData>
    <row r="1" spans="2:10" ht="8.1" customHeight="1" x14ac:dyDescent="0.25"/>
    <row r="2" spans="2:10" ht="18.75" x14ac:dyDescent="0.3">
      <c r="B2" s="30" t="s">
        <v>107</v>
      </c>
      <c r="C2" s="29"/>
      <c r="D2" s="29"/>
      <c r="E2" s="29"/>
      <c r="F2" s="29"/>
    </row>
    <row r="4" spans="2:10" x14ac:dyDescent="0.25">
      <c r="B4" t="s">
        <v>108</v>
      </c>
    </row>
    <row r="5" spans="2:10" x14ac:dyDescent="0.25">
      <c r="B5" t="s">
        <v>109</v>
      </c>
    </row>
    <row r="7" spans="2:10" x14ac:dyDescent="0.25">
      <c r="E7" t="s">
        <v>110</v>
      </c>
      <c r="F7" s="14" t="s">
        <v>111</v>
      </c>
    </row>
    <row r="8" spans="2:10" x14ac:dyDescent="0.25">
      <c r="F8" s="14" t="s">
        <v>112</v>
      </c>
    </row>
    <row r="11" spans="2:10" ht="18" x14ac:dyDescent="0.35">
      <c r="C11" s="40" t="s">
        <v>99</v>
      </c>
      <c r="D11" s="2">
        <f>'Sand.panel_t-0,7'!H36</f>
        <v>0.7</v>
      </c>
      <c r="E11" t="s">
        <v>113</v>
      </c>
    </row>
    <row r="12" spans="2:10" ht="18" x14ac:dyDescent="0.35">
      <c r="C12" s="41" t="s">
        <v>101</v>
      </c>
      <c r="D12" s="2">
        <f>'Sand.panel_t-0,7'!H32</f>
        <v>3</v>
      </c>
      <c r="E12" t="s">
        <v>113</v>
      </c>
    </row>
    <row r="13" spans="2:10" ht="18" x14ac:dyDescent="0.35">
      <c r="D13" t="s">
        <v>2</v>
      </c>
      <c r="E13" s="1" t="s">
        <v>114</v>
      </c>
      <c r="F13" t="s">
        <v>115</v>
      </c>
      <c r="G13" t="s">
        <v>116</v>
      </c>
      <c r="H13" s="24" t="s">
        <v>117</v>
      </c>
      <c r="I13" t="s">
        <v>118</v>
      </c>
      <c r="J13" t="s">
        <v>152</v>
      </c>
    </row>
    <row r="14" spans="2:10" x14ac:dyDescent="0.25">
      <c r="E14">
        <f>'Sand.panel_t-0,7'!H14</f>
        <v>308</v>
      </c>
      <c r="F14" s="24">
        <f>'Sand.panel_t-0,7'!H266</f>
        <v>5.5077151111869675E-3</v>
      </c>
      <c r="G14">
        <f t="shared" ref="G14:G19" si="0">F14/F14</f>
        <v>1</v>
      </c>
      <c r="H14" s="24">
        <f>'Sand.panel_t-0,7'!H285</f>
        <v>0.03</v>
      </c>
      <c r="I14" s="3">
        <f t="shared" ref="I14:I19" si="1">H14/F14</f>
        <v>5.4469048224853989</v>
      </c>
      <c r="J14" s="3">
        <f>F14/H14</f>
        <v>0.18359050370623226</v>
      </c>
    </row>
    <row r="15" spans="2:10" x14ac:dyDescent="0.25">
      <c r="E15">
        <f>'Sand.panel_t-0,7'!H16</f>
        <v>594</v>
      </c>
      <c r="F15" s="24">
        <f>'Sand.panel_t-0,7'!H268</f>
        <v>7.6192878654839466E-2</v>
      </c>
      <c r="G15">
        <f t="shared" si="0"/>
        <v>1</v>
      </c>
      <c r="H15" s="24">
        <f>'Sand.panel_t-0,7'!H287</f>
        <v>0.17599999999999999</v>
      </c>
      <c r="I15" s="3">
        <f t="shared" si="1"/>
        <v>2.3099271625803204</v>
      </c>
      <c r="J15" s="3">
        <f t="shared" ref="J15:J17" si="2">F15/H15</f>
        <v>0.43291408326613334</v>
      </c>
    </row>
    <row r="16" spans="2:10" x14ac:dyDescent="0.25">
      <c r="E16">
        <f>'Sand.panel_t-0,7'!H18</f>
        <v>814</v>
      </c>
      <c r="F16" s="24">
        <f>'Sand.panel_t-0,7'!H270</f>
        <v>0.26869910611456888</v>
      </c>
      <c r="G16">
        <f t="shared" si="0"/>
        <v>1</v>
      </c>
      <c r="H16" s="24">
        <f>'Sand.panel_t-0,7'!H289</f>
        <v>0.47299999999999998</v>
      </c>
      <c r="I16" s="3">
        <f t="shared" si="1"/>
        <v>1.7603333588996777</v>
      </c>
      <c r="J16" s="3">
        <f t="shared" si="2"/>
        <v>0.56807422011536768</v>
      </c>
    </row>
    <row r="17" spans="4:10" x14ac:dyDescent="0.25">
      <c r="E17">
        <f>'Sand.panel_t-0,7'!H20</f>
        <v>990</v>
      </c>
      <c r="F17" s="24">
        <f>'Sand.panel_t-0,7'!H272</f>
        <v>0.58790801431203299</v>
      </c>
      <c r="G17">
        <f t="shared" si="0"/>
        <v>1</v>
      </c>
      <c r="H17" s="24">
        <f>'Sand.panel_t-0,7'!H291</f>
        <v>0.91200000000000003</v>
      </c>
      <c r="I17" s="3">
        <f t="shared" si="1"/>
        <v>1.5512630850375766</v>
      </c>
      <c r="J17" s="3">
        <f t="shared" si="2"/>
        <v>0.64463598060529925</v>
      </c>
    </row>
    <row r="18" spans="4:10" x14ac:dyDescent="0.25">
      <c r="E18">
        <f>'Sand.panel_t-0,7'!H22</f>
        <v>1232</v>
      </c>
      <c r="F18" s="24">
        <f>'Sand.panel_t-0,7'!H274</f>
        <v>1.4099750684638637</v>
      </c>
      <c r="G18">
        <f t="shared" si="0"/>
        <v>1</v>
      </c>
      <c r="H18" s="24">
        <f>'Sand.panel_t-0,7'!H293</f>
        <v>1.9810000000000001</v>
      </c>
      <c r="I18" s="3">
        <f t="shared" si="1"/>
        <v>1.4049893819457782</v>
      </c>
      <c r="J18" s="3">
        <f>F18/H18</f>
        <v>0.71174915116802806</v>
      </c>
    </row>
    <row r="19" spans="4:10" x14ac:dyDescent="0.25">
      <c r="E19">
        <f>'Sand.panel_t-0,7'!H24</f>
        <v>1540</v>
      </c>
      <c r="F19" s="24">
        <f>'Sand.panel_t-0,7'!H276</f>
        <v>3.4423219444918547</v>
      </c>
      <c r="G19">
        <f t="shared" si="0"/>
        <v>1</v>
      </c>
      <c r="H19" s="24">
        <f>'Sand.panel_t-0,7'!H295</f>
        <v>4.4640000000000004</v>
      </c>
      <c r="I19" s="3">
        <f t="shared" si="1"/>
        <v>1.296799100137324</v>
      </c>
      <c r="J19" s="3">
        <f>F19/H19</f>
        <v>0.77112946785211789</v>
      </c>
    </row>
    <row r="20" spans="4:10" x14ac:dyDescent="0.25">
      <c r="E20">
        <f>'Sand.panel_t-0,7'!H26</f>
        <v>1804</v>
      </c>
      <c r="F20" s="24">
        <f>'Sand.panel_t-0,7'!H278</f>
        <v>6.4820851979603473</v>
      </c>
      <c r="G20">
        <f>F20/F20</f>
        <v>1</v>
      </c>
      <c r="H20" s="24">
        <f>'Sand.panel_t-0,7'!H297</f>
        <v>8.0640000000000001</v>
      </c>
      <c r="I20" s="3">
        <f>H20/F20</f>
        <v>1.2440441237238624</v>
      </c>
      <c r="J20" s="3">
        <f>F20/H20</f>
        <v>0.80383000966770179</v>
      </c>
    </row>
    <row r="21" spans="4:10" x14ac:dyDescent="0.25">
      <c r="E21">
        <f>'Sand.panel_t-0,7'!H28</f>
        <v>2002</v>
      </c>
      <c r="F21" s="24">
        <f>'Sand.panel_t-0,7'!H280</f>
        <v>9.8316157056631859</v>
      </c>
      <c r="G21">
        <f>F21/F21</f>
        <v>1</v>
      </c>
      <c r="H21" s="24">
        <f>'Sand.panel_t-0,7'!H299</f>
        <v>0</v>
      </c>
      <c r="I21" s="3">
        <f>H21/F21</f>
        <v>0</v>
      </c>
      <c r="J21" s="3" t="e">
        <f>F21/H21</f>
        <v>#DIV/0!</v>
      </c>
    </row>
    <row r="23" spans="4:10" ht="18" x14ac:dyDescent="0.35">
      <c r="D23" t="s">
        <v>3</v>
      </c>
      <c r="E23" s="1" t="s">
        <v>114</v>
      </c>
      <c r="F23" t="s">
        <v>115</v>
      </c>
      <c r="G23" t="s">
        <v>116</v>
      </c>
      <c r="H23" s="24" t="s">
        <v>117</v>
      </c>
      <c r="I23" t="s">
        <v>118</v>
      </c>
      <c r="J23" t="s">
        <v>152</v>
      </c>
    </row>
    <row r="24" spans="4:10" x14ac:dyDescent="0.25">
      <c r="E24">
        <f>'Sand.panel_t-0,7'!I14</f>
        <v>300</v>
      </c>
      <c r="F24" s="24">
        <f>'Sand.panel_t-0,7'!I266</f>
        <v>4.9631833086897234E-3</v>
      </c>
      <c r="G24">
        <f>F24/F24</f>
        <v>1</v>
      </c>
      <c r="H24" s="24">
        <f>'Sand.panel_t-0,7'!I285</f>
        <v>4.2999999999999997E-2</v>
      </c>
      <c r="I24" s="3">
        <f>H24/F24</f>
        <v>8.6637944491620971</v>
      </c>
      <c r="J24" s="3">
        <f>F24/H24</f>
        <v>0.11542286764394706</v>
      </c>
    </row>
    <row r="25" spans="4:10" x14ac:dyDescent="0.25">
      <c r="E25">
        <f>'Sand.panel_t-0,7'!I16</f>
        <v>600</v>
      </c>
      <c r="F25" s="24">
        <f>'Sand.panel_t-0,7'!I268</f>
        <v>7.9410932939035575E-2</v>
      </c>
      <c r="G25">
        <f t="shared" ref="G25:G27" si="3">F25/F25</f>
        <v>1</v>
      </c>
      <c r="H25" s="24">
        <f>'Sand.panel_t-0,7'!I287</f>
        <v>0.249</v>
      </c>
      <c r="I25" s="3">
        <f t="shared" ref="I25:I27" si="4">H25/F25</f>
        <v>3.1355883980252361</v>
      </c>
      <c r="J25" s="3">
        <f t="shared" ref="J25:J27" si="5">F25/H25</f>
        <v>0.31891940939371716</v>
      </c>
    </row>
    <row r="26" spans="4:10" x14ac:dyDescent="0.25">
      <c r="E26">
        <f>'Sand.panel_t-0,7'!I18</f>
        <v>810</v>
      </c>
      <c r="F26" s="24">
        <f>'Sand.panel_t-0,7'!I270</f>
        <v>0.26376391007533756</v>
      </c>
      <c r="G26">
        <f t="shared" si="3"/>
        <v>1</v>
      </c>
      <c r="H26" s="24">
        <f>'Sand.panel_t-0,7'!I289</f>
        <v>0.59099999999999997</v>
      </c>
      <c r="I26" s="3">
        <f t="shared" si="4"/>
        <v>2.2406401233254223</v>
      </c>
      <c r="J26" s="3">
        <f t="shared" si="5"/>
        <v>0.44630103227637491</v>
      </c>
    </row>
    <row r="27" spans="4:10" x14ac:dyDescent="0.25">
      <c r="E27">
        <f>'Sand.panel_t-0,7'!I20</f>
        <v>990</v>
      </c>
      <c r="F27" s="24">
        <f>'Sand.panel_t-0,7'!I272</f>
        <v>0.58859433126246252</v>
      </c>
      <c r="G27">
        <f t="shared" si="3"/>
        <v>1</v>
      </c>
      <c r="H27" s="24">
        <f>'Sand.panel_t-0,7'!I291</f>
        <v>1.1020000000000001</v>
      </c>
      <c r="I27" s="3">
        <f t="shared" si="4"/>
        <v>1.8722572431785836</v>
      </c>
      <c r="J27" s="3">
        <f t="shared" si="5"/>
        <v>0.53411463816920368</v>
      </c>
    </row>
    <row r="28" spans="4:10" x14ac:dyDescent="0.25">
      <c r="E28">
        <f>'Sand.panel_t-0,7'!I22</f>
        <v>1230</v>
      </c>
      <c r="F28" s="24">
        <f>'Sand.panel_t-0,7'!I274</f>
        <v>1.4024769829546382</v>
      </c>
      <c r="G28">
        <f>F28/F28</f>
        <v>1</v>
      </c>
      <c r="H28" s="24">
        <f>'Sand.panel_t-0,7'!I293</f>
        <v>2.2530000000000001</v>
      </c>
      <c r="I28" s="3">
        <f>H28/F28</f>
        <v>1.6064434763510635</v>
      </c>
      <c r="J28" s="3">
        <f>F28/H28</f>
        <v>0.62249311271843677</v>
      </c>
    </row>
    <row r="29" spans="4:10" x14ac:dyDescent="0.25">
      <c r="E29">
        <f>'Sand.panel_t-0,7'!I24</f>
        <v>1530</v>
      </c>
      <c r="F29" s="24">
        <f>'Sand.panel_t-0,7'!I276</f>
        <v>3.3576932683131027</v>
      </c>
      <c r="G29">
        <f>F29/F29</f>
        <v>1</v>
      </c>
      <c r="H29" s="24">
        <f>'Sand.panel_t-0,7'!I295</f>
        <v>4.8410000000000002</v>
      </c>
      <c r="I29" s="3">
        <f>H29/F29</f>
        <v>1.4417636195911687</v>
      </c>
      <c r="J29" s="3">
        <f>F29/H29</f>
        <v>0.69359497383042812</v>
      </c>
    </row>
    <row r="30" spans="4:10" x14ac:dyDescent="0.25">
      <c r="E30">
        <f>'Sand.panel_t-0,7'!I26</f>
        <v>1800</v>
      </c>
      <c r="F30" s="24">
        <f>'Sand.panel_t-0,7'!I278</f>
        <v>6.4322855680618813</v>
      </c>
      <c r="G30">
        <f>F30/F30</f>
        <v>1</v>
      </c>
      <c r="H30" s="24">
        <f>'Sand.panel_t-0,7'!I297</f>
        <v>8.6649999999999991</v>
      </c>
      <c r="I30" s="3">
        <f>H30/F30</f>
        <v>1.3471105889676567</v>
      </c>
      <c r="J30" s="3">
        <f>F30/H30</f>
        <v>0.74232955199790907</v>
      </c>
    </row>
    <row r="31" spans="4:10" x14ac:dyDescent="0.25">
      <c r="E31">
        <f>'Sand.panel_t-0,7'!I28</f>
        <v>2010</v>
      </c>
      <c r="F31" s="24">
        <f>'Sand.panel_t-0,7'!I280</f>
        <v>10.001370739858697</v>
      </c>
      <c r="G31">
        <f>F31/F31</f>
        <v>1</v>
      </c>
      <c r="H31" s="24">
        <f>'Sand.panel_t-0,7'!I299</f>
        <v>0</v>
      </c>
      <c r="I31" s="3">
        <f>H31/F31</f>
        <v>0</v>
      </c>
      <c r="J31" s="3" t="e">
        <f>F31/H31</f>
        <v>#DIV/0!</v>
      </c>
    </row>
    <row r="33" spans="3:10" ht="18" x14ac:dyDescent="0.35">
      <c r="D33" t="s">
        <v>147</v>
      </c>
      <c r="E33" s="1" t="s">
        <v>114</v>
      </c>
      <c r="F33" t="s">
        <v>115</v>
      </c>
      <c r="G33" t="s">
        <v>116</v>
      </c>
      <c r="H33" s="24" t="s">
        <v>117</v>
      </c>
      <c r="I33" t="s">
        <v>118</v>
      </c>
      <c r="J33" t="s">
        <v>152</v>
      </c>
    </row>
    <row r="34" spans="3:10" x14ac:dyDescent="0.25">
      <c r="E34">
        <f>'Sand.panel_t-0,7'!J14</f>
        <v>313.2</v>
      </c>
      <c r="F34" s="24">
        <f>'Sand.panel_t-0,7'!J266</f>
        <v>5.8938379052316621E-3</v>
      </c>
      <c r="G34">
        <f>F34/F34</f>
        <v>1</v>
      </c>
      <c r="H34" s="24">
        <f>'Sand.panel_t-0,7'!J285</f>
        <v>3.9E-2</v>
      </c>
      <c r="I34" s="3">
        <f>H34/F34</f>
        <v>6.6170805215701085</v>
      </c>
      <c r="J34" s="3">
        <f>F34/H34</f>
        <v>0.15112404885209391</v>
      </c>
    </row>
    <row r="35" spans="3:10" x14ac:dyDescent="0.25">
      <c r="E35">
        <f>'Sand.panel_t-0,7'!J16</f>
        <v>600.29999999999995</v>
      </c>
      <c r="F35" s="24">
        <f>'Sand.panel_t-0,7'!J268</f>
        <v>7.953980966618121E-2</v>
      </c>
      <c r="G35">
        <f t="shared" ref="G35:G37" si="6">F35/F35</f>
        <v>1</v>
      </c>
      <c r="H35" s="24">
        <f>'Sand.panel_t-0,7'!J287</f>
        <v>0.21299999999999999</v>
      </c>
      <c r="I35" s="3">
        <f t="shared" ref="I35:I37" si="7">H35/F35</f>
        <v>2.6779043210429441</v>
      </c>
      <c r="J35" s="3">
        <f t="shared" ref="J35:J37" si="8">F35/H35</f>
        <v>0.37342633646094464</v>
      </c>
    </row>
    <row r="36" spans="3:10" x14ac:dyDescent="0.25">
      <c r="E36">
        <f>'Sand.panel_t-0,7'!J18</f>
        <v>809.1</v>
      </c>
      <c r="F36" s="24">
        <f>'Sand.panel_t-0,7'!J270</f>
        <v>0.26249436130774745</v>
      </c>
      <c r="G36">
        <f t="shared" si="6"/>
        <v>1</v>
      </c>
      <c r="H36" s="24">
        <f>'Sand.panel_t-0,7'!J289</f>
        <v>0.52100000000000002</v>
      </c>
      <c r="I36" s="3">
        <f t="shared" si="7"/>
        <v>1.9848045398170724</v>
      </c>
      <c r="J36" s="3">
        <f t="shared" si="8"/>
        <v>0.50382794876726955</v>
      </c>
    </row>
    <row r="37" spans="3:10" x14ac:dyDescent="0.25">
      <c r="E37">
        <f>'Sand.panel_t-0,7'!J20</f>
        <v>991.8</v>
      </c>
      <c r="F37" s="24">
        <f>'Sand.panel_t-0,7'!J272</f>
        <v>0.59266269262939464</v>
      </c>
      <c r="G37">
        <f t="shared" si="6"/>
        <v>1</v>
      </c>
      <c r="H37" s="24">
        <f>'Sand.panel_t-0,7'!J291</f>
        <v>1.0049999999999999</v>
      </c>
      <c r="I37" s="3">
        <f t="shared" si="7"/>
        <v>1.6957369048172044</v>
      </c>
      <c r="J37" s="3">
        <f t="shared" si="8"/>
        <v>0.58971412201929818</v>
      </c>
    </row>
    <row r="38" spans="3:10" x14ac:dyDescent="0.25">
      <c r="E38">
        <f>'Sand.panel_t-0,7'!J22</f>
        <v>1226.7</v>
      </c>
      <c r="F38" s="24">
        <f>'Sand.panel_t-0,7'!J274</f>
        <v>1.386962232023474</v>
      </c>
      <c r="G38">
        <f t="shared" ref="G38:G39" si="9">F38/F38</f>
        <v>1</v>
      </c>
      <c r="H38" s="24">
        <f>'Sand.panel_t-0,7'!J293</f>
        <v>2.0720000000000001</v>
      </c>
      <c r="I38" s="3">
        <f t="shared" ref="I38:I39" si="10">H38/F38</f>
        <v>1.4939123446621234</v>
      </c>
      <c r="J38" s="3">
        <f t="shared" ref="J38:J39" si="11">F38/H38</f>
        <v>0.6693833166136457</v>
      </c>
    </row>
    <row r="39" spans="3:10" x14ac:dyDescent="0.25">
      <c r="E39">
        <f>'Sand.panel_t-0,7'!J24</f>
        <v>1539.9</v>
      </c>
      <c r="F39" s="24">
        <f>'Sand.panel_t-0,7'!J276</f>
        <v>3.4441435943854097</v>
      </c>
      <c r="G39">
        <f t="shared" si="9"/>
        <v>1</v>
      </c>
      <c r="H39" s="24">
        <f>'Sand.panel_t-0,7'!J295</f>
        <v>4.6849999999999996</v>
      </c>
      <c r="I39" s="3">
        <f t="shared" si="10"/>
        <v>1.3602801020368067</v>
      </c>
      <c r="J39" s="3">
        <f t="shared" si="11"/>
        <v>0.73514270958066386</v>
      </c>
    </row>
    <row r="40" spans="3:10" x14ac:dyDescent="0.25">
      <c r="E40">
        <f>'Sand.panel_t-0,7'!J26</f>
        <v>1800.9</v>
      </c>
      <c r="F40" s="24">
        <f>'Sand.panel_t-0,7'!J278</f>
        <v>6.4427245829606816</v>
      </c>
      <c r="G40">
        <f>F40/F40</f>
        <v>1</v>
      </c>
      <c r="H40" s="24">
        <f>'Sand.panel_t-0,7'!J297</f>
        <v>8.3160000000000007</v>
      </c>
      <c r="I40" s="3">
        <f>H40/F40</f>
        <v>1.2907582642898692</v>
      </c>
      <c r="J40" s="3">
        <f>F40/H40</f>
        <v>0.77473840583942777</v>
      </c>
    </row>
    <row r="41" spans="3:10" x14ac:dyDescent="0.25">
      <c r="E41">
        <f>'Sand.panel_t-0,7'!J28</f>
        <v>2009.7</v>
      </c>
      <c r="F41" s="24">
        <f>'Sand.panel_t-0,7'!J280</f>
        <v>9.9916244950792237</v>
      </c>
      <c r="G41">
        <f>F41/F41</f>
        <v>1</v>
      </c>
      <c r="H41" s="24">
        <f>'Sand.panel_t-0,7'!J299</f>
        <v>0</v>
      </c>
      <c r="I41" s="3">
        <f>H41/F41</f>
        <v>0</v>
      </c>
      <c r="J41" s="3" t="e">
        <f>F41/H41</f>
        <v>#DIV/0!</v>
      </c>
    </row>
    <row r="43" spans="3:10" ht="18" x14ac:dyDescent="0.35">
      <c r="C43" s="41" t="s">
        <v>102</v>
      </c>
      <c r="D43" s="2">
        <f>'Sand.panel_t-0,7'!H33</f>
        <v>3.5</v>
      </c>
      <c r="E43" t="s">
        <v>113</v>
      </c>
    </row>
    <row r="44" spans="3:10" ht="18" x14ac:dyDescent="0.35">
      <c r="D44" t="s">
        <v>2</v>
      </c>
      <c r="E44" s="1" t="s">
        <v>114</v>
      </c>
      <c r="F44" t="s">
        <v>115</v>
      </c>
      <c r="G44" t="s">
        <v>116</v>
      </c>
      <c r="H44" s="24" t="s">
        <v>117</v>
      </c>
      <c r="I44" t="s">
        <v>118</v>
      </c>
      <c r="J44" t="s">
        <v>152</v>
      </c>
    </row>
    <row r="45" spans="3:10" x14ac:dyDescent="0.25">
      <c r="E45">
        <f>'Sand.panel_t-0,7'!H14</f>
        <v>308</v>
      </c>
      <c r="F45" s="24">
        <f>'Sand.panel_t-0,7'!H322</f>
        <v>5.5043586977427872E-3</v>
      </c>
      <c r="G45">
        <f t="shared" ref="G45:G50" si="12">F45/F45</f>
        <v>1</v>
      </c>
      <c r="H45" s="24">
        <f>'Sand.panel_t-0,7'!H341</f>
        <v>2.4E-2</v>
      </c>
      <c r="I45" s="3">
        <f t="shared" ref="I45:I50" si="13">H45/F45</f>
        <v>4.3601809616516922</v>
      </c>
      <c r="J45" s="3">
        <f>F45/H45</f>
        <v>0.22934827907261612</v>
      </c>
    </row>
    <row r="46" spans="3:10" x14ac:dyDescent="0.25">
      <c r="E46">
        <f>'Sand.panel_t-0,7'!H16</f>
        <v>594</v>
      </c>
      <c r="F46" s="24">
        <f>'Sand.panel_t-0,7'!H324</f>
        <v>7.6146446550581129E-2</v>
      </c>
      <c r="G46">
        <f t="shared" si="12"/>
        <v>1</v>
      </c>
      <c r="H46" s="24">
        <f>'Sand.panel_t-0,7'!H343</f>
        <v>0.155</v>
      </c>
      <c r="I46" s="3">
        <f t="shared" si="13"/>
        <v>2.0355513227664472</v>
      </c>
      <c r="J46" s="3">
        <f t="shared" ref="J46:J48" si="14">F46/H46</f>
        <v>0.49126739710052342</v>
      </c>
    </row>
    <row r="47" spans="3:10" x14ac:dyDescent="0.25">
      <c r="E47">
        <f>'Sand.panel_t-0,7'!H18</f>
        <v>814</v>
      </c>
      <c r="F47" s="24">
        <f>'Sand.panel_t-0,7'!H326</f>
        <v>0.26853536030092462</v>
      </c>
      <c r="G47">
        <f t="shared" si="12"/>
        <v>1</v>
      </c>
      <c r="H47" s="24">
        <f>'Sand.panel_t-0,7'!H345</f>
        <v>0.432</v>
      </c>
      <c r="I47" s="3">
        <f t="shared" si="13"/>
        <v>1.6087266850663335</v>
      </c>
      <c r="J47" s="3">
        <f t="shared" si="14"/>
        <v>0.62160963032621441</v>
      </c>
    </row>
    <row r="48" spans="3:10" x14ac:dyDescent="0.25">
      <c r="E48">
        <f>'Sand.panel_t-0,7'!H20</f>
        <v>990</v>
      </c>
      <c r="F48" s="24">
        <f>'Sand.panel_t-0,7'!H328</f>
        <v>0.58754974190263209</v>
      </c>
      <c r="G48">
        <f t="shared" si="12"/>
        <v>1</v>
      </c>
      <c r="H48" s="24">
        <f>'Sand.panel_t-0,7'!H347</f>
        <v>0.85199999999999998</v>
      </c>
      <c r="I48" s="3">
        <f t="shared" si="13"/>
        <v>1.4500899910891156</v>
      </c>
      <c r="J48" s="3">
        <f t="shared" si="14"/>
        <v>0.68961237312515511</v>
      </c>
    </row>
    <row r="49" spans="4:10" x14ac:dyDescent="0.25">
      <c r="E49">
        <f>'Sand.panel_t-0,7'!H22</f>
        <v>1232</v>
      </c>
      <c r="F49" s="24">
        <f>'Sand.panel_t-0,7'!H330</f>
        <v>1.4091158266221535</v>
      </c>
      <c r="G49">
        <f t="shared" si="12"/>
        <v>1</v>
      </c>
      <c r="H49" s="24">
        <f>'Sand.panel_t-0,7'!H349</f>
        <v>1.8859999999999999</v>
      </c>
      <c r="I49" s="3">
        <f t="shared" si="13"/>
        <v>1.3384279449340968</v>
      </c>
      <c r="J49" s="3">
        <f>F49/H49</f>
        <v>0.74714518908915883</v>
      </c>
    </row>
    <row r="50" spans="4:10" x14ac:dyDescent="0.25">
      <c r="E50">
        <f>'Sand.panel_t-0,7'!H24</f>
        <v>1540</v>
      </c>
      <c r="F50" s="24">
        <f>'Sand.panel_t-0,7'!H332</f>
        <v>3.440224186089242</v>
      </c>
      <c r="G50">
        <f t="shared" si="12"/>
        <v>1</v>
      </c>
      <c r="H50" s="24">
        <f>'Sand.panel_t-0,7'!H351</f>
        <v>4.3150000000000004</v>
      </c>
      <c r="I50" s="3">
        <f t="shared" si="13"/>
        <v>1.2542787233018036</v>
      </c>
      <c r="J50" s="3">
        <f>F50/H50</f>
        <v>0.79727095853748353</v>
      </c>
    </row>
    <row r="51" spans="4:10" x14ac:dyDescent="0.25">
      <c r="E51">
        <f>'Sand.panel_t-0,7'!H26</f>
        <v>1804</v>
      </c>
      <c r="F51" s="24">
        <f>'Sand.panel_t-0,7'!H334</f>
        <v>6.478135001287944</v>
      </c>
      <c r="G51">
        <f>F51/F51</f>
        <v>1</v>
      </c>
      <c r="H51" s="24">
        <f>'Sand.panel_t-0,7'!H353</f>
        <v>7.859</v>
      </c>
      <c r="I51" s="3">
        <f>H51/F51</f>
        <v>1.2131577990328266</v>
      </c>
      <c r="J51" s="3">
        <f>F51/H51</f>
        <v>0.82429507587325923</v>
      </c>
    </row>
    <row r="52" spans="4:10" x14ac:dyDescent="0.25">
      <c r="E52">
        <f>'Sand.panel_t-0,7'!H28</f>
        <v>2002</v>
      </c>
      <c r="F52" s="24">
        <f>'Sand.panel_t-0,7'!H336</f>
        <v>9.8256242978894832</v>
      </c>
      <c r="G52">
        <f>F52/F52</f>
        <v>1</v>
      </c>
      <c r="H52" s="24">
        <f>'Sand.panel_t-0,7'!H355</f>
        <v>0</v>
      </c>
      <c r="I52" s="3">
        <f>H52/F52</f>
        <v>0</v>
      </c>
      <c r="J52" s="3" t="e">
        <f>F52/H52</f>
        <v>#DIV/0!</v>
      </c>
    </row>
    <row r="54" spans="4:10" ht="18" x14ac:dyDescent="0.35">
      <c r="D54" t="s">
        <v>3</v>
      </c>
      <c r="E54" s="1" t="s">
        <v>114</v>
      </c>
      <c r="F54" t="s">
        <v>115</v>
      </c>
      <c r="G54" t="s">
        <v>116</v>
      </c>
      <c r="H54" s="24" t="s">
        <v>117</v>
      </c>
      <c r="I54" t="s">
        <v>118</v>
      </c>
      <c r="J54" t="s">
        <v>152</v>
      </c>
    </row>
    <row r="55" spans="4:10" x14ac:dyDescent="0.25">
      <c r="E55">
        <f>'Sand.panel_t-0,7'!I14</f>
        <v>300</v>
      </c>
      <c r="F55" s="24">
        <f>'Sand.panel_t-0,7'!I322</f>
        <v>4.9622457980490709E-3</v>
      </c>
      <c r="G55">
        <f t="shared" ref="G55:G60" si="15">F55/F55</f>
        <v>1</v>
      </c>
      <c r="H55" s="24">
        <f>'Sand.panel_t-0,7'!I341</f>
        <v>3.4000000000000002E-2</v>
      </c>
      <c r="I55" s="3">
        <f t="shared" ref="I55:I60" si="16">H55/F55</f>
        <v>6.8517363677081962</v>
      </c>
      <c r="J55" s="3">
        <f>F55/H55</f>
        <v>0.14594840582497268</v>
      </c>
    </row>
    <row r="56" spans="4:10" x14ac:dyDescent="0.25">
      <c r="E56">
        <f>'Sand.panel_t-0,7'!I16</f>
        <v>600</v>
      </c>
      <c r="F56" s="24">
        <f>'Sand.panel_t-0,7'!I324</f>
        <v>7.9395932768785135E-2</v>
      </c>
      <c r="G56">
        <f t="shared" si="15"/>
        <v>1</v>
      </c>
      <c r="H56" s="24">
        <f>'Sand.panel_t-0,7'!I343</f>
        <v>0.21099999999999999</v>
      </c>
      <c r="I56" s="3">
        <f t="shared" si="16"/>
        <v>2.6575668632103482</v>
      </c>
      <c r="J56" s="3">
        <f t="shared" ref="J56:J58" si="17">F56/H56</f>
        <v>0.37628404155822343</v>
      </c>
    </row>
    <row r="57" spans="4:10" x14ac:dyDescent="0.25">
      <c r="E57">
        <f>'Sand.panel_t-0,7'!I18</f>
        <v>810</v>
      </c>
      <c r="F57" s="24">
        <f>'Sand.panel_t-0,7'!I326</f>
        <v>0.26371408691609965</v>
      </c>
      <c r="G57">
        <f t="shared" si="15"/>
        <v>1</v>
      </c>
      <c r="H57" s="24">
        <f>'Sand.panel_t-0,7'!I345</f>
        <v>0.52100000000000002</v>
      </c>
      <c r="I57" s="3">
        <f t="shared" si="16"/>
        <v>1.975624457884025</v>
      </c>
      <c r="J57" s="3">
        <f t="shared" si="17"/>
        <v>0.50616907277562317</v>
      </c>
    </row>
    <row r="58" spans="4:10" x14ac:dyDescent="0.25">
      <c r="E58">
        <f>'Sand.panel_t-0,7'!I20</f>
        <v>990</v>
      </c>
      <c r="F58" s="24">
        <f>'Sand.panel_t-0,7'!I328</f>
        <v>0.58848314990681527</v>
      </c>
      <c r="G58">
        <f t="shared" si="15"/>
        <v>1</v>
      </c>
      <c r="H58" s="24">
        <f>'Sand.panel_t-0,7'!I347</f>
        <v>0.997</v>
      </c>
      <c r="I58" s="3">
        <f t="shared" si="16"/>
        <v>1.6941861464646393</v>
      </c>
      <c r="J58" s="3">
        <f t="shared" si="17"/>
        <v>0.59025391164174046</v>
      </c>
    </row>
    <row r="59" spans="4:10" x14ac:dyDescent="0.25">
      <c r="E59">
        <f>'Sand.panel_t-0,7'!I22</f>
        <v>1230</v>
      </c>
      <c r="F59" s="24">
        <f>'Sand.panel_t-0,7'!I330</f>
        <v>1.4022120648540941</v>
      </c>
      <c r="G59">
        <f t="shared" si="15"/>
        <v>1</v>
      </c>
      <c r="H59" s="24">
        <f>'Sand.panel_t-0,7'!I349</f>
        <v>2.089</v>
      </c>
      <c r="I59" s="3">
        <f t="shared" si="16"/>
        <v>1.489788921633169</v>
      </c>
      <c r="J59" s="3">
        <f>F59/H59</f>
        <v>0.67123602913072955</v>
      </c>
    </row>
    <row r="60" spans="4:10" x14ac:dyDescent="0.25">
      <c r="E60">
        <f>'Sand.panel_t-0,7'!I24</f>
        <v>1530</v>
      </c>
      <c r="F60" s="24">
        <f>'Sand.panel_t-0,7'!I332</f>
        <v>3.3570590235207374</v>
      </c>
      <c r="G60">
        <f t="shared" si="15"/>
        <v>1</v>
      </c>
      <c r="H60" s="24">
        <f>'Sand.panel_t-0,7'!I351</f>
        <v>4.5839999999999996</v>
      </c>
      <c r="I60" s="3">
        <f t="shared" si="16"/>
        <v>1.3654809069137248</v>
      </c>
      <c r="J60" s="3">
        <f>F60/H60</f>
        <v>0.73234271891813651</v>
      </c>
    </row>
    <row r="61" spans="4:10" x14ac:dyDescent="0.25">
      <c r="E61">
        <f>'Sand.panel_t-0,7'!I26</f>
        <v>1800</v>
      </c>
      <c r="F61" s="24">
        <f>'Sand.panel_t-0,7'!I334</f>
        <v>6.4310705542715958</v>
      </c>
      <c r="G61">
        <f>F61/F61</f>
        <v>1</v>
      </c>
      <c r="H61" s="24">
        <f>'Sand.panel_t-0,7'!I353</f>
        <v>8.3089999999999993</v>
      </c>
      <c r="I61" s="3">
        <f>H61/F61</f>
        <v>1.2920088389453386</v>
      </c>
      <c r="J61" s="3">
        <f>F61/H61</f>
        <v>0.77398851297046534</v>
      </c>
    </row>
    <row r="62" spans="4:10" x14ac:dyDescent="0.25">
      <c r="E62">
        <f>'Sand.panel_t-0,7'!I28</f>
        <v>2010</v>
      </c>
      <c r="F62" s="24">
        <f>'Sand.panel_t-0,7'!I336</f>
        <v>9.9994815508228392</v>
      </c>
      <c r="G62">
        <f>F62/F62</f>
        <v>1</v>
      </c>
      <c r="H62" s="24">
        <f>'Sand.panel_t-0,7'!I355</f>
        <v>0</v>
      </c>
      <c r="I62" s="3">
        <f>H62/F62</f>
        <v>0</v>
      </c>
      <c r="J62" s="3" t="e">
        <f>F62/H62</f>
        <v>#DIV/0!</v>
      </c>
    </row>
    <row r="64" spans="4:10" ht="18" x14ac:dyDescent="0.35">
      <c r="D64" t="s">
        <v>147</v>
      </c>
      <c r="E64" s="1" t="s">
        <v>114</v>
      </c>
      <c r="F64" t="s">
        <v>115</v>
      </c>
      <c r="G64" t="s">
        <v>116</v>
      </c>
      <c r="H64" s="24" t="s">
        <v>117</v>
      </c>
      <c r="I64" t="s">
        <v>118</v>
      </c>
      <c r="J64" t="s">
        <v>152</v>
      </c>
    </row>
    <row r="65" spans="3:10" x14ac:dyDescent="0.25">
      <c r="E65">
        <f>'Sand.panel_t-0,7'!J14</f>
        <v>313.2</v>
      </c>
      <c r="F65" s="24">
        <f>'Sand.panel_t-0,7'!J322</f>
        <v>5.8919212762993485E-3</v>
      </c>
      <c r="G65">
        <f>F65/F65</f>
        <v>1</v>
      </c>
      <c r="H65" s="24">
        <f>'Sand.panel_t-0,7'!J341</f>
        <v>3.1E-2</v>
      </c>
      <c r="I65" s="3">
        <f>H65/F65</f>
        <v>5.2614416497212195</v>
      </c>
      <c r="J65" s="3">
        <f>F65/H65</f>
        <v>0.19006197665481769</v>
      </c>
    </row>
    <row r="66" spans="3:10" x14ac:dyDescent="0.25">
      <c r="E66">
        <f>'Sand.panel_t-0,7'!J16</f>
        <v>600.29999999999995</v>
      </c>
      <c r="F66" s="24">
        <f>'Sand.panel_t-0,7'!J324</f>
        <v>7.951394395644705E-2</v>
      </c>
      <c r="G66">
        <f t="shared" ref="G66:G68" si="18">F66/F66</f>
        <v>1</v>
      </c>
      <c r="H66" s="24">
        <f>'Sand.panel_t-0,7'!J343</f>
        <v>0.183</v>
      </c>
      <c r="I66" s="3">
        <f t="shared" ref="I66:I68" si="19">H66/F66</f>
        <v>2.3014831222588628</v>
      </c>
      <c r="J66" s="3">
        <f t="shared" ref="J66:J68" si="20">F66/H66</f>
        <v>0.43450242599151395</v>
      </c>
    </row>
    <row r="67" spans="3:10" x14ac:dyDescent="0.25">
      <c r="E67">
        <f>'Sand.panel_t-0,7'!J18</f>
        <v>809.1</v>
      </c>
      <c r="F67" s="24">
        <f>'Sand.panel_t-0,7'!J326</f>
        <v>0.26240900024157277</v>
      </c>
      <c r="G67">
        <f t="shared" si="18"/>
        <v>1</v>
      </c>
      <c r="H67" s="24">
        <f>'Sand.panel_t-0,7'!J345</f>
        <v>0.46700000000000003</v>
      </c>
      <c r="I67" s="3">
        <f t="shared" si="19"/>
        <v>1.779664567793336</v>
      </c>
      <c r="J67" s="3">
        <f t="shared" si="20"/>
        <v>0.56190364077424571</v>
      </c>
    </row>
    <row r="68" spans="3:10" x14ac:dyDescent="0.25">
      <c r="E68">
        <f>'Sand.panel_t-0,7'!J20</f>
        <v>991.8</v>
      </c>
      <c r="F68" s="24">
        <f>'Sand.panel_t-0,7'!J328</f>
        <v>0.59246996346343161</v>
      </c>
      <c r="G68">
        <f t="shared" si="18"/>
        <v>1</v>
      </c>
      <c r="H68" s="24">
        <f>'Sand.panel_t-0,7'!J347</f>
        <v>0.92400000000000004</v>
      </c>
      <c r="I68" s="3">
        <f t="shared" si="19"/>
        <v>1.5595727327652638</v>
      </c>
      <c r="J68" s="3">
        <f t="shared" si="20"/>
        <v>0.64120125915955795</v>
      </c>
    </row>
    <row r="69" spans="3:10" x14ac:dyDescent="0.25">
      <c r="E69">
        <f>'Sand.panel_t-0,7'!J22</f>
        <v>1226.7</v>
      </c>
      <c r="F69" s="24">
        <f>'Sand.panel_t-0,7'!J330</f>
        <v>1.3865112030022038</v>
      </c>
      <c r="G69">
        <f t="shared" ref="G69:G70" si="21">F69/F69</f>
        <v>1</v>
      </c>
      <c r="H69" s="24">
        <f>'Sand.panel_t-0,7'!J349</f>
        <v>1.9470000000000001</v>
      </c>
      <c r="I69" s="3">
        <f t="shared" ref="I69:I70" si="22">H69/F69</f>
        <v>1.4042439727743805</v>
      </c>
      <c r="J69" s="3">
        <f t="shared" ref="J69:J70" si="23">F69/H69</f>
        <v>0.71212696610282678</v>
      </c>
    </row>
    <row r="70" spans="3:10" x14ac:dyDescent="0.25">
      <c r="E70">
        <f>'Sand.panel_t-0,7'!J24</f>
        <v>1539.9</v>
      </c>
      <c r="F70" s="24">
        <f>'Sand.panel_t-0,7'!J332</f>
        <v>3.4430235864438643</v>
      </c>
      <c r="G70">
        <f t="shared" si="21"/>
        <v>1</v>
      </c>
      <c r="H70" s="24">
        <f>'Sand.panel_t-0,7'!J351</f>
        <v>4.4859999999999998</v>
      </c>
      <c r="I70" s="3">
        <f t="shared" si="22"/>
        <v>1.30292456248706</v>
      </c>
      <c r="J70" s="3">
        <f t="shared" si="23"/>
        <v>0.76750414321084803</v>
      </c>
    </row>
    <row r="71" spans="3:10" x14ac:dyDescent="0.25">
      <c r="E71">
        <f>'Sand.panel_t-0,7'!J26</f>
        <v>1800.9</v>
      </c>
      <c r="F71" s="24">
        <f>'Sand.panel_t-0,7'!J334</f>
        <v>6.4406294604722145</v>
      </c>
      <c r="G71">
        <f>F71/F71</f>
        <v>1</v>
      </c>
      <c r="H71" s="24">
        <f>'Sand.panel_t-0,7'!J353</f>
        <v>8.0429999999999993</v>
      </c>
      <c r="I71" s="3">
        <f>H71/F71</f>
        <v>1.2487909837636122</v>
      </c>
      <c r="J71" s="3">
        <f>F71/H71</f>
        <v>0.80077451951662504</v>
      </c>
    </row>
    <row r="72" spans="3:10" x14ac:dyDescent="0.25">
      <c r="E72">
        <f>'Sand.panel_t-0,7'!J28</f>
        <v>2009.7</v>
      </c>
      <c r="F72" s="24">
        <f>'Sand.panel_t-0,7'!J336</f>
        <v>9.9883752987328016</v>
      </c>
      <c r="G72">
        <f>F72/F72</f>
        <v>1</v>
      </c>
      <c r="H72" s="24">
        <f>'Sand.panel_t-0,7'!J355</f>
        <v>0</v>
      </c>
      <c r="I72" s="3">
        <f>H72/F72</f>
        <v>0</v>
      </c>
      <c r="J72" s="3" t="e">
        <f>F72/H72</f>
        <v>#DIV/0!</v>
      </c>
    </row>
    <row r="74" spans="3:10" ht="18" x14ac:dyDescent="0.35">
      <c r="C74" s="41" t="s">
        <v>103</v>
      </c>
      <c r="D74" s="2">
        <f>'Sand.panel_t-0,7'!H34</f>
        <v>4</v>
      </c>
      <c r="E74" t="s">
        <v>113</v>
      </c>
    </row>
    <row r="75" spans="3:10" ht="18" x14ac:dyDescent="0.35">
      <c r="D75" t="s">
        <v>2</v>
      </c>
      <c r="E75" s="1" t="s">
        <v>114</v>
      </c>
      <c r="F75" t="s">
        <v>115</v>
      </c>
      <c r="G75" t="s">
        <v>116</v>
      </c>
      <c r="H75" s="24" t="s">
        <v>117</v>
      </c>
      <c r="I75" t="s">
        <v>118</v>
      </c>
      <c r="J75" t="s">
        <v>152</v>
      </c>
    </row>
    <row r="76" spans="3:10" x14ac:dyDescent="0.25">
      <c r="E76">
        <f>'Sand.panel_t-0,7'!H14</f>
        <v>308</v>
      </c>
      <c r="F76" s="24">
        <f>'Sand.panel_t-0,7'!H378</f>
        <v>5.5004909926841547E-3</v>
      </c>
      <c r="G76">
        <f t="shared" ref="G76:G81" si="24">F76/F76</f>
        <v>1</v>
      </c>
      <c r="H76" s="24">
        <f>'Sand.panel_t-0,7'!H397</f>
        <v>0.02</v>
      </c>
      <c r="I76" s="3">
        <f t="shared" ref="I76:I81" si="25">H76/F76</f>
        <v>3.6360390420783708</v>
      </c>
      <c r="J76" s="3">
        <f>F76/H76</f>
        <v>0.27502454963420775</v>
      </c>
    </row>
    <row r="77" spans="3:10" x14ac:dyDescent="0.25">
      <c r="E77">
        <f>'Sand.panel_t-0,7'!H16</f>
        <v>594</v>
      </c>
      <c r="F77" s="24">
        <f>'Sand.panel_t-0,7'!H380</f>
        <v>7.6092941317239163E-2</v>
      </c>
      <c r="G77">
        <f t="shared" si="24"/>
        <v>1</v>
      </c>
      <c r="H77" s="24">
        <f>'Sand.panel_t-0,7'!H399</f>
        <v>0.14099999999999999</v>
      </c>
      <c r="I77" s="3">
        <f t="shared" si="25"/>
        <v>1.8529971053708745</v>
      </c>
      <c r="J77" s="3">
        <f t="shared" ref="J77:J79" si="26">F77/H77</f>
        <v>0.53966625047687355</v>
      </c>
    </row>
    <row r="78" spans="3:10" x14ac:dyDescent="0.25">
      <c r="E78">
        <f>'Sand.panel_t-0,7'!H18</f>
        <v>814</v>
      </c>
      <c r="F78" s="24">
        <f>'Sand.panel_t-0,7'!H382</f>
        <v>0.26834667064087692</v>
      </c>
      <c r="G78">
        <f t="shared" si="24"/>
        <v>1</v>
      </c>
      <c r="H78" s="24">
        <f>'Sand.panel_t-0,7'!H401</f>
        <v>0.40600000000000003</v>
      </c>
      <c r="I78" s="3">
        <f t="shared" si="25"/>
        <v>1.5129682773047775</v>
      </c>
      <c r="J78" s="3">
        <f t="shared" si="26"/>
        <v>0.66095239074107615</v>
      </c>
    </row>
    <row r="79" spans="3:10" x14ac:dyDescent="0.25">
      <c r="E79">
        <f>'Sand.panel_t-0,7'!H20</f>
        <v>990</v>
      </c>
      <c r="F79" s="24">
        <f>'Sand.panel_t-0,7'!H384</f>
        <v>0.58713689287993176</v>
      </c>
      <c r="G79">
        <f t="shared" si="24"/>
        <v>1</v>
      </c>
      <c r="H79" s="24">
        <f>'Sand.panel_t-0,7'!H403</f>
        <v>0.81200000000000006</v>
      </c>
      <c r="I79" s="3">
        <f t="shared" si="25"/>
        <v>1.3829824183200361</v>
      </c>
      <c r="J79" s="3">
        <f t="shared" si="26"/>
        <v>0.72307499123144303</v>
      </c>
    </row>
    <row r="80" spans="3:10" x14ac:dyDescent="0.25">
      <c r="E80">
        <f>'Sand.panel_t-0,7'!H22</f>
        <v>1232</v>
      </c>
      <c r="F80" s="24">
        <f>'Sand.panel_t-0,7'!H386</f>
        <v>1.4081256941271436</v>
      </c>
      <c r="G80">
        <f t="shared" si="24"/>
        <v>1</v>
      </c>
      <c r="H80" s="24">
        <f>'Sand.panel_t-0,7'!H405</f>
        <v>1.8240000000000001</v>
      </c>
      <c r="I80" s="3">
        <f t="shared" si="25"/>
        <v>1.2953389087404197</v>
      </c>
      <c r="J80" s="3">
        <f>F80/H80</f>
        <v>0.77199873581531997</v>
      </c>
    </row>
    <row r="81" spans="4:10" x14ac:dyDescent="0.25">
      <c r="E81">
        <f>'Sand.panel_t-0,7'!H24</f>
        <v>1540</v>
      </c>
      <c r="F81" s="24">
        <f>'Sand.panel_t-0,7'!H388</f>
        <v>3.4378068704275964</v>
      </c>
      <c r="G81">
        <f t="shared" si="24"/>
        <v>1</v>
      </c>
      <c r="H81" s="24">
        <f>'Sand.panel_t-0,7'!H407</f>
        <v>4.2169999999999996</v>
      </c>
      <c r="I81" s="3">
        <f t="shared" si="25"/>
        <v>1.2266541312355592</v>
      </c>
      <c r="J81" s="3">
        <f>F81/H81</f>
        <v>0.81522572217870448</v>
      </c>
    </row>
    <row r="82" spans="4:10" x14ac:dyDescent="0.25">
      <c r="E82">
        <f>'Sand.panel_t-0,7'!H26</f>
        <v>1804</v>
      </c>
      <c r="F82" s="24">
        <f>'Sand.panel_t-0,7'!H390</f>
        <v>6.4735830603824107</v>
      </c>
      <c r="G82">
        <f>F82/F82</f>
        <v>1</v>
      </c>
      <c r="H82" s="24">
        <f>'Sand.panel_t-0,7'!H409</f>
        <v>7.7249999999999996</v>
      </c>
      <c r="I82" s="3">
        <f>H82/F82</f>
        <v>1.1933113282003158</v>
      </c>
      <c r="J82" s="3">
        <f>F82/H82</f>
        <v>0.83800427966115354</v>
      </c>
    </row>
    <row r="83" spans="4:10" x14ac:dyDescent="0.25">
      <c r="E83">
        <f>'Sand.panel_t-0,7'!H28</f>
        <v>2002</v>
      </c>
      <c r="F83" s="24">
        <f>'Sand.panel_t-0,7'!H392</f>
        <v>9.8187202026282581</v>
      </c>
      <c r="G83">
        <f>F83/F83</f>
        <v>1</v>
      </c>
      <c r="H83" s="24">
        <f>'Sand.panel_t-0,7'!H411</f>
        <v>0</v>
      </c>
      <c r="I83" s="3">
        <f>H83/F83</f>
        <v>0</v>
      </c>
      <c r="J83" s="3" t="e">
        <f>F83/H83</f>
        <v>#DIV/0!</v>
      </c>
    </row>
    <row r="85" spans="4:10" ht="18" x14ac:dyDescent="0.35">
      <c r="D85" t="s">
        <v>3</v>
      </c>
      <c r="E85" s="1" t="s">
        <v>114</v>
      </c>
      <c r="F85" t="s">
        <v>115</v>
      </c>
      <c r="G85" t="s">
        <v>116</v>
      </c>
      <c r="H85" s="24" t="s">
        <v>117</v>
      </c>
      <c r="I85" t="s">
        <v>118</v>
      </c>
      <c r="J85" t="s">
        <v>152</v>
      </c>
    </row>
    <row r="86" spans="4:10" x14ac:dyDescent="0.25">
      <c r="E86">
        <f>'Sand.panel_t-0,7'!I14</f>
        <v>300</v>
      </c>
      <c r="F86" s="24">
        <f>'Sand.panel_t-0,7'!I378</f>
        <v>4.9611644950096198E-3</v>
      </c>
      <c r="G86">
        <f t="shared" ref="G86:G91" si="27">F86/F86</f>
        <v>1</v>
      </c>
      <c r="H86" s="24">
        <f>'Sand.panel_t-0,7'!I397</f>
        <v>2.8000000000000001E-2</v>
      </c>
      <c r="I86" s="3">
        <f t="shared" ref="I86:I91" si="28">H86/F86</f>
        <v>5.643836246140375</v>
      </c>
      <c r="J86" s="3">
        <f>F86/H86</f>
        <v>0.17718444625034355</v>
      </c>
    </row>
    <row r="87" spans="4:10" x14ac:dyDescent="0.25">
      <c r="E87">
        <f>'Sand.panel_t-0,7'!I16</f>
        <v>600</v>
      </c>
      <c r="F87" s="24">
        <f>'Sand.panel_t-0,7'!I380</f>
        <v>7.9378631920153916E-2</v>
      </c>
      <c r="G87">
        <f t="shared" si="27"/>
        <v>1</v>
      </c>
      <c r="H87" s="24">
        <f>'Sand.panel_t-0,7'!I399</f>
        <v>0.186</v>
      </c>
      <c r="I87" s="3">
        <f t="shared" si="28"/>
        <v>2.3431998700493519</v>
      </c>
      <c r="J87" s="3">
        <f t="shared" ref="J87:J89" si="29">F87/H87</f>
        <v>0.42676683828039741</v>
      </c>
    </row>
    <row r="88" spans="4:10" x14ac:dyDescent="0.25">
      <c r="E88">
        <f>'Sand.panel_t-0,7'!I18</f>
        <v>810</v>
      </c>
      <c r="F88" s="24">
        <f>'Sand.panel_t-0,7'!I382</f>
        <v>0.26365662203924078</v>
      </c>
      <c r="G88">
        <f t="shared" si="27"/>
        <v>1</v>
      </c>
      <c r="H88" s="24">
        <f>'Sand.panel_t-0,7'!I401</f>
        <v>0.47499999999999998</v>
      </c>
      <c r="I88" s="3">
        <f t="shared" si="28"/>
        <v>1.8015857000902649</v>
      </c>
      <c r="J88" s="3">
        <f t="shared" si="29"/>
        <v>0.55506657271419113</v>
      </c>
    </row>
    <row r="89" spans="4:10" x14ac:dyDescent="0.25">
      <c r="E89">
        <f>'Sand.panel_t-0,7'!I20</f>
        <v>990</v>
      </c>
      <c r="F89" s="24">
        <f>'Sand.panel_t-0,7'!I384</f>
        <v>0.58835491590863043</v>
      </c>
      <c r="G89">
        <f t="shared" si="27"/>
        <v>1</v>
      </c>
      <c r="H89" s="24">
        <f>'Sand.panel_t-0,7'!I403</f>
        <v>0.92800000000000005</v>
      </c>
      <c r="I89" s="3">
        <f t="shared" si="28"/>
        <v>1.5772792491532703</v>
      </c>
      <c r="J89" s="3">
        <f t="shared" si="29"/>
        <v>0.63400314214292064</v>
      </c>
    </row>
    <row r="90" spans="4:10" x14ac:dyDescent="0.25">
      <c r="E90">
        <f>'Sand.panel_t-0,7'!I22</f>
        <v>1230</v>
      </c>
      <c r="F90" s="24">
        <f>'Sand.panel_t-0,7'!I386</f>
        <v>1.4019065144582881</v>
      </c>
      <c r="G90">
        <f t="shared" si="27"/>
        <v>1</v>
      </c>
      <c r="H90" s="24">
        <f>'Sand.panel_t-0,7'!I405</f>
        <v>1.982</v>
      </c>
      <c r="I90" s="3">
        <f t="shared" si="28"/>
        <v>1.4137889934592867</v>
      </c>
      <c r="J90" s="3">
        <f>F90/H90</f>
        <v>0.70731912939368724</v>
      </c>
    </row>
    <row r="91" spans="4:10" x14ac:dyDescent="0.25">
      <c r="E91">
        <f>'Sand.panel_t-0,7'!I24</f>
        <v>1530</v>
      </c>
      <c r="F91" s="24">
        <f>'Sand.panel_t-0,7'!I388</f>
        <v>3.3563275002803579</v>
      </c>
      <c r="G91">
        <f t="shared" si="27"/>
        <v>1</v>
      </c>
      <c r="H91" s="24">
        <f>'Sand.panel_t-0,7'!I407</f>
        <v>4.4160000000000004</v>
      </c>
      <c r="I91" s="3">
        <f t="shared" si="28"/>
        <v>1.3157238081299059</v>
      </c>
      <c r="J91" s="3">
        <f>F91/H91</f>
        <v>0.76003793031710998</v>
      </c>
    </row>
    <row r="92" spans="4:10" x14ac:dyDescent="0.25">
      <c r="E92">
        <f>'Sand.panel_t-0,7'!I26</f>
        <v>1800</v>
      </c>
      <c r="F92" s="24">
        <f>'Sand.panel_t-0,7'!I390</f>
        <v>6.4296691855324681</v>
      </c>
      <c r="G92">
        <f>F92/F92</f>
        <v>1</v>
      </c>
      <c r="H92" s="24">
        <f>'Sand.panel_t-0,7'!I409</f>
        <v>8.0760000000000005</v>
      </c>
      <c r="I92" s="3">
        <f>H92/F92</f>
        <v>1.2560521804406322</v>
      </c>
      <c r="J92" s="3">
        <f>F92/H92</f>
        <v>0.79614526814418862</v>
      </c>
    </row>
    <row r="93" spans="4:10" x14ac:dyDescent="0.25">
      <c r="E93">
        <f>'Sand.panel_t-0,7'!I28</f>
        <v>2010</v>
      </c>
      <c r="F93" s="24">
        <f>'Sand.panel_t-0,7'!I392</f>
        <v>9.9973026039842754</v>
      </c>
      <c r="G93">
        <f>F93/F93</f>
        <v>1</v>
      </c>
      <c r="H93" s="24">
        <f>'Sand.panel_t-0,7'!I411</f>
        <v>0</v>
      </c>
      <c r="I93" s="3">
        <f>H93/F93</f>
        <v>0</v>
      </c>
      <c r="J93" s="3" t="e">
        <f>F93/H93</f>
        <v>#DIV/0!</v>
      </c>
    </row>
    <row r="95" spans="4:10" ht="18" x14ac:dyDescent="0.35">
      <c r="D95" t="s">
        <v>147</v>
      </c>
      <c r="E95" s="1" t="s">
        <v>114</v>
      </c>
      <c r="F95" t="s">
        <v>115</v>
      </c>
      <c r="G95" t="s">
        <v>116</v>
      </c>
      <c r="H95" s="24" t="s">
        <v>117</v>
      </c>
      <c r="I95" t="s">
        <v>118</v>
      </c>
      <c r="J95" t="s">
        <v>152</v>
      </c>
    </row>
    <row r="96" spans="4:10" x14ac:dyDescent="0.25">
      <c r="E96">
        <f>'Sand.panel_t-0,7'!J14</f>
        <v>313.2</v>
      </c>
      <c r="F96" s="24">
        <f>'Sand.panel_t-0,7'!J378</f>
        <v>5.889711329757445E-3</v>
      </c>
      <c r="G96">
        <f>F96/F96</f>
        <v>1</v>
      </c>
      <c r="H96" s="24">
        <f>'Sand.panel_t-0,7'!J397</f>
        <v>2.5999999999999999E-2</v>
      </c>
      <c r="I96" s="3">
        <f>H96/F96</f>
        <v>4.4144778146657915</v>
      </c>
      <c r="J96" s="3">
        <f>F96/H96</f>
        <v>0.22652735883682482</v>
      </c>
    </row>
    <row r="97" spans="3:10" x14ac:dyDescent="0.25">
      <c r="E97">
        <f>'Sand.panel_t-0,7'!J16</f>
        <v>600.29999999999995</v>
      </c>
      <c r="F97" s="24">
        <f>'Sand.panel_t-0,7'!J380</f>
        <v>7.9484119802789979E-2</v>
      </c>
      <c r="G97">
        <f t="shared" ref="G97:G99" si="30">F97/F97</f>
        <v>1</v>
      </c>
      <c r="H97" s="24">
        <f>'Sand.panel_t-0,7'!J399</f>
        <v>0.16400000000000001</v>
      </c>
      <c r="I97" s="3">
        <f t="shared" ref="I97:I99" si="31">H97/F97</f>
        <v>2.0633052288545746</v>
      </c>
      <c r="J97" s="3">
        <f t="shared" ref="J97:J99" si="32">F97/H97</f>
        <v>0.48465926709018275</v>
      </c>
    </row>
    <row r="98" spans="3:10" x14ac:dyDescent="0.25">
      <c r="E98">
        <f>'Sand.panel_t-0,7'!J18</f>
        <v>809.1</v>
      </c>
      <c r="F98" s="24">
        <f>'Sand.panel_t-0,7'!J382</f>
        <v>0.26231057566401073</v>
      </c>
      <c r="G98">
        <f t="shared" si="30"/>
        <v>1</v>
      </c>
      <c r="H98" s="24">
        <f>'Sand.panel_t-0,7'!J401</f>
        <v>0.432</v>
      </c>
      <c r="I98" s="3">
        <f t="shared" si="31"/>
        <v>1.6469027179191649</v>
      </c>
      <c r="J98" s="3">
        <f t="shared" si="32"/>
        <v>0.60720040662965447</v>
      </c>
    </row>
    <row r="99" spans="3:10" x14ac:dyDescent="0.25">
      <c r="E99">
        <f>'Sand.panel_t-0,7'!J20</f>
        <v>991.8</v>
      </c>
      <c r="F99" s="24">
        <f>'Sand.panel_t-0,7'!J384</f>
        <v>0.59224773935595676</v>
      </c>
      <c r="G99">
        <f t="shared" si="30"/>
        <v>1</v>
      </c>
      <c r="H99" s="24">
        <f>'Sand.panel_t-0,7'!J403</f>
        <v>0.871</v>
      </c>
      <c r="I99" s="3">
        <f t="shared" si="31"/>
        <v>1.4706683404940879</v>
      </c>
      <c r="J99" s="3">
        <f t="shared" si="32"/>
        <v>0.67996296137308465</v>
      </c>
    </row>
    <row r="100" spans="3:10" x14ac:dyDescent="0.25">
      <c r="E100">
        <f>'Sand.panel_t-0,7'!J22</f>
        <v>1226.7</v>
      </c>
      <c r="F100" s="24">
        <f>'Sand.panel_t-0,7'!J386</f>
        <v>1.3859911492719015</v>
      </c>
      <c r="G100">
        <f t="shared" ref="G100:G101" si="33">F100/F100</f>
        <v>1</v>
      </c>
      <c r="H100" s="24">
        <f>'Sand.panel_t-0,7'!J405</f>
        <v>1.865</v>
      </c>
      <c r="I100" s="3">
        <f t="shared" ref="I100:I101" si="34">H100/F100</f>
        <v>1.3456074383878531</v>
      </c>
      <c r="J100" s="3">
        <f t="shared" ref="J100:J101" si="35">F100/H100</f>
        <v>0.74315879317528233</v>
      </c>
    </row>
    <row r="101" spans="3:10" x14ac:dyDescent="0.25">
      <c r="E101">
        <f>'Sand.panel_t-0,7'!J24</f>
        <v>1539.9</v>
      </c>
      <c r="F101" s="24">
        <f>'Sand.panel_t-0,7'!J388</f>
        <v>3.4417321744049487</v>
      </c>
      <c r="G101">
        <f t="shared" si="33"/>
        <v>1</v>
      </c>
      <c r="H101" s="24">
        <f>'Sand.panel_t-0,7'!J407</f>
        <v>4.3550000000000004</v>
      </c>
      <c r="I101" s="3">
        <f t="shared" si="34"/>
        <v>1.2653512183158033</v>
      </c>
      <c r="J101" s="3">
        <f t="shared" si="35"/>
        <v>0.79029441432949443</v>
      </c>
    </row>
    <row r="102" spans="3:10" x14ac:dyDescent="0.25">
      <c r="E102">
        <f>'Sand.panel_t-0,7'!J26</f>
        <v>1800.9</v>
      </c>
      <c r="F102" s="24">
        <f>'Sand.panel_t-0,7'!J390</f>
        <v>6.4382137040259915</v>
      </c>
      <c r="G102">
        <f>F102/F102</f>
        <v>1</v>
      </c>
      <c r="H102" s="24">
        <f>'Sand.panel_t-0,7'!J409</f>
        <v>7.8639999999999999</v>
      </c>
      <c r="I102" s="3">
        <f>H102/F102</f>
        <v>1.2214568141909339</v>
      </c>
      <c r="J102" s="3">
        <f>F102/H102</f>
        <v>0.81869451984053809</v>
      </c>
    </row>
    <row r="103" spans="3:10" x14ac:dyDescent="0.25">
      <c r="E103">
        <f>'Sand.panel_t-0,7'!J28</f>
        <v>2009.7</v>
      </c>
      <c r="F103" s="24">
        <f>'Sand.panel_t-0,7'!J392</f>
        <v>9.9846288509417445</v>
      </c>
      <c r="G103">
        <f>F103/F103</f>
        <v>1</v>
      </c>
      <c r="H103" s="24">
        <f>'Sand.panel_t-0,7'!J411</f>
        <v>0</v>
      </c>
      <c r="I103" s="3">
        <f>H103/F103</f>
        <v>0</v>
      </c>
      <c r="J103" s="3" t="e">
        <f>F103/H103</f>
        <v>#DIV/0!</v>
      </c>
    </row>
    <row r="105" spans="3:10" ht="18" x14ac:dyDescent="0.35">
      <c r="C105" s="41" t="s">
        <v>151</v>
      </c>
      <c r="D105" s="2">
        <f>'Sand.panel_t-0,7'!H35</f>
        <v>5</v>
      </c>
      <c r="E105" t="s">
        <v>113</v>
      </c>
    </row>
    <row r="106" spans="3:10" ht="18" x14ac:dyDescent="0.35">
      <c r="D106" t="s">
        <v>2</v>
      </c>
      <c r="E106" s="1" t="s">
        <v>114</v>
      </c>
      <c r="F106" t="s">
        <v>115</v>
      </c>
      <c r="G106" t="s">
        <v>116</v>
      </c>
      <c r="H106" s="24" t="s">
        <v>117</v>
      </c>
      <c r="I106" t="s">
        <v>118</v>
      </c>
      <c r="J106" t="s">
        <v>152</v>
      </c>
    </row>
    <row r="107" spans="3:10" x14ac:dyDescent="0.25">
      <c r="E107">
        <f>'Sand.panel_t-0,7'!H14</f>
        <v>308</v>
      </c>
      <c r="F107" s="24">
        <f>'Sand.panel_t-0,7'!H434</f>
        <v>5.4912306395615467E-3</v>
      </c>
      <c r="G107">
        <f>F107/F107</f>
        <v>1</v>
      </c>
      <c r="H107" s="24">
        <f>'Sand.panel_t-0,7'!H453</f>
        <v>1.6E-2</v>
      </c>
      <c r="I107" s="3">
        <f>H107/F107</f>
        <v>2.9137366558104612</v>
      </c>
      <c r="J107" s="3">
        <f>F107/H107</f>
        <v>0.34320191497259667</v>
      </c>
    </row>
    <row r="108" spans="3:10" x14ac:dyDescent="0.25">
      <c r="E108">
        <f>'Sand.panel_t-0,7'!H16</f>
        <v>594</v>
      </c>
      <c r="F108" s="24">
        <f>'Sand.panel_t-0,7'!H436</f>
        <v>7.5964835024969493E-2</v>
      </c>
      <c r="G108">
        <f t="shared" ref="G108:G110" si="36">F108/F108</f>
        <v>1</v>
      </c>
      <c r="H108" s="24">
        <f>'Sand.panel_t-0,7'!H455</f>
        <v>0.124</v>
      </c>
      <c r="I108" s="3">
        <f t="shared" ref="I108:I110" si="37">H108/F108</f>
        <v>1.6323342235817591</v>
      </c>
      <c r="J108" s="3">
        <f t="shared" ref="J108:J110" si="38">F108/H108</f>
        <v>0.61261963729814106</v>
      </c>
    </row>
    <row r="109" spans="3:10" x14ac:dyDescent="0.25">
      <c r="E109">
        <f>'Sand.panel_t-0,7'!H18</f>
        <v>814</v>
      </c>
      <c r="F109" s="24">
        <f>'Sand.panel_t-0,7'!H438</f>
        <v>0.26789489552976126</v>
      </c>
      <c r="G109">
        <f t="shared" si="36"/>
        <v>1</v>
      </c>
      <c r="H109" s="24">
        <f>'Sand.panel_t-0,7'!H457</f>
        <v>0.374</v>
      </c>
      <c r="I109" s="3">
        <f t="shared" si="37"/>
        <v>1.3960698999524281</v>
      </c>
      <c r="J109" s="3">
        <f t="shared" si="38"/>
        <v>0.71629651211166112</v>
      </c>
    </row>
    <row r="110" spans="3:10" x14ac:dyDescent="0.25">
      <c r="E110">
        <f>'Sand.panel_t-0,7'!H20</f>
        <v>990</v>
      </c>
      <c r="F110" s="24">
        <f>'Sand.panel_t-0,7'!H440</f>
        <v>0.58614841840254239</v>
      </c>
      <c r="G110">
        <f t="shared" si="36"/>
        <v>1</v>
      </c>
      <c r="H110" s="24">
        <f>'Sand.panel_t-0,7'!H459</f>
        <v>0.76500000000000001</v>
      </c>
      <c r="I110" s="3">
        <f t="shared" si="37"/>
        <v>1.3051301956676606</v>
      </c>
      <c r="J110" s="3">
        <f t="shared" si="38"/>
        <v>0.76620708287914041</v>
      </c>
    </row>
    <row r="111" spans="3:10" x14ac:dyDescent="0.25">
      <c r="E111">
        <f>'Sand.panel_t-0,7'!H22</f>
        <v>1232</v>
      </c>
      <c r="F111" s="24">
        <f>'Sand.panel_t-0,7'!H442</f>
        <v>1.4057550437277559</v>
      </c>
      <c r="G111">
        <f>F111/F111</f>
        <v>1</v>
      </c>
      <c r="H111" s="24">
        <f>'Sand.panel_t-0,7'!H461</f>
        <v>1.75</v>
      </c>
      <c r="I111" s="3">
        <f>H111/F111</f>
        <v>1.2448826044112078</v>
      </c>
      <c r="J111" s="3">
        <f>F111/H111</f>
        <v>0.80328859641586059</v>
      </c>
    </row>
    <row r="112" spans="3:10" x14ac:dyDescent="0.25">
      <c r="E112">
        <f>'Sand.panel_t-0,7'!H24</f>
        <v>1540</v>
      </c>
      <c r="F112" s="24">
        <f>'Sand.panel_t-0,7'!H444</f>
        <v>3.4320191497259667</v>
      </c>
      <c r="G112">
        <f>F112/F112</f>
        <v>1</v>
      </c>
      <c r="H112" s="24">
        <f>'Sand.panel_t-0,7'!H463</f>
        <v>4.101</v>
      </c>
      <c r="I112" s="3">
        <f>H112/F112</f>
        <v>1.1949234025478701</v>
      </c>
      <c r="J112" s="3">
        <f>F112/H112</f>
        <v>0.83687372585368613</v>
      </c>
    </row>
    <row r="113" spans="4:10" x14ac:dyDescent="0.25">
      <c r="E113">
        <f>'Sand.panel_t-0,7'!H26</f>
        <v>1804</v>
      </c>
      <c r="F113" s="24">
        <f>'Sand.panel_t-0,7'!H446</f>
        <v>6.4626844578417639</v>
      </c>
      <c r="G113">
        <f>F113/F113</f>
        <v>1</v>
      </c>
      <c r="H113" s="24">
        <f>'Sand.panel_t-0,7'!H465</f>
        <v>7.5650000000000004</v>
      </c>
      <c r="I113" s="3">
        <f>H113/F113</f>
        <v>1.1705662019164027</v>
      </c>
      <c r="J113" s="3">
        <f>F113/H113</f>
        <v>0.85428743659507778</v>
      </c>
    </row>
    <row r="114" spans="4:10" x14ac:dyDescent="0.25">
      <c r="E114">
        <f>'Sand.panel_t-0,7'!H28</f>
        <v>2002</v>
      </c>
      <c r="F114" s="24">
        <f>'Sand.panel_t-0,7'!H448</f>
        <v>9.8021898935323328</v>
      </c>
      <c r="G114">
        <f>F114/F114</f>
        <v>1</v>
      </c>
      <c r="H114" s="24">
        <f>'Sand.panel_t-0,7'!H467</f>
        <v>0</v>
      </c>
      <c r="I114" s="3">
        <f>H114/F114</f>
        <v>0</v>
      </c>
      <c r="J114" s="3" t="e">
        <f>F114/H114</f>
        <v>#DIV/0!</v>
      </c>
    </row>
    <row r="116" spans="4:10" ht="18" x14ac:dyDescent="0.35">
      <c r="D116" t="s">
        <v>3</v>
      </c>
      <c r="E116" s="1" t="s">
        <v>114</v>
      </c>
      <c r="F116" t="s">
        <v>115</v>
      </c>
      <c r="G116" t="s">
        <v>116</v>
      </c>
      <c r="H116" s="24" t="s">
        <v>117</v>
      </c>
      <c r="I116" t="s">
        <v>118</v>
      </c>
      <c r="J116" t="s">
        <v>152</v>
      </c>
    </row>
    <row r="117" spans="4:10" x14ac:dyDescent="0.25">
      <c r="E117">
        <f>'Sand.panel_t-0,7'!I14</f>
        <v>300</v>
      </c>
      <c r="F117" s="24">
        <f>'Sand.panel_t-0,7'!I434</f>
        <v>4.9585712893887354E-3</v>
      </c>
      <c r="G117">
        <f>F117/F117</f>
        <v>1</v>
      </c>
      <c r="H117" s="24">
        <f>'Sand.panel_t-0,7'!I453</f>
        <v>2.1000000000000001E-2</v>
      </c>
      <c r="I117" s="3">
        <f>H117/F117</f>
        <v>4.2350908708199215</v>
      </c>
      <c r="J117" s="3">
        <f>F117/H117</f>
        <v>0.23612244235184451</v>
      </c>
    </row>
    <row r="118" spans="4:10" x14ac:dyDescent="0.25">
      <c r="E118">
        <f>'Sand.panel_t-0,7'!I16</f>
        <v>600</v>
      </c>
      <c r="F118" s="24">
        <f>'Sand.panel_t-0,7'!I436</f>
        <v>7.9337140630219766E-2</v>
      </c>
      <c r="G118">
        <f t="shared" ref="G118:G120" si="39">F118/F118</f>
        <v>1</v>
      </c>
      <c r="H118" s="24">
        <f>'Sand.panel_t-0,7'!I455</f>
        <v>0.157</v>
      </c>
      <c r="I118" s="3">
        <f t="shared" ref="I118:I120" si="40">H118/F118</f>
        <v>1.9788966271390704</v>
      </c>
      <c r="J118" s="3">
        <f t="shared" ref="J118:J120" si="41">F118/H118</f>
        <v>0.50533210592496669</v>
      </c>
    </row>
    <row r="119" spans="4:10" x14ac:dyDescent="0.25">
      <c r="E119">
        <f>'Sand.panel_t-0,7'!I18</f>
        <v>810</v>
      </c>
      <c r="F119" s="24">
        <f>'Sand.panel_t-0,7'!I438</f>
        <v>0.26351880846040387</v>
      </c>
      <c r="G119">
        <f t="shared" si="39"/>
        <v>1</v>
      </c>
      <c r="H119" s="24">
        <f>'Sand.panel_t-0,7'!I457</f>
        <v>0.42099999999999999</v>
      </c>
      <c r="I119" s="3">
        <f t="shared" si="40"/>
        <v>1.5976089238550846</v>
      </c>
      <c r="J119" s="3">
        <f t="shared" si="41"/>
        <v>0.62593541201996172</v>
      </c>
    </row>
    <row r="120" spans="4:10" x14ac:dyDescent="0.25">
      <c r="E120">
        <f>'Sand.panel_t-0,7'!I20</f>
        <v>990</v>
      </c>
      <c r="F120" s="24">
        <f>'Sand.panel_t-0,7'!I440</f>
        <v>0.58804738220831787</v>
      </c>
      <c r="G120">
        <f t="shared" si="39"/>
        <v>1</v>
      </c>
      <c r="H120" s="24">
        <f>'Sand.panel_t-0,7'!I459</f>
        <v>0.84599999999999997</v>
      </c>
      <c r="I120" s="3">
        <f t="shared" si="40"/>
        <v>1.4386595801565893</v>
      </c>
      <c r="J120" s="3">
        <f t="shared" si="41"/>
        <v>0.69509146833134505</v>
      </c>
    </row>
    <row r="121" spans="4:10" x14ac:dyDescent="0.25">
      <c r="E121">
        <f>'Sand.panel_t-0,7'!I22</f>
        <v>1230</v>
      </c>
      <c r="F121" s="24">
        <f>'Sand.panel_t-0,7'!I442</f>
        <v>1.4011737365274404</v>
      </c>
      <c r="G121">
        <f>F121/F121</f>
        <v>1</v>
      </c>
      <c r="H121" s="24">
        <f>'Sand.panel_t-0,7'!I461</f>
        <v>1.8560000000000001</v>
      </c>
      <c r="I121" s="3">
        <f>H121/F121</f>
        <v>1.3246037601302503</v>
      </c>
      <c r="J121" s="3">
        <f>F121/H121</f>
        <v>0.75494274597383637</v>
      </c>
    </row>
    <row r="122" spans="4:10" x14ac:dyDescent="0.25">
      <c r="E122">
        <f>'Sand.panel_t-0,7'!I24</f>
        <v>1530</v>
      </c>
      <c r="F122" s="24">
        <f>'Sand.panel_t-0,7'!I444</f>
        <v>3.3545731445543963</v>
      </c>
      <c r="G122">
        <f>F122/F122</f>
        <v>1</v>
      </c>
      <c r="H122" s="24">
        <f>'Sand.panel_t-0,7'!I463</f>
        <v>4.2149999999999999</v>
      </c>
      <c r="I122" s="3">
        <f>H122/F122</f>
        <v>1.2564936933458632</v>
      </c>
      <c r="J122" s="3">
        <f>F122/H122</f>
        <v>0.79586551472227673</v>
      </c>
    </row>
    <row r="123" spans="4:10" x14ac:dyDescent="0.25">
      <c r="E123">
        <f>'Sand.panel_t-0,7'!I26</f>
        <v>1800</v>
      </c>
      <c r="F123" s="24">
        <f>'Sand.panel_t-0,7'!I446</f>
        <v>6.4263083910478009</v>
      </c>
      <c r="G123">
        <f>F123/F123</f>
        <v>1</v>
      </c>
      <c r="H123" s="24">
        <f>'Sand.panel_t-0,7'!I465</f>
        <v>7.798</v>
      </c>
      <c r="I123" s="3">
        <f>H123/F123</f>
        <v>1.2134493904561194</v>
      </c>
      <c r="J123" s="3">
        <f>F123/H123</f>
        <v>0.82409699808255976</v>
      </c>
    </row>
    <row r="124" spans="4:10" x14ac:dyDescent="0.25">
      <c r="E124">
        <f>'Sand.panel_t-0,7'!I28</f>
        <v>2010</v>
      </c>
      <c r="F124" s="24">
        <f>'Sand.panel_t-0,7'!I448</f>
        <v>9.9920770039598423</v>
      </c>
      <c r="G124">
        <f>F124/F124</f>
        <v>1</v>
      </c>
      <c r="H124" s="24">
        <f>'Sand.panel_t-0,7'!I467</f>
        <v>0</v>
      </c>
      <c r="I124" s="3">
        <f>H124/F124</f>
        <v>0</v>
      </c>
      <c r="J124" s="3" t="e">
        <f>F124/H124</f>
        <v>#DIV/0!</v>
      </c>
    </row>
    <row r="125" spans="4:10" ht="18" x14ac:dyDescent="0.35">
      <c r="D125" t="s">
        <v>147</v>
      </c>
      <c r="E125" s="1" t="s">
        <v>114</v>
      </c>
      <c r="F125" t="s">
        <v>115</v>
      </c>
      <c r="G125" t="s">
        <v>116</v>
      </c>
      <c r="H125" s="24" t="s">
        <v>117</v>
      </c>
      <c r="I125" t="s">
        <v>118</v>
      </c>
      <c r="J125" t="s">
        <v>152</v>
      </c>
    </row>
    <row r="126" spans="4:10" x14ac:dyDescent="0.25">
      <c r="E126">
        <f>'Sand.panel_t-0,7'!J14</f>
        <v>313.2</v>
      </c>
      <c r="F126" s="24">
        <f>'Sand.panel_t-0,7'!J434</f>
        <v>5.8844142158670197E-3</v>
      </c>
      <c r="G126">
        <f>F126/F126</f>
        <v>1</v>
      </c>
      <c r="H126" s="24">
        <f>'Sand.panel_t-0,7'!J453</f>
        <v>0.02</v>
      </c>
      <c r="I126" s="3">
        <f>H126/F126</f>
        <v>3.3988090005749476</v>
      </c>
      <c r="J126" s="3">
        <f>F126/H126</f>
        <v>0.29422071079335099</v>
      </c>
    </row>
    <row r="127" spans="4:10" x14ac:dyDescent="0.25">
      <c r="E127">
        <f>'Sand.panel_t-0,7'!J16</f>
        <v>600.29999999999995</v>
      </c>
      <c r="F127" s="24">
        <f>'Sand.panel_t-0,7'!J436</f>
        <v>7.9412633033489721E-2</v>
      </c>
      <c r="G127">
        <f t="shared" ref="G127:G129" si="42">F127/F127</f>
        <v>1</v>
      </c>
      <c r="H127" s="24">
        <f>'Sand.panel_t-0,7'!J455</f>
        <v>0.14199999999999999</v>
      </c>
      <c r="I127" s="3">
        <f t="shared" ref="I127:I129" si="43">H127/F127</f>
        <v>1.7881285958635329</v>
      </c>
      <c r="J127" s="3">
        <f t="shared" ref="J127:J129" si="44">F127/H127</f>
        <v>0.55924389460204038</v>
      </c>
    </row>
    <row r="128" spans="4:10" x14ac:dyDescent="0.25">
      <c r="E128">
        <f>'Sand.panel_t-0,7'!J18</f>
        <v>809.1</v>
      </c>
      <c r="F128" s="24">
        <f>'Sand.panel_t-0,7'!J438</f>
        <v>0.26207465765102855</v>
      </c>
      <c r="G128">
        <f t="shared" si="42"/>
        <v>1</v>
      </c>
      <c r="H128" s="24">
        <f>'Sand.panel_t-0,7'!J457</f>
        <v>0.39</v>
      </c>
      <c r="I128" s="3">
        <f t="shared" si="43"/>
        <v>1.4881255726729341</v>
      </c>
      <c r="J128" s="3">
        <f t="shared" si="44"/>
        <v>0.67198630166930395</v>
      </c>
    </row>
    <row r="129" spans="5:10" x14ac:dyDescent="0.25">
      <c r="E129">
        <f>'Sand.panel_t-0,7'!J20</f>
        <v>991.8</v>
      </c>
      <c r="F129" s="24">
        <f>'Sand.panel_t-0,7'!J440</f>
        <v>0.59171508103858472</v>
      </c>
      <c r="G129">
        <f t="shared" si="42"/>
        <v>1</v>
      </c>
      <c r="H129" s="24">
        <f>'Sand.panel_t-0,7'!J459</f>
        <v>0.80800000000000005</v>
      </c>
      <c r="I129" s="3">
        <f t="shared" si="43"/>
        <v>1.3655220660960503</v>
      </c>
      <c r="J129" s="3">
        <f t="shared" si="44"/>
        <v>0.73232064484973347</v>
      </c>
    </row>
    <row r="130" spans="5:10" x14ac:dyDescent="0.25">
      <c r="E130">
        <f>'Sand.panel_t-0,7'!J22</f>
        <v>1226.7</v>
      </c>
      <c r="F130" s="24">
        <f>'Sand.panel_t-0,7'!J442</f>
        <v>1.3847446105949175</v>
      </c>
      <c r="G130">
        <f t="shared" ref="G130:G131" si="45">F130/F130</f>
        <v>1</v>
      </c>
      <c r="H130" s="24">
        <f>'Sand.panel_t-0,7'!J461</f>
        <v>1.7689999999999999</v>
      </c>
      <c r="I130" s="3">
        <f t="shared" ref="I130:I131" si="46">H130/F130</f>
        <v>1.2774918829545021</v>
      </c>
      <c r="J130" s="3">
        <f t="shared" ref="J130:J131" si="47">F130/H130</f>
        <v>0.78278383866303991</v>
      </c>
    </row>
    <row r="131" spans="5:10" x14ac:dyDescent="0.25">
      <c r="E131">
        <f>'Sand.panel_t-0,7'!J24</f>
        <v>1539.9</v>
      </c>
      <c r="F131" s="24">
        <f>'Sand.panel_t-0,7'!J444</f>
        <v>3.4386367345289655</v>
      </c>
      <c r="G131">
        <f t="shared" si="45"/>
        <v>1</v>
      </c>
      <c r="H131" s="24">
        <f>'Sand.panel_t-0,7'!J463</f>
        <v>4.2</v>
      </c>
      <c r="I131" s="3">
        <f t="shared" si="46"/>
        <v>1.2214142767178133</v>
      </c>
      <c r="J131" s="3">
        <f t="shared" si="47"/>
        <v>0.81872303203070607</v>
      </c>
    </row>
    <row r="132" spans="5:10" x14ac:dyDescent="0.25">
      <c r="E132">
        <f>'Sand.panel_t-0,7'!J26</f>
        <v>1800.9</v>
      </c>
      <c r="F132" s="24">
        <f>'Sand.panel_t-0,7'!J446</f>
        <v>6.4324232757126705</v>
      </c>
      <c r="G132">
        <f t="shared" ref="G132" si="48">F132/F132</f>
        <v>1</v>
      </c>
      <c r="H132" s="24">
        <f>'Sand.panel_t-0,7'!J465</f>
        <v>7.6509999999999998</v>
      </c>
      <c r="I132" s="3">
        <f t="shared" ref="I132" si="49">H132/F132</f>
        <v>1.189442869670656</v>
      </c>
      <c r="J132" s="3">
        <f t="shared" ref="J132" si="50">F132/H132</f>
        <v>0.84072974457099336</v>
      </c>
    </row>
    <row r="133" spans="5:10" x14ac:dyDescent="0.25">
      <c r="E133">
        <f>'Sand.panel_t-0,7'!J28</f>
        <v>2009.7</v>
      </c>
      <c r="F133" s="24">
        <f>'Sand.panel_t-0,7'!J448</f>
        <v>9.975648832530684</v>
      </c>
      <c r="G133">
        <f>F133/F133</f>
        <v>1</v>
      </c>
      <c r="H133" s="24">
        <f>'Sand.panel_t-0,7'!J467</f>
        <v>0</v>
      </c>
      <c r="I133" s="3">
        <f>H133/F133</f>
        <v>0</v>
      </c>
      <c r="J133" s="3" t="e">
        <f>F133/H133</f>
        <v>#DIV/0!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Sand.panel_t-0,7</vt:lpstr>
      <vt:lpstr>w-max_analysis_t-0,7</vt:lpstr>
      <vt:lpstr>Par.analysis_t-0,7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2019-12-08T18:25:04Z</dcterms:created>
  <dcterms:modified xsi:type="dcterms:W3CDTF">2020-03-11T19:51:03Z</dcterms:modified>
</cp:coreProperties>
</file>