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lvano\Documents\Paolo\Universidad\Masterarbeit zwei\"/>
    </mc:Choice>
  </mc:AlternateContent>
  <xr:revisionPtr revIDLastSave="0" documentId="13_ncr:1_{9D092461-87B1-477E-973F-27B8C52E15B2}" xr6:coauthVersionLast="45" xr6:coauthVersionMax="45" xr10:uidLastSave="{00000000-0000-0000-0000-000000000000}"/>
  <bookViews>
    <workbookView minimized="1" xWindow="-4740" yWindow="2700" windowWidth="10215" windowHeight="10020" tabRatio="668" firstSheet="7" activeTab="7" xr2:uid="{6725AE39-B732-4E0F-A0D9-E912105CF47D}"/>
  </bookViews>
  <sheets>
    <sheet name="Comparison_dt_t1-0,7" sheetId="1" r:id="rId1"/>
    <sheet name="Par.analysis_t1-0,7" sheetId="11" r:id="rId2"/>
    <sheet name="Comparison_dt_t2-1,0" sheetId="7" r:id="rId3"/>
    <sheet name="Par.analysis_t2-1,0" sheetId="17" r:id="rId4"/>
    <sheet name="Comparison_dt_t3-1,5" sheetId="8" r:id="rId5"/>
    <sheet name="Par.analysis_t3-1,5" sheetId="18" r:id="rId6"/>
    <sheet name="Comparison_dt_t4-2,0" sheetId="9" r:id="rId7"/>
    <sheet name="Par.analysis_t4-2,0" sheetId="20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1" i="17" l="1"/>
  <c r="J141" i="17"/>
  <c r="E142" i="17"/>
  <c r="J142" i="17"/>
  <c r="E143" i="17"/>
  <c r="J143" i="17"/>
  <c r="E144" i="17"/>
  <c r="J144" i="17"/>
  <c r="E133" i="17"/>
  <c r="J133" i="17"/>
  <c r="E132" i="17"/>
  <c r="J132" i="17"/>
  <c r="E130" i="17"/>
  <c r="J130" i="17"/>
  <c r="E131" i="17"/>
  <c r="J131" i="17"/>
  <c r="E120" i="17"/>
  <c r="J120" i="17"/>
  <c r="E121" i="17"/>
  <c r="J121" i="17"/>
  <c r="E116" i="17"/>
  <c r="J116" i="17"/>
  <c r="E117" i="17"/>
  <c r="J117" i="17"/>
  <c r="E118" i="17"/>
  <c r="J118" i="17"/>
  <c r="E119" i="17"/>
  <c r="J119" i="17"/>
  <c r="E109" i="17"/>
  <c r="J109" i="17"/>
  <c r="E98" i="17"/>
  <c r="J98" i="17"/>
  <c r="E87" i="17"/>
  <c r="J87" i="17"/>
  <c r="E75" i="17"/>
  <c r="J75" i="17"/>
  <c r="E65" i="17"/>
  <c r="J65" i="17"/>
  <c r="E54" i="17"/>
  <c r="J54" i="17"/>
  <c r="E42" i="17"/>
  <c r="J42" i="17"/>
  <c r="E31" i="17"/>
  <c r="J31" i="17"/>
  <c r="E20" i="17"/>
  <c r="J20" i="17"/>
  <c r="N492" i="7"/>
  <c r="O492" i="7"/>
  <c r="I492" i="7"/>
  <c r="J492" i="7"/>
  <c r="M492" i="7"/>
  <c r="H492" i="7"/>
  <c r="M490" i="7"/>
  <c r="H490" i="7"/>
  <c r="N442" i="7"/>
  <c r="O442" i="7"/>
  <c r="I442" i="7"/>
  <c r="J442" i="7"/>
  <c r="M442" i="7"/>
  <c r="H442" i="7"/>
  <c r="M440" i="7"/>
  <c r="H440" i="7"/>
  <c r="N392" i="7"/>
  <c r="O392" i="7"/>
  <c r="M392" i="7"/>
  <c r="I392" i="7"/>
  <c r="J392" i="7"/>
  <c r="H392" i="7"/>
  <c r="M390" i="7"/>
  <c r="H390" i="7"/>
  <c r="N342" i="7"/>
  <c r="O342" i="7"/>
  <c r="I342" i="7"/>
  <c r="J342" i="7"/>
  <c r="M342" i="7"/>
  <c r="H342" i="7"/>
  <c r="M340" i="7"/>
  <c r="H340" i="7"/>
  <c r="I33" i="7"/>
  <c r="J33" i="7"/>
  <c r="H35" i="7"/>
  <c r="H33" i="7"/>
  <c r="H31" i="7"/>
  <c r="M30" i="7"/>
  <c r="M29" i="7"/>
  <c r="E139" i="17"/>
  <c r="J139" i="17"/>
  <c r="E140" i="17"/>
  <c r="J140" i="17"/>
  <c r="E128" i="17"/>
  <c r="J128" i="17"/>
  <c r="E129" i="17"/>
  <c r="J129" i="17"/>
  <c r="J138" i="17"/>
  <c r="J127" i="17"/>
  <c r="J115" i="17"/>
  <c r="E138" i="17"/>
  <c r="E127" i="17"/>
  <c r="E115" i="17"/>
  <c r="D113" i="17"/>
  <c r="D79" i="17"/>
  <c r="D46" i="17"/>
  <c r="D12" i="17"/>
  <c r="D11" i="17"/>
  <c r="E107" i="17"/>
  <c r="J107" i="17"/>
  <c r="E108" i="17"/>
  <c r="J108" i="17"/>
  <c r="E96" i="17"/>
  <c r="J96" i="17"/>
  <c r="E97" i="17"/>
  <c r="J97" i="17"/>
  <c r="E85" i="17"/>
  <c r="J85" i="17"/>
  <c r="E86" i="17"/>
  <c r="J86" i="17"/>
  <c r="E73" i="17"/>
  <c r="J73" i="17"/>
  <c r="E74" i="17"/>
  <c r="J74" i="17"/>
  <c r="E63" i="17"/>
  <c r="J63" i="17"/>
  <c r="E64" i="17"/>
  <c r="J64" i="17"/>
  <c r="E52" i="17"/>
  <c r="J52" i="17"/>
  <c r="E53" i="17"/>
  <c r="J53" i="17"/>
  <c r="E40" i="17"/>
  <c r="J40" i="17"/>
  <c r="E41" i="17"/>
  <c r="J41" i="17"/>
  <c r="E29" i="17"/>
  <c r="J29" i="17"/>
  <c r="E30" i="17"/>
  <c r="J30" i="17"/>
  <c r="E19" i="17"/>
  <c r="J19" i="17"/>
  <c r="E18" i="17"/>
  <c r="J18" i="17"/>
  <c r="O490" i="7" l="1"/>
  <c r="N490" i="7"/>
  <c r="J490" i="7"/>
  <c r="I490" i="7"/>
  <c r="O488" i="7"/>
  <c r="N488" i="7"/>
  <c r="M488" i="7"/>
  <c r="J488" i="7"/>
  <c r="I488" i="7"/>
  <c r="H488" i="7"/>
  <c r="O440" i="7"/>
  <c r="N440" i="7"/>
  <c r="J440" i="7"/>
  <c r="I440" i="7"/>
  <c r="O438" i="7"/>
  <c r="N438" i="7"/>
  <c r="M438" i="7"/>
  <c r="J438" i="7"/>
  <c r="I438" i="7"/>
  <c r="H438" i="7"/>
  <c r="O390" i="7"/>
  <c r="N390" i="7"/>
  <c r="J390" i="7"/>
  <c r="I390" i="7"/>
  <c r="O388" i="7"/>
  <c r="N388" i="7"/>
  <c r="M388" i="7"/>
  <c r="J388" i="7"/>
  <c r="I388" i="7"/>
  <c r="H388" i="7"/>
  <c r="O340" i="7"/>
  <c r="N340" i="7"/>
  <c r="J340" i="7"/>
  <c r="I340" i="7"/>
  <c r="O338" i="7"/>
  <c r="N338" i="7"/>
  <c r="M338" i="7"/>
  <c r="J338" i="7"/>
  <c r="I338" i="7"/>
  <c r="H338" i="7"/>
  <c r="I29" i="7" l="1"/>
  <c r="J29" i="7"/>
  <c r="I31" i="7"/>
  <c r="J31" i="7"/>
  <c r="H29" i="7"/>
  <c r="H480" i="7"/>
  <c r="O486" i="7"/>
  <c r="N486" i="7"/>
  <c r="M486" i="7"/>
  <c r="J486" i="7"/>
  <c r="I486" i="7"/>
  <c r="H486" i="7"/>
  <c r="O484" i="7"/>
  <c r="N484" i="7"/>
  <c r="M484" i="7"/>
  <c r="J484" i="7"/>
  <c r="I484" i="7"/>
  <c r="H484" i="7"/>
  <c r="O482" i="7"/>
  <c r="N482" i="7"/>
  <c r="M482" i="7"/>
  <c r="J482" i="7"/>
  <c r="I482" i="7"/>
  <c r="H482" i="7"/>
  <c r="O480" i="7"/>
  <c r="N480" i="7"/>
  <c r="M480" i="7"/>
  <c r="J480" i="7"/>
  <c r="I480" i="7"/>
  <c r="E81" i="20" l="1"/>
  <c r="J81" i="20"/>
  <c r="E82" i="20"/>
  <c r="J82" i="20"/>
  <c r="E83" i="20"/>
  <c r="J83" i="20"/>
  <c r="J80" i="20"/>
  <c r="E80" i="20"/>
  <c r="E75" i="20"/>
  <c r="J75" i="20"/>
  <c r="E76" i="20"/>
  <c r="J76" i="20"/>
  <c r="E77" i="20"/>
  <c r="J77" i="20"/>
  <c r="J74" i="20"/>
  <c r="E74" i="20"/>
  <c r="E69" i="20"/>
  <c r="J69" i="20"/>
  <c r="E70" i="20"/>
  <c r="J70" i="20"/>
  <c r="E71" i="20"/>
  <c r="J71" i="20"/>
  <c r="J68" i="20"/>
  <c r="E68" i="20"/>
  <c r="E63" i="20"/>
  <c r="J63" i="20"/>
  <c r="E64" i="20"/>
  <c r="J64" i="20"/>
  <c r="E65" i="20"/>
  <c r="J65" i="20"/>
  <c r="J62" i="20"/>
  <c r="E62" i="20"/>
  <c r="E57" i="20"/>
  <c r="J57" i="20"/>
  <c r="E58" i="20"/>
  <c r="J58" i="20"/>
  <c r="E59" i="20"/>
  <c r="J59" i="20"/>
  <c r="J56" i="20"/>
  <c r="E56" i="20"/>
  <c r="E51" i="20"/>
  <c r="J51" i="20"/>
  <c r="E52" i="20"/>
  <c r="J52" i="20"/>
  <c r="E53" i="20"/>
  <c r="J53" i="20"/>
  <c r="J50" i="20"/>
  <c r="E50" i="20"/>
  <c r="E45" i="20"/>
  <c r="J45" i="20"/>
  <c r="E46" i="20"/>
  <c r="J46" i="20"/>
  <c r="E47" i="20"/>
  <c r="J47" i="20"/>
  <c r="J44" i="20"/>
  <c r="E44" i="20"/>
  <c r="E39" i="20"/>
  <c r="J39" i="20"/>
  <c r="E40" i="20"/>
  <c r="J40" i="20"/>
  <c r="E41" i="20"/>
  <c r="J41" i="20"/>
  <c r="J38" i="20"/>
  <c r="E38" i="20"/>
  <c r="E33" i="20"/>
  <c r="J33" i="20"/>
  <c r="E34" i="20"/>
  <c r="J34" i="20"/>
  <c r="E35" i="20"/>
  <c r="J35" i="20"/>
  <c r="J32" i="20"/>
  <c r="E32" i="20"/>
  <c r="E27" i="20"/>
  <c r="J27" i="20"/>
  <c r="E28" i="20"/>
  <c r="J28" i="20"/>
  <c r="E29" i="20"/>
  <c r="J29" i="20"/>
  <c r="J26" i="20"/>
  <c r="E26" i="20"/>
  <c r="E21" i="20"/>
  <c r="J21" i="20"/>
  <c r="E22" i="20"/>
  <c r="J22" i="20"/>
  <c r="E23" i="20"/>
  <c r="J23" i="20"/>
  <c r="J20" i="20"/>
  <c r="E20" i="20"/>
  <c r="E15" i="20"/>
  <c r="J15" i="20"/>
  <c r="E16" i="20"/>
  <c r="J16" i="20"/>
  <c r="E17" i="20"/>
  <c r="J17" i="20"/>
  <c r="J14" i="20"/>
  <c r="E14" i="20"/>
  <c r="E81" i="18"/>
  <c r="J81" i="18"/>
  <c r="E82" i="18"/>
  <c r="J82" i="18"/>
  <c r="E83" i="18"/>
  <c r="J83" i="18"/>
  <c r="J80" i="18"/>
  <c r="E80" i="18"/>
  <c r="E75" i="18"/>
  <c r="J75" i="18"/>
  <c r="E76" i="18"/>
  <c r="J76" i="18"/>
  <c r="E77" i="18"/>
  <c r="J77" i="18"/>
  <c r="J74" i="18"/>
  <c r="E74" i="18"/>
  <c r="E69" i="18"/>
  <c r="J69" i="18"/>
  <c r="E70" i="18"/>
  <c r="J70" i="18"/>
  <c r="E71" i="18"/>
  <c r="J71" i="18"/>
  <c r="J68" i="18"/>
  <c r="E68" i="18"/>
  <c r="E63" i="18"/>
  <c r="J63" i="18"/>
  <c r="E64" i="18"/>
  <c r="J64" i="18"/>
  <c r="E65" i="18"/>
  <c r="J65" i="18"/>
  <c r="J62" i="18"/>
  <c r="E62" i="18"/>
  <c r="E57" i="18"/>
  <c r="J57" i="18"/>
  <c r="E58" i="18"/>
  <c r="J58" i="18"/>
  <c r="E59" i="18"/>
  <c r="J59" i="18"/>
  <c r="J56" i="18"/>
  <c r="E56" i="18"/>
  <c r="E51" i="18"/>
  <c r="J51" i="18"/>
  <c r="E52" i="18"/>
  <c r="J52" i="18"/>
  <c r="E53" i="18"/>
  <c r="J53" i="18"/>
  <c r="J50" i="18"/>
  <c r="E50" i="18"/>
  <c r="E45" i="18"/>
  <c r="J45" i="18"/>
  <c r="E46" i="18"/>
  <c r="J46" i="18"/>
  <c r="E47" i="18"/>
  <c r="J47" i="18"/>
  <c r="J44" i="18"/>
  <c r="E44" i="18"/>
  <c r="E39" i="18"/>
  <c r="J39" i="18"/>
  <c r="E40" i="18"/>
  <c r="J40" i="18"/>
  <c r="E41" i="18"/>
  <c r="J41" i="18"/>
  <c r="J38" i="18"/>
  <c r="E38" i="18"/>
  <c r="E33" i="18"/>
  <c r="J33" i="18"/>
  <c r="E34" i="18"/>
  <c r="J34" i="18"/>
  <c r="E35" i="18"/>
  <c r="J35" i="18"/>
  <c r="J32" i="18"/>
  <c r="E32" i="18"/>
  <c r="E27" i="18"/>
  <c r="J27" i="18"/>
  <c r="E28" i="18"/>
  <c r="J28" i="18"/>
  <c r="E29" i="18"/>
  <c r="J29" i="18"/>
  <c r="J26" i="18"/>
  <c r="E26" i="18"/>
  <c r="E21" i="18"/>
  <c r="J21" i="18"/>
  <c r="E22" i="18"/>
  <c r="J22" i="18"/>
  <c r="E23" i="18"/>
  <c r="J23" i="18"/>
  <c r="J20" i="18"/>
  <c r="E20" i="18"/>
  <c r="E15" i="18"/>
  <c r="J15" i="18"/>
  <c r="E16" i="18"/>
  <c r="J16" i="18"/>
  <c r="E17" i="18"/>
  <c r="J17" i="18"/>
  <c r="J14" i="18"/>
  <c r="E14" i="18"/>
  <c r="D60" i="20"/>
  <c r="D36" i="20"/>
  <c r="D12" i="20"/>
  <c r="D11" i="20"/>
  <c r="E93" i="17"/>
  <c r="J93" i="17"/>
  <c r="E94" i="17"/>
  <c r="J94" i="17"/>
  <c r="E95" i="17"/>
  <c r="J95" i="17"/>
  <c r="J92" i="17"/>
  <c r="E92" i="17"/>
  <c r="E104" i="17"/>
  <c r="J104" i="17"/>
  <c r="E105" i="17"/>
  <c r="J105" i="17"/>
  <c r="E106" i="17"/>
  <c r="J106" i="17"/>
  <c r="J103" i="17"/>
  <c r="E103" i="17"/>
  <c r="E82" i="17"/>
  <c r="J82" i="17"/>
  <c r="E83" i="17"/>
  <c r="J83" i="17"/>
  <c r="E84" i="17"/>
  <c r="J84" i="17"/>
  <c r="J81" i="17"/>
  <c r="E81" i="17"/>
  <c r="E62" i="17"/>
  <c r="E60" i="17"/>
  <c r="J60" i="17"/>
  <c r="E61" i="17"/>
  <c r="J61" i="17"/>
  <c r="J62" i="17"/>
  <c r="J59" i="17"/>
  <c r="E59" i="17"/>
  <c r="E70" i="17"/>
  <c r="J70" i="17"/>
  <c r="E71" i="17"/>
  <c r="J71" i="17"/>
  <c r="E72" i="17"/>
  <c r="J72" i="17"/>
  <c r="J69" i="17"/>
  <c r="E69" i="17"/>
  <c r="E49" i="17"/>
  <c r="J49" i="17"/>
  <c r="E50" i="17"/>
  <c r="J50" i="17"/>
  <c r="E51" i="17"/>
  <c r="J51" i="17"/>
  <c r="J48" i="17"/>
  <c r="E48" i="17"/>
  <c r="E25" i="17"/>
  <c r="E26" i="17"/>
  <c r="J26" i="17"/>
  <c r="E27" i="17"/>
  <c r="J27" i="17"/>
  <c r="E28" i="17"/>
  <c r="J28" i="17"/>
  <c r="J25" i="17"/>
  <c r="E37" i="17"/>
  <c r="J37" i="17"/>
  <c r="E38" i="17"/>
  <c r="J38" i="17"/>
  <c r="E39" i="17"/>
  <c r="J39" i="17"/>
  <c r="J36" i="17"/>
  <c r="E36" i="17"/>
  <c r="E15" i="17"/>
  <c r="J15" i="17"/>
  <c r="E16" i="17"/>
  <c r="J16" i="17"/>
  <c r="E17" i="17"/>
  <c r="J17" i="17"/>
  <c r="J14" i="17"/>
  <c r="E14" i="17"/>
  <c r="D60" i="18"/>
  <c r="D36" i="18"/>
  <c r="D12" i="18"/>
  <c r="D11" i="18"/>
  <c r="E83" i="11" l="1"/>
  <c r="E82" i="11"/>
  <c r="E81" i="11"/>
  <c r="E80" i="11"/>
  <c r="E77" i="11"/>
  <c r="E76" i="11"/>
  <c r="E75" i="11"/>
  <c r="E74" i="11"/>
  <c r="E71" i="11"/>
  <c r="E70" i="11"/>
  <c r="E69" i="11"/>
  <c r="E68" i="11"/>
  <c r="E65" i="11"/>
  <c r="E64" i="11"/>
  <c r="E63" i="11"/>
  <c r="E62" i="11"/>
  <c r="J41" i="11"/>
  <c r="J40" i="11"/>
  <c r="J39" i="11"/>
  <c r="J38" i="11"/>
  <c r="E35" i="11"/>
  <c r="E34" i="11"/>
  <c r="E33" i="11"/>
  <c r="E32" i="11"/>
  <c r="E59" i="11"/>
  <c r="E58" i="11"/>
  <c r="E56" i="11"/>
  <c r="E57" i="11"/>
  <c r="E53" i="11"/>
  <c r="E52" i="11"/>
  <c r="E51" i="11"/>
  <c r="E50" i="11"/>
  <c r="E47" i="11"/>
  <c r="E46" i="11"/>
  <c r="E45" i="11"/>
  <c r="E44" i="11"/>
  <c r="E41" i="11"/>
  <c r="E40" i="11"/>
  <c r="E39" i="11"/>
  <c r="E38" i="11"/>
  <c r="J81" i="11" l="1"/>
  <c r="J82" i="11"/>
  <c r="J83" i="11"/>
  <c r="J80" i="11"/>
  <c r="J75" i="11"/>
  <c r="J76" i="11"/>
  <c r="J77" i="11"/>
  <c r="J74" i="11"/>
  <c r="J69" i="11"/>
  <c r="J70" i="11"/>
  <c r="J71" i="11"/>
  <c r="J68" i="11"/>
  <c r="J63" i="11"/>
  <c r="J64" i="11"/>
  <c r="J65" i="11"/>
  <c r="J62" i="11"/>
  <c r="J57" i="11"/>
  <c r="J58" i="11"/>
  <c r="J59" i="11"/>
  <c r="J56" i="11"/>
  <c r="J51" i="11"/>
  <c r="J52" i="11"/>
  <c r="J53" i="11"/>
  <c r="J50" i="11"/>
  <c r="J45" i="11"/>
  <c r="J46" i="11"/>
  <c r="J47" i="11"/>
  <c r="J44" i="11"/>
  <c r="D60" i="11"/>
  <c r="D36" i="11"/>
  <c r="D12" i="11"/>
  <c r="D11" i="11"/>
  <c r="J33" i="11"/>
  <c r="J34" i="11"/>
  <c r="J35" i="11"/>
  <c r="J32" i="11"/>
  <c r="J27" i="11"/>
  <c r="J28" i="11"/>
  <c r="J29" i="11"/>
  <c r="J26" i="11"/>
  <c r="E29" i="11"/>
  <c r="E28" i="11"/>
  <c r="E27" i="11"/>
  <c r="E26" i="11"/>
  <c r="E23" i="11"/>
  <c r="E22" i="11"/>
  <c r="E21" i="11"/>
  <c r="E20" i="11"/>
  <c r="E17" i="11"/>
  <c r="E16" i="11"/>
  <c r="E15" i="11"/>
  <c r="E14" i="11"/>
  <c r="J21" i="11"/>
  <c r="J22" i="11"/>
  <c r="J23" i="11"/>
  <c r="J20" i="11"/>
  <c r="J17" i="11"/>
  <c r="J15" i="11"/>
  <c r="J16" i="11"/>
  <c r="J14" i="11"/>
  <c r="H334" i="7" l="1"/>
  <c r="J334" i="7"/>
  <c r="P339" i="9" l="1"/>
  <c r="O339" i="9"/>
  <c r="N339" i="9"/>
  <c r="M339" i="9"/>
  <c r="K339" i="9"/>
  <c r="J339" i="9"/>
  <c r="I339" i="9"/>
  <c r="H339" i="9"/>
  <c r="P337" i="9"/>
  <c r="O337" i="9"/>
  <c r="N337" i="9"/>
  <c r="M337" i="9"/>
  <c r="K337" i="9"/>
  <c r="J337" i="9"/>
  <c r="I337" i="9"/>
  <c r="H337" i="9"/>
  <c r="P335" i="9"/>
  <c r="O335" i="9"/>
  <c r="N335" i="9"/>
  <c r="M335" i="9"/>
  <c r="K335" i="9"/>
  <c r="J335" i="9"/>
  <c r="I335" i="9"/>
  <c r="H335" i="9"/>
  <c r="P333" i="9"/>
  <c r="O333" i="9"/>
  <c r="N333" i="9"/>
  <c r="M333" i="9"/>
  <c r="K333" i="9"/>
  <c r="J333" i="9"/>
  <c r="I333" i="9"/>
  <c r="H333" i="9"/>
  <c r="P307" i="9"/>
  <c r="O307" i="9"/>
  <c r="N307" i="9"/>
  <c r="M307" i="9"/>
  <c r="K307" i="9"/>
  <c r="J307" i="9"/>
  <c r="I307" i="9"/>
  <c r="H307" i="9"/>
  <c r="P305" i="9"/>
  <c r="O305" i="9"/>
  <c r="N305" i="9"/>
  <c r="M305" i="9"/>
  <c r="K305" i="9"/>
  <c r="J305" i="9"/>
  <c r="I305" i="9"/>
  <c r="H305" i="9"/>
  <c r="P303" i="9"/>
  <c r="O303" i="9"/>
  <c r="N303" i="9"/>
  <c r="M303" i="9"/>
  <c r="K303" i="9"/>
  <c r="J303" i="9"/>
  <c r="I303" i="9"/>
  <c r="H303" i="9"/>
  <c r="P301" i="9"/>
  <c r="O301" i="9"/>
  <c r="N301" i="9"/>
  <c r="M301" i="9"/>
  <c r="K301" i="9"/>
  <c r="J301" i="9"/>
  <c r="I301" i="9"/>
  <c r="H301" i="9"/>
  <c r="P275" i="9"/>
  <c r="O275" i="9"/>
  <c r="N275" i="9"/>
  <c r="M275" i="9"/>
  <c r="K275" i="9"/>
  <c r="J275" i="9"/>
  <c r="I275" i="9"/>
  <c r="H275" i="9"/>
  <c r="P273" i="9"/>
  <c r="O273" i="9"/>
  <c r="N273" i="9"/>
  <c r="M273" i="9"/>
  <c r="K273" i="9"/>
  <c r="J273" i="9"/>
  <c r="I273" i="9"/>
  <c r="H273" i="9"/>
  <c r="P271" i="9"/>
  <c r="O271" i="9"/>
  <c r="N271" i="9"/>
  <c r="M271" i="9"/>
  <c r="K271" i="9"/>
  <c r="J271" i="9"/>
  <c r="I271" i="9"/>
  <c r="H271" i="9"/>
  <c r="P269" i="9"/>
  <c r="O269" i="9"/>
  <c r="N269" i="9"/>
  <c r="M269" i="9"/>
  <c r="K269" i="9"/>
  <c r="J269" i="9"/>
  <c r="I269" i="9"/>
  <c r="H269" i="9"/>
  <c r="K131" i="9"/>
  <c r="K159" i="9" s="1"/>
  <c r="J131" i="9"/>
  <c r="J159" i="9" s="1"/>
  <c r="I131" i="9"/>
  <c r="I159" i="9" s="1"/>
  <c r="H131" i="9"/>
  <c r="H159" i="9" s="1"/>
  <c r="K35" i="9"/>
  <c r="K139" i="9" s="1"/>
  <c r="J35" i="9"/>
  <c r="J137" i="9" s="1"/>
  <c r="I35" i="9"/>
  <c r="I137" i="9" s="1"/>
  <c r="H35" i="9"/>
  <c r="H139" i="9" s="1"/>
  <c r="K27" i="9"/>
  <c r="J27" i="9"/>
  <c r="I27" i="9"/>
  <c r="H27" i="9"/>
  <c r="K25" i="9"/>
  <c r="J25" i="9"/>
  <c r="I25" i="9"/>
  <c r="H25" i="9"/>
  <c r="K23" i="9"/>
  <c r="J23" i="9"/>
  <c r="I23" i="9"/>
  <c r="H23" i="9"/>
  <c r="K21" i="9"/>
  <c r="J21" i="9"/>
  <c r="I21" i="9"/>
  <c r="H21" i="9"/>
  <c r="K18" i="9"/>
  <c r="J18" i="9"/>
  <c r="I18" i="9"/>
  <c r="H18" i="9"/>
  <c r="K17" i="9"/>
  <c r="J17" i="9"/>
  <c r="I17" i="9"/>
  <c r="H17" i="9"/>
  <c r="K12" i="9"/>
  <c r="J12" i="9"/>
  <c r="I12" i="9"/>
  <c r="H12" i="9"/>
  <c r="P339" i="8"/>
  <c r="O339" i="8"/>
  <c r="N339" i="8"/>
  <c r="M339" i="8"/>
  <c r="K339" i="8"/>
  <c r="J339" i="8"/>
  <c r="I339" i="8"/>
  <c r="H339" i="8"/>
  <c r="P337" i="8"/>
  <c r="O337" i="8"/>
  <c r="N337" i="8"/>
  <c r="M337" i="8"/>
  <c r="K337" i="8"/>
  <c r="J337" i="8"/>
  <c r="I337" i="8"/>
  <c r="H337" i="8"/>
  <c r="P335" i="8"/>
  <c r="O335" i="8"/>
  <c r="N335" i="8"/>
  <c r="M335" i="8"/>
  <c r="K335" i="8"/>
  <c r="J335" i="8"/>
  <c r="I335" i="8"/>
  <c r="H335" i="8"/>
  <c r="P333" i="8"/>
  <c r="O333" i="8"/>
  <c r="N333" i="8"/>
  <c r="M333" i="8"/>
  <c r="K333" i="8"/>
  <c r="J333" i="8"/>
  <c r="I333" i="8"/>
  <c r="H333" i="8"/>
  <c r="P307" i="8"/>
  <c r="O307" i="8"/>
  <c r="N307" i="8"/>
  <c r="M307" i="8"/>
  <c r="K307" i="8"/>
  <c r="J307" i="8"/>
  <c r="I307" i="8"/>
  <c r="H307" i="8"/>
  <c r="P305" i="8"/>
  <c r="O305" i="8"/>
  <c r="N305" i="8"/>
  <c r="M305" i="8"/>
  <c r="K305" i="8"/>
  <c r="J305" i="8"/>
  <c r="I305" i="8"/>
  <c r="H305" i="8"/>
  <c r="P303" i="8"/>
  <c r="O303" i="8"/>
  <c r="N303" i="8"/>
  <c r="M303" i="8"/>
  <c r="K303" i="8"/>
  <c r="J303" i="8"/>
  <c r="I303" i="8"/>
  <c r="H303" i="8"/>
  <c r="P301" i="8"/>
  <c r="O301" i="8"/>
  <c r="N301" i="8"/>
  <c r="M301" i="8"/>
  <c r="K301" i="8"/>
  <c r="J301" i="8"/>
  <c r="I301" i="8"/>
  <c r="H301" i="8"/>
  <c r="P275" i="8"/>
  <c r="O275" i="8"/>
  <c r="N275" i="8"/>
  <c r="M275" i="8"/>
  <c r="K275" i="8"/>
  <c r="J275" i="8"/>
  <c r="I275" i="8"/>
  <c r="H275" i="8"/>
  <c r="P273" i="8"/>
  <c r="O273" i="8"/>
  <c r="N273" i="8"/>
  <c r="M273" i="8"/>
  <c r="K273" i="8"/>
  <c r="J273" i="8"/>
  <c r="I273" i="8"/>
  <c r="H273" i="8"/>
  <c r="P271" i="8"/>
  <c r="O271" i="8"/>
  <c r="N271" i="8"/>
  <c r="M271" i="8"/>
  <c r="K271" i="8"/>
  <c r="J271" i="8"/>
  <c r="I271" i="8"/>
  <c r="H271" i="8"/>
  <c r="P269" i="8"/>
  <c r="O269" i="8"/>
  <c r="N269" i="8"/>
  <c r="M269" i="8"/>
  <c r="K269" i="8"/>
  <c r="J269" i="8"/>
  <c r="I269" i="8"/>
  <c r="H269" i="8"/>
  <c r="K131" i="8"/>
  <c r="K159" i="8" s="1"/>
  <c r="J131" i="8"/>
  <c r="J159" i="8" s="1"/>
  <c r="I131" i="8"/>
  <c r="I159" i="8" s="1"/>
  <c r="H131" i="8"/>
  <c r="H159" i="8" s="1"/>
  <c r="K35" i="8"/>
  <c r="J35" i="8"/>
  <c r="I35" i="8"/>
  <c r="H35" i="8"/>
  <c r="K27" i="8"/>
  <c r="J27" i="8"/>
  <c r="I27" i="8"/>
  <c r="H27" i="8"/>
  <c r="K25" i="8"/>
  <c r="J25" i="8"/>
  <c r="I25" i="8"/>
  <c r="H25" i="8"/>
  <c r="K23" i="8"/>
  <c r="J23" i="8"/>
  <c r="I23" i="8"/>
  <c r="H23" i="8"/>
  <c r="K21" i="8"/>
  <c r="J21" i="8"/>
  <c r="I21" i="8"/>
  <c r="H21" i="8"/>
  <c r="K18" i="8"/>
  <c r="J18" i="8"/>
  <c r="I18" i="8"/>
  <c r="H18" i="8"/>
  <c r="K17" i="8"/>
  <c r="J17" i="8"/>
  <c r="I17" i="8"/>
  <c r="H17" i="8"/>
  <c r="K12" i="8"/>
  <c r="J12" i="8"/>
  <c r="I12" i="8"/>
  <c r="H12" i="8"/>
  <c r="N436" i="7"/>
  <c r="O436" i="7"/>
  <c r="M436" i="7"/>
  <c r="I436" i="7"/>
  <c r="J436" i="7"/>
  <c r="H436" i="7"/>
  <c r="N434" i="7"/>
  <c r="O434" i="7"/>
  <c r="M434" i="7"/>
  <c r="I434" i="7"/>
  <c r="J434" i="7"/>
  <c r="H434" i="7"/>
  <c r="N432" i="7"/>
  <c r="O432" i="7"/>
  <c r="M432" i="7"/>
  <c r="I432" i="7"/>
  <c r="J432" i="7"/>
  <c r="H432" i="7"/>
  <c r="N430" i="7"/>
  <c r="O430" i="7"/>
  <c r="M430" i="7"/>
  <c r="I430" i="7"/>
  <c r="J430" i="7"/>
  <c r="H430" i="7"/>
  <c r="N386" i="7"/>
  <c r="O386" i="7"/>
  <c r="M386" i="7"/>
  <c r="I386" i="7"/>
  <c r="J386" i="7"/>
  <c r="H386" i="7"/>
  <c r="N384" i="7"/>
  <c r="O384" i="7"/>
  <c r="M384" i="7"/>
  <c r="I384" i="7"/>
  <c r="J384" i="7"/>
  <c r="H384" i="7"/>
  <c r="N382" i="7"/>
  <c r="O382" i="7"/>
  <c r="M382" i="7"/>
  <c r="I382" i="7"/>
  <c r="J382" i="7"/>
  <c r="H382" i="7"/>
  <c r="N380" i="7"/>
  <c r="O380" i="7"/>
  <c r="M380" i="7"/>
  <c r="I380" i="7"/>
  <c r="J380" i="7"/>
  <c r="H380" i="7"/>
  <c r="N336" i="7"/>
  <c r="O336" i="7"/>
  <c r="M336" i="7"/>
  <c r="I336" i="7"/>
  <c r="J336" i="7"/>
  <c r="H336" i="7"/>
  <c r="N334" i="7"/>
  <c r="O334" i="7"/>
  <c r="M334" i="7"/>
  <c r="I334" i="7"/>
  <c r="N332" i="7"/>
  <c r="O332" i="7"/>
  <c r="M332" i="7"/>
  <c r="I332" i="7"/>
  <c r="J332" i="7"/>
  <c r="H332" i="7"/>
  <c r="N330" i="7"/>
  <c r="O330" i="7"/>
  <c r="M330" i="7"/>
  <c r="I330" i="7"/>
  <c r="J330" i="7"/>
  <c r="H330" i="7"/>
  <c r="I151" i="7"/>
  <c r="I184" i="7" s="1"/>
  <c r="I274" i="7" s="1"/>
  <c r="I275" i="7" s="1"/>
  <c r="J151" i="7"/>
  <c r="J184" i="7" s="1"/>
  <c r="J274" i="7" s="1"/>
  <c r="J275" i="7" s="1"/>
  <c r="H151" i="7"/>
  <c r="H184" i="7" s="1"/>
  <c r="H274" i="7" s="1"/>
  <c r="H275" i="7" s="1"/>
  <c r="I44" i="7"/>
  <c r="J44" i="7"/>
  <c r="J159" i="7" s="1"/>
  <c r="H44" i="7"/>
  <c r="H157" i="7" s="1"/>
  <c r="I27" i="7"/>
  <c r="J27" i="7"/>
  <c r="H27" i="7"/>
  <c r="I25" i="7"/>
  <c r="J25" i="7"/>
  <c r="H25" i="7"/>
  <c r="I23" i="7"/>
  <c r="J23" i="7"/>
  <c r="H23" i="7"/>
  <c r="I21" i="7"/>
  <c r="J21" i="7"/>
  <c r="H21" i="7"/>
  <c r="I18" i="7"/>
  <c r="J18" i="7"/>
  <c r="H18" i="7"/>
  <c r="I17" i="7"/>
  <c r="J17" i="7"/>
  <c r="H17" i="7"/>
  <c r="I12" i="7"/>
  <c r="J12" i="7"/>
  <c r="H12" i="7"/>
  <c r="P339" i="1"/>
  <c r="O339" i="1"/>
  <c r="N339" i="1"/>
  <c r="M339" i="1"/>
  <c r="K339" i="1"/>
  <c r="J339" i="1"/>
  <c r="I339" i="1"/>
  <c r="H339" i="1"/>
  <c r="P337" i="1"/>
  <c r="O337" i="1"/>
  <c r="N337" i="1"/>
  <c r="M337" i="1"/>
  <c r="K337" i="1"/>
  <c r="J337" i="1"/>
  <c r="I337" i="1"/>
  <c r="H337" i="1"/>
  <c r="P335" i="1"/>
  <c r="O335" i="1"/>
  <c r="N335" i="1"/>
  <c r="M335" i="1"/>
  <c r="K335" i="1"/>
  <c r="J335" i="1"/>
  <c r="I335" i="1"/>
  <c r="H335" i="1"/>
  <c r="P333" i="1"/>
  <c r="O333" i="1"/>
  <c r="N333" i="1"/>
  <c r="M333" i="1"/>
  <c r="K333" i="1"/>
  <c r="J333" i="1"/>
  <c r="I333" i="1"/>
  <c r="H333" i="1"/>
  <c r="P307" i="1"/>
  <c r="O307" i="1"/>
  <c r="N307" i="1"/>
  <c r="M307" i="1"/>
  <c r="K307" i="1"/>
  <c r="J307" i="1"/>
  <c r="I307" i="1"/>
  <c r="H307" i="1"/>
  <c r="P305" i="1"/>
  <c r="O305" i="1"/>
  <c r="N305" i="1"/>
  <c r="M305" i="1"/>
  <c r="K305" i="1"/>
  <c r="J305" i="1"/>
  <c r="I305" i="1"/>
  <c r="H305" i="1"/>
  <c r="P303" i="1"/>
  <c r="O303" i="1"/>
  <c r="N303" i="1"/>
  <c r="M303" i="1"/>
  <c r="K303" i="1"/>
  <c r="J303" i="1"/>
  <c r="I303" i="1"/>
  <c r="H303" i="1"/>
  <c r="P301" i="1"/>
  <c r="O301" i="1"/>
  <c r="N301" i="1"/>
  <c r="M301" i="1"/>
  <c r="K301" i="1"/>
  <c r="J301" i="1"/>
  <c r="I301" i="1"/>
  <c r="H301" i="1"/>
  <c r="J270" i="7" l="1"/>
  <c r="J271" i="7" s="1"/>
  <c r="J272" i="7"/>
  <c r="J273" i="7" s="1"/>
  <c r="I270" i="7"/>
  <c r="I271" i="7" s="1"/>
  <c r="I272" i="7"/>
  <c r="I273" i="7" s="1"/>
  <c r="H272" i="7"/>
  <c r="H273" i="7" s="1"/>
  <c r="H270" i="7"/>
  <c r="H271" i="7" s="1"/>
  <c r="J45" i="7"/>
  <c r="J46" i="7"/>
  <c r="J206" i="7" s="1"/>
  <c r="J157" i="7"/>
  <c r="I13" i="7"/>
  <c r="I14" i="7"/>
  <c r="I67" i="7" s="1"/>
  <c r="I167" i="7" s="1"/>
  <c r="H46" i="7"/>
  <c r="H102" i="7" s="1"/>
  <c r="H152" i="7" s="1"/>
  <c r="H159" i="7"/>
  <c r="H45" i="7"/>
  <c r="I36" i="9"/>
  <c r="I139" i="9"/>
  <c r="I37" i="9"/>
  <c r="I231" i="9"/>
  <c r="I232" i="9" s="1"/>
  <c r="I227" i="9"/>
  <c r="I228" i="9" s="1"/>
  <c r="I229" i="9"/>
  <c r="I230" i="9" s="1"/>
  <c r="I225" i="9"/>
  <c r="I226" i="9" s="1"/>
  <c r="I14" i="9"/>
  <c r="I63" i="9" s="1"/>
  <c r="H231" i="9"/>
  <c r="H232" i="9" s="1"/>
  <c r="H229" i="9"/>
  <c r="H230" i="9" s="1"/>
  <c r="H227" i="9"/>
  <c r="H228" i="9" s="1"/>
  <c r="H225" i="9"/>
  <c r="H226" i="9" s="1"/>
  <c r="I13" i="9"/>
  <c r="I53" i="9"/>
  <c r="J231" i="9"/>
  <c r="J232" i="9" s="1"/>
  <c r="J229" i="9"/>
  <c r="J230" i="9" s="1"/>
  <c r="J227" i="9"/>
  <c r="J228" i="9" s="1"/>
  <c r="J225" i="9"/>
  <c r="J226" i="9" s="1"/>
  <c r="J14" i="9"/>
  <c r="J55" i="9" s="1"/>
  <c r="J36" i="9"/>
  <c r="J139" i="9"/>
  <c r="K13" i="9"/>
  <c r="K14" i="9"/>
  <c r="K66" i="9" s="1"/>
  <c r="K36" i="9"/>
  <c r="K37" i="9"/>
  <c r="K93" i="9" s="1"/>
  <c r="K138" i="9" s="1"/>
  <c r="K54" i="9"/>
  <c r="K55" i="9"/>
  <c r="K58" i="9"/>
  <c r="K60" i="9"/>
  <c r="K63" i="9"/>
  <c r="K64" i="9"/>
  <c r="K94" i="9"/>
  <c r="K140" i="9" s="1"/>
  <c r="K231" i="9"/>
  <c r="K232" i="9" s="1"/>
  <c r="K229" i="9"/>
  <c r="K230" i="9" s="1"/>
  <c r="K227" i="9"/>
  <c r="K228" i="9" s="1"/>
  <c r="K225" i="9"/>
  <c r="K226" i="9" s="1"/>
  <c r="K137" i="9"/>
  <c r="J13" i="9"/>
  <c r="J37" i="9"/>
  <c r="J94" i="9" s="1"/>
  <c r="J140" i="9" s="1"/>
  <c r="J56" i="9"/>
  <c r="H13" i="9"/>
  <c r="H14" i="9"/>
  <c r="H66" i="9" s="1"/>
  <c r="H36" i="9"/>
  <c r="H37" i="9"/>
  <c r="H54" i="9"/>
  <c r="H64" i="9"/>
  <c r="H93" i="9"/>
  <c r="H138" i="9" s="1"/>
  <c r="H94" i="9"/>
  <c r="H140" i="9" s="1"/>
  <c r="H137" i="9"/>
  <c r="J231" i="8"/>
  <c r="J232" i="8" s="1"/>
  <c r="J229" i="8"/>
  <c r="J230" i="8" s="1"/>
  <c r="J227" i="8"/>
  <c r="J228" i="8" s="1"/>
  <c r="J225" i="8"/>
  <c r="J226" i="8" s="1"/>
  <c r="J14" i="8"/>
  <c r="J64" i="8" s="1"/>
  <c r="J56" i="8"/>
  <c r="J66" i="8"/>
  <c r="K13" i="8"/>
  <c r="K14" i="8"/>
  <c r="K66" i="8" s="1"/>
  <c r="K139" i="8"/>
  <c r="K137" i="8"/>
  <c r="K36" i="8"/>
  <c r="K37" i="8"/>
  <c r="K93" i="8" s="1"/>
  <c r="K138" i="8" s="1"/>
  <c r="K58" i="8"/>
  <c r="K63" i="8"/>
  <c r="K231" i="8"/>
  <c r="K232" i="8" s="1"/>
  <c r="K229" i="8"/>
  <c r="K230" i="8" s="1"/>
  <c r="K227" i="8"/>
  <c r="K228" i="8" s="1"/>
  <c r="K225" i="8"/>
  <c r="K226" i="8" s="1"/>
  <c r="J13" i="8"/>
  <c r="J36" i="8"/>
  <c r="J58" i="8"/>
  <c r="J61" i="8"/>
  <c r="J137" i="8"/>
  <c r="H13" i="8"/>
  <c r="H14" i="8"/>
  <c r="H53" i="8" s="1"/>
  <c r="H139" i="8"/>
  <c r="H137" i="8"/>
  <c r="H36" i="8"/>
  <c r="H37" i="8"/>
  <c r="H93" i="8" s="1"/>
  <c r="H138" i="8" s="1"/>
  <c r="H231" i="8"/>
  <c r="H232" i="8" s="1"/>
  <c r="H229" i="8"/>
  <c r="H230" i="8" s="1"/>
  <c r="H227" i="8"/>
  <c r="H228" i="8" s="1"/>
  <c r="H225" i="8"/>
  <c r="H226" i="8" s="1"/>
  <c r="J139" i="8"/>
  <c r="J37" i="8"/>
  <c r="J94" i="8" s="1"/>
  <c r="J140" i="8" s="1"/>
  <c r="J55" i="8"/>
  <c r="J60" i="8"/>
  <c r="I13" i="8"/>
  <c r="I14" i="8"/>
  <c r="I66" i="8" s="1"/>
  <c r="I139" i="8"/>
  <c r="I137" i="8"/>
  <c r="I36" i="8"/>
  <c r="I37" i="8"/>
  <c r="I94" i="8" s="1"/>
  <c r="I140" i="8" s="1"/>
  <c r="I55" i="8"/>
  <c r="I56" i="8"/>
  <c r="I61" i="8"/>
  <c r="I65" i="8"/>
  <c r="I93" i="8"/>
  <c r="I138" i="8" s="1"/>
  <c r="I231" i="8"/>
  <c r="I232" i="8" s="1"/>
  <c r="I229" i="8"/>
  <c r="I230" i="8" s="1"/>
  <c r="I227" i="8"/>
  <c r="I228" i="8" s="1"/>
  <c r="I225" i="8"/>
  <c r="I226" i="8" s="1"/>
  <c r="H13" i="7"/>
  <c r="H14" i="7"/>
  <c r="H68" i="7" s="1"/>
  <c r="H268" i="7"/>
  <c r="H269" i="7" s="1"/>
  <c r="H266" i="7"/>
  <c r="H267" i="7" s="1"/>
  <c r="H264" i="7"/>
  <c r="H265" i="7" s="1"/>
  <c r="H262" i="7"/>
  <c r="H263" i="7" s="1"/>
  <c r="J13" i="7"/>
  <c r="I268" i="7"/>
  <c r="I269" i="7" s="1"/>
  <c r="I266" i="7"/>
  <c r="I267" i="7" s="1"/>
  <c r="I264" i="7"/>
  <c r="I265" i="7" s="1"/>
  <c r="I262" i="7"/>
  <c r="I263" i="7" s="1"/>
  <c r="J268" i="7"/>
  <c r="J269" i="7" s="1"/>
  <c r="J266" i="7"/>
  <c r="J267" i="7" s="1"/>
  <c r="J264" i="7"/>
  <c r="J265" i="7" s="1"/>
  <c r="J262" i="7"/>
  <c r="J263" i="7" s="1"/>
  <c r="J14" i="7"/>
  <c r="J64" i="7" s="1"/>
  <c r="I159" i="7"/>
  <c r="I45" i="7"/>
  <c r="I46" i="7"/>
  <c r="I157" i="7"/>
  <c r="H63" i="9" l="1"/>
  <c r="H53" i="9"/>
  <c r="H59" i="9"/>
  <c r="H58" i="9"/>
  <c r="H113" i="9" s="1"/>
  <c r="J54" i="8"/>
  <c r="J63" i="8"/>
  <c r="I60" i="8"/>
  <c r="I114" i="8" s="1"/>
  <c r="J65" i="8"/>
  <c r="J103" i="8" s="1"/>
  <c r="J155" i="8" s="1"/>
  <c r="J59" i="8"/>
  <c r="I64" i="8"/>
  <c r="I59" i="8"/>
  <c r="I197" i="8" s="1"/>
  <c r="I54" i="8"/>
  <c r="I194" i="8" s="1"/>
  <c r="K94" i="8"/>
  <c r="K140" i="8" s="1"/>
  <c r="K61" i="8"/>
  <c r="K56" i="8"/>
  <c r="K182" i="8" s="1"/>
  <c r="H61" i="9"/>
  <c r="H198" i="9" s="1"/>
  <c r="H56" i="9"/>
  <c r="H195" i="9" s="1"/>
  <c r="J64" i="9"/>
  <c r="J54" i="9"/>
  <c r="J58" i="9"/>
  <c r="J147" i="9" s="1"/>
  <c r="J63" i="9"/>
  <c r="J152" i="9" s="1"/>
  <c r="I63" i="8"/>
  <c r="I58" i="8"/>
  <c r="I113" i="8" s="1"/>
  <c r="I53" i="8"/>
  <c r="I96" i="8" s="1"/>
  <c r="I143" i="8" s="1"/>
  <c r="H61" i="8"/>
  <c r="H185" i="8" s="1"/>
  <c r="K65" i="8"/>
  <c r="K60" i="8"/>
  <c r="K114" i="8" s="1"/>
  <c r="K55" i="8"/>
  <c r="K97" i="8" s="1"/>
  <c r="K145" i="8" s="1"/>
  <c r="H65" i="9"/>
  <c r="H103" i="9" s="1"/>
  <c r="H155" i="9" s="1"/>
  <c r="H60" i="9"/>
  <c r="H55" i="9"/>
  <c r="J61" i="9"/>
  <c r="J185" i="9" s="1"/>
  <c r="K65" i="9"/>
  <c r="K103" i="9" s="1"/>
  <c r="K155" i="9" s="1"/>
  <c r="K59" i="9"/>
  <c r="K53" i="9"/>
  <c r="J53" i="9"/>
  <c r="J96" i="9" s="1"/>
  <c r="J143" i="9" s="1"/>
  <c r="H56" i="8"/>
  <c r="H182" i="8" s="1"/>
  <c r="K64" i="8"/>
  <c r="K59" i="8"/>
  <c r="K54" i="8"/>
  <c r="K194" i="8" s="1"/>
  <c r="J59" i="9"/>
  <c r="J197" i="9" s="1"/>
  <c r="J108" i="7"/>
  <c r="J160" i="7" s="1"/>
  <c r="H206" i="7"/>
  <c r="J125" i="7"/>
  <c r="J102" i="7"/>
  <c r="J152" i="7" s="1"/>
  <c r="J222" i="7"/>
  <c r="I62" i="7"/>
  <c r="I110" i="7" s="1"/>
  <c r="I163" i="7" s="1"/>
  <c r="J207" i="7"/>
  <c r="J124" i="7"/>
  <c r="J153" i="7"/>
  <c r="J198" i="7" s="1"/>
  <c r="J141" i="7"/>
  <c r="J239" i="7" s="1"/>
  <c r="J107" i="7"/>
  <c r="J158" i="7" s="1"/>
  <c r="I70" i="7"/>
  <c r="I229" i="7" s="1"/>
  <c r="J223" i="7"/>
  <c r="H80" i="7"/>
  <c r="H219" i="7" s="1"/>
  <c r="I79" i="7"/>
  <c r="I120" i="7" s="1"/>
  <c r="I180" i="7" s="1"/>
  <c r="J77" i="7"/>
  <c r="J177" i="7" s="1"/>
  <c r="H207" i="7"/>
  <c r="H78" i="7"/>
  <c r="I77" i="7"/>
  <c r="I136" i="7" s="1"/>
  <c r="J80" i="7"/>
  <c r="H77" i="7"/>
  <c r="I80" i="7"/>
  <c r="J78" i="7"/>
  <c r="H79" i="7"/>
  <c r="I78" i="7"/>
  <c r="J79" i="7"/>
  <c r="H223" i="7"/>
  <c r="H108" i="7"/>
  <c r="H160" i="7" s="1"/>
  <c r="H222" i="7"/>
  <c r="H124" i="7"/>
  <c r="H125" i="7"/>
  <c r="H153" i="7"/>
  <c r="H187" i="7" s="1"/>
  <c r="H107" i="7"/>
  <c r="H158" i="7" s="1"/>
  <c r="H141" i="7"/>
  <c r="J70" i="7"/>
  <c r="J213" i="7" s="1"/>
  <c r="I65" i="7"/>
  <c r="I226" i="7" s="1"/>
  <c r="I74" i="7"/>
  <c r="I174" i="7" s="1"/>
  <c r="I68" i="7"/>
  <c r="I228" i="7" s="1"/>
  <c r="I69" i="7"/>
  <c r="I169" i="7" s="1"/>
  <c r="I64" i="7"/>
  <c r="I111" i="7" s="1"/>
  <c r="I165" i="7" s="1"/>
  <c r="I75" i="7"/>
  <c r="I232" i="7" s="1"/>
  <c r="I72" i="7"/>
  <c r="I172" i="7" s="1"/>
  <c r="H75" i="7"/>
  <c r="H232" i="7" s="1"/>
  <c r="H69" i="7"/>
  <c r="H131" i="7" s="1"/>
  <c r="I63" i="7"/>
  <c r="I209" i="7" s="1"/>
  <c r="I73" i="7"/>
  <c r="I215" i="7" s="1"/>
  <c r="I152" i="9"/>
  <c r="I102" i="9"/>
  <c r="I153" i="9" s="1"/>
  <c r="J97" i="9"/>
  <c r="J145" i="9" s="1"/>
  <c r="J144" i="9"/>
  <c r="H201" i="9"/>
  <c r="H188" i="9"/>
  <c r="K201" i="9"/>
  <c r="K188" i="9"/>
  <c r="H97" i="9"/>
  <c r="H145" i="9" s="1"/>
  <c r="H144" i="9"/>
  <c r="K147" i="9"/>
  <c r="K99" i="9"/>
  <c r="K148" i="9" s="1"/>
  <c r="J142" i="9"/>
  <c r="I192" i="9"/>
  <c r="I179" i="9"/>
  <c r="I178" i="9"/>
  <c r="I88" i="9"/>
  <c r="I132" i="9" s="1"/>
  <c r="I133" i="9"/>
  <c r="I116" i="9"/>
  <c r="I110" i="9"/>
  <c r="I121" i="9"/>
  <c r="I107" i="9"/>
  <c r="I191" i="9"/>
  <c r="I108" i="9"/>
  <c r="I93" i="9"/>
  <c r="I138" i="9" s="1"/>
  <c r="I94" i="9"/>
  <c r="I140" i="9" s="1"/>
  <c r="H200" i="9"/>
  <c r="H187" i="9"/>
  <c r="H197" i="9"/>
  <c r="H184" i="9"/>
  <c r="H194" i="9"/>
  <c r="H181" i="9"/>
  <c r="J121" i="9"/>
  <c r="J113" i="9"/>
  <c r="J111" i="9"/>
  <c r="J108" i="9"/>
  <c r="J88" i="9"/>
  <c r="J132" i="9" s="1"/>
  <c r="J191" i="9"/>
  <c r="J178" i="9"/>
  <c r="J133" i="9"/>
  <c r="J107" i="9"/>
  <c r="J192" i="9"/>
  <c r="J179" i="9"/>
  <c r="K61" i="9"/>
  <c r="K56" i="9"/>
  <c r="K192" i="9"/>
  <c r="K191" i="9"/>
  <c r="K179" i="9"/>
  <c r="K178" i="9"/>
  <c r="K133" i="9"/>
  <c r="K121" i="9"/>
  <c r="K116" i="9"/>
  <c r="K114" i="9"/>
  <c r="K113" i="9"/>
  <c r="K111" i="9"/>
  <c r="K110" i="9"/>
  <c r="K108" i="9"/>
  <c r="K107" i="9"/>
  <c r="K88" i="9"/>
  <c r="K132" i="9" s="1"/>
  <c r="J60" i="9"/>
  <c r="I66" i="9"/>
  <c r="I65" i="9"/>
  <c r="J66" i="9"/>
  <c r="H100" i="9"/>
  <c r="H150" i="9" s="1"/>
  <c r="H149" i="9"/>
  <c r="J187" i="9"/>
  <c r="J200" i="9"/>
  <c r="K152" i="9"/>
  <c r="K102" i="9"/>
  <c r="K153" i="9" s="1"/>
  <c r="H102" i="9"/>
  <c r="H153" i="9" s="1"/>
  <c r="H152" i="9"/>
  <c r="H147" i="9"/>
  <c r="H142" i="9"/>
  <c r="H96" i="9"/>
  <c r="H143" i="9" s="1"/>
  <c r="K154" i="9"/>
  <c r="K149" i="9"/>
  <c r="K100" i="9"/>
  <c r="K150" i="9" s="1"/>
  <c r="K144" i="9"/>
  <c r="K97" i="9"/>
  <c r="K145" i="9" s="1"/>
  <c r="J93" i="9"/>
  <c r="J138" i="9" s="1"/>
  <c r="I61" i="9"/>
  <c r="I64" i="9"/>
  <c r="I60" i="9"/>
  <c r="I59" i="9"/>
  <c r="J194" i="9"/>
  <c r="J181" i="9"/>
  <c r="K142" i="9"/>
  <c r="K96" i="9"/>
  <c r="K143" i="9" s="1"/>
  <c r="I142" i="9"/>
  <c r="I96" i="9"/>
  <c r="I143" i="9" s="1"/>
  <c r="H182" i="9"/>
  <c r="H191" i="9"/>
  <c r="H178" i="9"/>
  <c r="H133" i="9"/>
  <c r="H121" i="9"/>
  <c r="H116" i="9"/>
  <c r="H114" i="9"/>
  <c r="H111" i="9"/>
  <c r="H110" i="9"/>
  <c r="H108" i="9"/>
  <c r="H107" i="9"/>
  <c r="H88" i="9"/>
  <c r="H132" i="9" s="1"/>
  <c r="H192" i="9"/>
  <c r="H179" i="9"/>
  <c r="J195" i="9"/>
  <c r="J182" i="9"/>
  <c r="K200" i="9"/>
  <c r="K187" i="9"/>
  <c r="K197" i="9"/>
  <c r="K184" i="9"/>
  <c r="K194" i="9"/>
  <c r="K181" i="9"/>
  <c r="J65" i="9"/>
  <c r="I58" i="9"/>
  <c r="I54" i="9"/>
  <c r="I56" i="9"/>
  <c r="I55" i="9"/>
  <c r="I111" i="9" s="1"/>
  <c r="J93" i="8"/>
  <c r="J138" i="8" s="1"/>
  <c r="I188" i="8"/>
  <c r="I201" i="8"/>
  <c r="J200" i="8"/>
  <c r="J187" i="8"/>
  <c r="H142" i="8"/>
  <c r="H96" i="8"/>
  <c r="H143" i="8" s="1"/>
  <c r="K201" i="8"/>
  <c r="K188" i="8"/>
  <c r="I142" i="8"/>
  <c r="H195" i="8"/>
  <c r="K200" i="8"/>
  <c r="K187" i="8"/>
  <c r="I198" i="8"/>
  <c r="I185" i="8"/>
  <c r="I195" i="8"/>
  <c r="I182" i="8"/>
  <c r="I192" i="8"/>
  <c r="I191" i="8"/>
  <c r="I179" i="8"/>
  <c r="I178" i="8"/>
  <c r="I133" i="8"/>
  <c r="I121" i="8"/>
  <c r="I117" i="8"/>
  <c r="I116" i="8"/>
  <c r="I111" i="8"/>
  <c r="I110" i="8"/>
  <c r="I108" i="8"/>
  <c r="I107" i="8"/>
  <c r="I88" i="8"/>
  <c r="I132" i="8" s="1"/>
  <c r="J133" i="8"/>
  <c r="J116" i="8"/>
  <c r="J192" i="8"/>
  <c r="J179" i="8"/>
  <c r="J114" i="8"/>
  <c r="J108" i="8"/>
  <c r="J111" i="8"/>
  <c r="J88" i="8"/>
  <c r="J132" i="8" s="1"/>
  <c r="J191" i="8"/>
  <c r="J178" i="8"/>
  <c r="J121" i="8"/>
  <c r="J113" i="8"/>
  <c r="J107" i="8"/>
  <c r="H65" i="8"/>
  <c r="H60" i="8"/>
  <c r="H55" i="8"/>
  <c r="H111" i="8" s="1"/>
  <c r="J147" i="8"/>
  <c r="J99" i="8"/>
  <c r="J148" i="8" s="1"/>
  <c r="K152" i="8"/>
  <c r="K102" i="8"/>
  <c r="K153" i="8" s="1"/>
  <c r="K147" i="8"/>
  <c r="K99" i="8"/>
  <c r="K148" i="8" s="1"/>
  <c r="K53" i="8"/>
  <c r="K110" i="8" s="1"/>
  <c r="J201" i="8"/>
  <c r="J188" i="8"/>
  <c r="J53" i="8"/>
  <c r="J110" i="8" s="1"/>
  <c r="H66" i="8"/>
  <c r="I152" i="8"/>
  <c r="I102" i="8"/>
  <c r="I153" i="8" s="1"/>
  <c r="J97" i="8"/>
  <c r="J145" i="8" s="1"/>
  <c r="J144" i="8"/>
  <c r="H198" i="8"/>
  <c r="I154" i="8"/>
  <c r="I103" i="8"/>
  <c r="I155" i="8" s="1"/>
  <c r="I144" i="8"/>
  <c r="I97" i="8"/>
  <c r="I145" i="8" s="1"/>
  <c r="H64" i="8"/>
  <c r="H59" i="8"/>
  <c r="H54" i="8"/>
  <c r="J194" i="8"/>
  <c r="J181" i="8"/>
  <c r="K198" i="8"/>
  <c r="K185" i="8"/>
  <c r="K195" i="8"/>
  <c r="K192" i="8"/>
  <c r="K191" i="8"/>
  <c r="K179" i="8"/>
  <c r="K178" i="8"/>
  <c r="K133" i="8"/>
  <c r="K121" i="8"/>
  <c r="K117" i="8"/>
  <c r="K116" i="8"/>
  <c r="K113" i="8"/>
  <c r="K111" i="8"/>
  <c r="K108" i="8"/>
  <c r="K107" i="8"/>
  <c r="K88" i="8"/>
  <c r="K132" i="8" s="1"/>
  <c r="J102" i="8"/>
  <c r="J153" i="8" s="1"/>
  <c r="J152" i="8"/>
  <c r="I147" i="8"/>
  <c r="I99" i="8"/>
  <c r="I148" i="8" s="1"/>
  <c r="H192" i="8"/>
  <c r="H191" i="8"/>
  <c r="H179" i="8"/>
  <c r="H178" i="8"/>
  <c r="H133" i="8"/>
  <c r="H121" i="8"/>
  <c r="H117" i="8"/>
  <c r="H114" i="8"/>
  <c r="H110" i="8"/>
  <c r="H108" i="8"/>
  <c r="H107" i="8"/>
  <c r="H88" i="8"/>
  <c r="H132" i="8" s="1"/>
  <c r="J198" i="8"/>
  <c r="J185" i="8"/>
  <c r="K197" i="8"/>
  <c r="K184" i="8"/>
  <c r="J182" i="8"/>
  <c r="J195" i="8"/>
  <c r="I187" i="8"/>
  <c r="I200" i="8"/>
  <c r="I181" i="8"/>
  <c r="J149" i="8"/>
  <c r="J100" i="8"/>
  <c r="J150" i="8" s="1"/>
  <c r="H94" i="8"/>
  <c r="H140" i="8" s="1"/>
  <c r="H63" i="8"/>
  <c r="H116" i="8" s="1"/>
  <c r="H58" i="8"/>
  <c r="H113" i="8" s="1"/>
  <c r="K154" i="8"/>
  <c r="K103" i="8"/>
  <c r="K155" i="8" s="1"/>
  <c r="K100" i="8"/>
  <c r="K150" i="8" s="1"/>
  <c r="K144" i="8"/>
  <c r="J197" i="8"/>
  <c r="J184" i="8"/>
  <c r="H228" i="7"/>
  <c r="H212" i="7"/>
  <c r="J238" i="7"/>
  <c r="J67" i="7"/>
  <c r="J72" i="7"/>
  <c r="J62" i="7"/>
  <c r="I113" i="7"/>
  <c r="I168" i="7" s="1"/>
  <c r="J75" i="7"/>
  <c r="I162" i="7"/>
  <c r="H63" i="7"/>
  <c r="H72" i="7"/>
  <c r="H74" i="7"/>
  <c r="J74" i="7"/>
  <c r="J73" i="7"/>
  <c r="H70" i="7"/>
  <c r="H65" i="7"/>
  <c r="H73" i="7"/>
  <c r="H62" i="7"/>
  <c r="I223" i="7"/>
  <c r="I222" i="7"/>
  <c r="I207" i="7"/>
  <c r="I125" i="7"/>
  <c r="I153" i="7"/>
  <c r="I102" i="7"/>
  <c r="I152" i="7" s="1"/>
  <c r="I130" i="7"/>
  <c r="I141" i="7"/>
  <c r="I107" i="7"/>
  <c r="I158" i="7" s="1"/>
  <c r="I206" i="7"/>
  <c r="I124" i="7"/>
  <c r="J164" i="7"/>
  <c r="J128" i="7"/>
  <c r="J111" i="7"/>
  <c r="J165" i="7" s="1"/>
  <c r="H67" i="7"/>
  <c r="H64" i="7"/>
  <c r="J63" i="7"/>
  <c r="I108" i="7"/>
  <c r="I160" i="7" s="1"/>
  <c r="J69" i="7"/>
  <c r="J68" i="7"/>
  <c r="J65" i="7"/>
  <c r="H99" i="9" l="1"/>
  <c r="H148" i="9" s="1"/>
  <c r="J110" i="9"/>
  <c r="H185" i="9"/>
  <c r="J99" i="9"/>
  <c r="J148" i="9" s="1"/>
  <c r="J198" i="9"/>
  <c r="K149" i="8"/>
  <c r="J154" i="8"/>
  <c r="I184" i="8"/>
  <c r="I100" i="8"/>
  <c r="I150" i="8" s="1"/>
  <c r="K181" i="8"/>
  <c r="J117" i="8"/>
  <c r="I149" i="8"/>
  <c r="J184" i="9"/>
  <c r="J102" i="9"/>
  <c r="J153" i="9" s="1"/>
  <c r="K117" i="9"/>
  <c r="J116" i="9"/>
  <c r="M307" i="7"/>
  <c r="M308" i="7" s="1"/>
  <c r="M305" i="7"/>
  <c r="M306" i="7" s="1"/>
  <c r="H305" i="7"/>
  <c r="H306" i="7" s="1"/>
  <c r="I164" i="7"/>
  <c r="I213" i="7"/>
  <c r="H154" i="9"/>
  <c r="H117" i="9"/>
  <c r="O474" i="7"/>
  <c r="I137" i="7"/>
  <c r="H114" i="7"/>
  <c r="H170" i="7" s="1"/>
  <c r="J189" i="7"/>
  <c r="I127" i="7"/>
  <c r="J119" i="7"/>
  <c r="J178" i="7" s="1"/>
  <c r="J245" i="7"/>
  <c r="H235" i="7"/>
  <c r="H239" i="7"/>
  <c r="H303" i="7" s="1"/>
  <c r="H304" i="7" s="1"/>
  <c r="J136" i="7"/>
  <c r="O472" i="7"/>
  <c r="O470" i="7"/>
  <c r="J187" i="7"/>
  <c r="M303" i="7"/>
  <c r="M304" i="7" s="1"/>
  <c r="O322" i="7"/>
  <c r="O320" i="7"/>
  <c r="J186" i="7"/>
  <c r="J190" i="7"/>
  <c r="J195" i="7"/>
  <c r="J192" i="7"/>
  <c r="I179" i="7"/>
  <c r="I116" i="7"/>
  <c r="I173" i="7" s="1"/>
  <c r="I216" i="7"/>
  <c r="I248" i="7" s="1"/>
  <c r="I225" i="7"/>
  <c r="I117" i="7"/>
  <c r="I175" i="7" s="1"/>
  <c r="H198" i="7"/>
  <c r="J219" i="7"/>
  <c r="J251" i="7" s="1"/>
  <c r="J235" i="7"/>
  <c r="I177" i="7"/>
  <c r="I119" i="7"/>
  <c r="I178" i="7" s="1"/>
  <c r="I235" i="7"/>
  <c r="I219" i="7"/>
  <c r="I251" i="7" s="1"/>
  <c r="H169" i="7"/>
  <c r="H193" i="7" s="1"/>
  <c r="H189" i="7"/>
  <c r="H192" i="7"/>
  <c r="I128" i="7"/>
  <c r="J229" i="7"/>
  <c r="I210" i="7"/>
  <c r="I242" i="7" s="1"/>
  <c r="H238" i="7"/>
  <c r="H251" i="7"/>
  <c r="J179" i="7"/>
  <c r="J199" i="7" s="1"/>
  <c r="J120" i="7"/>
  <c r="J180" i="7" s="1"/>
  <c r="O468" i="7"/>
  <c r="O466" i="7"/>
  <c r="O464" i="7"/>
  <c r="O462" i="7"/>
  <c r="H234" i="7"/>
  <c r="H218" i="7"/>
  <c r="H250" i="7" s="1"/>
  <c r="H179" i="7"/>
  <c r="H199" i="7" s="1"/>
  <c r="H120" i="7"/>
  <c r="H180" i="7" s="1"/>
  <c r="H137" i="7"/>
  <c r="H186" i="7"/>
  <c r="I199" i="7"/>
  <c r="I198" i="7"/>
  <c r="H177" i="7"/>
  <c r="H119" i="7"/>
  <c r="H178" i="7" s="1"/>
  <c r="H195" i="7"/>
  <c r="I218" i="7"/>
  <c r="I250" i="7" s="1"/>
  <c r="I234" i="7"/>
  <c r="J234" i="7"/>
  <c r="J218" i="7"/>
  <c r="J250" i="7" s="1"/>
  <c r="J464" i="7" s="1"/>
  <c r="J137" i="7"/>
  <c r="H136" i="7"/>
  <c r="H244" i="7"/>
  <c r="I212" i="7"/>
  <c r="I244" i="7" s="1"/>
  <c r="I134" i="7"/>
  <c r="I133" i="7"/>
  <c r="I231" i="7"/>
  <c r="H216" i="7"/>
  <c r="H248" i="7" s="1"/>
  <c r="I131" i="7"/>
  <c r="I114" i="7"/>
  <c r="I170" i="7" s="1"/>
  <c r="J103" i="9"/>
  <c r="J155" i="9" s="1"/>
  <c r="J154" i="9"/>
  <c r="H214" i="9"/>
  <c r="H213" i="9"/>
  <c r="H211" i="9"/>
  <c r="H210" i="9"/>
  <c r="H208" i="9"/>
  <c r="H207" i="9"/>
  <c r="H205" i="9"/>
  <c r="H204" i="9"/>
  <c r="J213" i="9"/>
  <c r="J210" i="9"/>
  <c r="J207" i="9"/>
  <c r="J204" i="9"/>
  <c r="J205" i="9"/>
  <c r="J208" i="9"/>
  <c r="J211" i="9"/>
  <c r="I195" i="9"/>
  <c r="I182" i="9"/>
  <c r="H167" i="9"/>
  <c r="H161" i="9"/>
  <c r="H170" i="9"/>
  <c r="H168" i="9"/>
  <c r="H162" i="9"/>
  <c r="H164" i="9"/>
  <c r="H165" i="9"/>
  <c r="H171" i="9"/>
  <c r="I149" i="9"/>
  <c r="I168" i="9" s="1"/>
  <c r="I100" i="9"/>
  <c r="I150" i="9" s="1"/>
  <c r="J188" i="9"/>
  <c r="J214" i="9" s="1"/>
  <c r="J201" i="9"/>
  <c r="K198" i="9"/>
  <c r="K185" i="9"/>
  <c r="I114" i="9"/>
  <c r="I144" i="9"/>
  <c r="I97" i="9"/>
  <c r="I145" i="9" s="1"/>
  <c r="J100" i="9"/>
  <c r="J150" i="9" s="1"/>
  <c r="J149" i="9"/>
  <c r="J168" i="9" s="1"/>
  <c r="I208" i="9"/>
  <c r="I205" i="9"/>
  <c r="I204" i="9"/>
  <c r="I194" i="9"/>
  <c r="I181" i="9"/>
  <c r="I207" i="9" s="1"/>
  <c r="I187" i="9"/>
  <c r="I213" i="9" s="1"/>
  <c r="I200" i="9"/>
  <c r="I154" i="9"/>
  <c r="I171" i="9" s="1"/>
  <c r="I103" i="9"/>
  <c r="I155" i="9" s="1"/>
  <c r="K214" i="9"/>
  <c r="K213" i="9"/>
  <c r="K211" i="9"/>
  <c r="K210" i="9"/>
  <c r="K207" i="9"/>
  <c r="K205" i="9"/>
  <c r="K204" i="9"/>
  <c r="J114" i="9"/>
  <c r="I117" i="9"/>
  <c r="I184" i="9"/>
  <c r="I210" i="9" s="1"/>
  <c r="I197" i="9"/>
  <c r="K195" i="9"/>
  <c r="K182" i="9"/>
  <c r="K208" i="9" s="1"/>
  <c r="I147" i="9"/>
  <c r="I99" i="9"/>
  <c r="I148" i="9" s="1"/>
  <c r="I198" i="9"/>
  <c r="I185" i="9"/>
  <c r="I211" i="9" s="1"/>
  <c r="I201" i="9"/>
  <c r="I188" i="9"/>
  <c r="I214" i="9" s="1"/>
  <c r="K171" i="9"/>
  <c r="K170" i="9"/>
  <c r="K168" i="9"/>
  <c r="K167" i="9"/>
  <c r="K165" i="9"/>
  <c r="K164" i="9"/>
  <c r="K162" i="9"/>
  <c r="K161" i="9"/>
  <c r="J170" i="9"/>
  <c r="J164" i="9"/>
  <c r="J161" i="9"/>
  <c r="J171" i="9"/>
  <c r="J165" i="9"/>
  <c r="J167" i="9"/>
  <c r="J162" i="9"/>
  <c r="J117" i="9"/>
  <c r="I113" i="9"/>
  <c r="I162" i="9"/>
  <c r="I165" i="9"/>
  <c r="I170" i="9"/>
  <c r="I164" i="9"/>
  <c r="I167" i="9"/>
  <c r="I161" i="9"/>
  <c r="I213" i="8"/>
  <c r="I210" i="8"/>
  <c r="I207" i="8"/>
  <c r="I204" i="8"/>
  <c r="I214" i="8"/>
  <c r="I211" i="8"/>
  <c r="I205" i="8"/>
  <c r="I208" i="8"/>
  <c r="H152" i="8"/>
  <c r="H102" i="8"/>
  <c r="H153" i="8" s="1"/>
  <c r="K214" i="8"/>
  <c r="K213" i="8"/>
  <c r="K211" i="8"/>
  <c r="K210" i="8"/>
  <c r="K208" i="8"/>
  <c r="K207" i="8"/>
  <c r="K205" i="8"/>
  <c r="K204" i="8"/>
  <c r="H194" i="8"/>
  <c r="H181" i="8"/>
  <c r="H144" i="8"/>
  <c r="H97" i="8"/>
  <c r="H145" i="8" s="1"/>
  <c r="I171" i="8"/>
  <c r="I170" i="8"/>
  <c r="I168" i="8"/>
  <c r="I167" i="8"/>
  <c r="I165" i="8"/>
  <c r="I164" i="8"/>
  <c r="I162" i="8"/>
  <c r="I161" i="8"/>
  <c r="H211" i="8"/>
  <c r="H208" i="8"/>
  <c r="H207" i="8"/>
  <c r="H205" i="8"/>
  <c r="H204" i="8"/>
  <c r="K171" i="8"/>
  <c r="K170" i="8"/>
  <c r="K168" i="8"/>
  <c r="K167" i="8"/>
  <c r="K165" i="8"/>
  <c r="K164" i="8"/>
  <c r="K162" i="8"/>
  <c r="K161" i="8"/>
  <c r="H197" i="8"/>
  <c r="H184" i="8"/>
  <c r="H210" i="8" s="1"/>
  <c r="H201" i="8"/>
  <c r="H188" i="8"/>
  <c r="H214" i="8" s="1"/>
  <c r="K142" i="8"/>
  <c r="K96" i="8"/>
  <c r="K143" i="8" s="1"/>
  <c r="H149" i="8"/>
  <c r="H100" i="8"/>
  <c r="H150" i="8" s="1"/>
  <c r="J213" i="8"/>
  <c r="J210" i="8"/>
  <c r="J207" i="8"/>
  <c r="J204" i="8"/>
  <c r="J214" i="8"/>
  <c r="J211" i="8"/>
  <c r="J208" i="8"/>
  <c r="J205" i="8"/>
  <c r="J170" i="8"/>
  <c r="J164" i="8"/>
  <c r="J165" i="8"/>
  <c r="J168" i="8"/>
  <c r="J162" i="8"/>
  <c r="J167" i="8"/>
  <c r="J161" i="8"/>
  <c r="J171" i="8"/>
  <c r="H147" i="8"/>
  <c r="H99" i="8"/>
  <c r="H148" i="8" s="1"/>
  <c r="H170" i="8"/>
  <c r="H168" i="8"/>
  <c r="H167" i="8"/>
  <c r="H165" i="8"/>
  <c r="H164" i="8"/>
  <c r="H162" i="8"/>
  <c r="H161" i="8"/>
  <c r="H200" i="8"/>
  <c r="H187" i="8"/>
  <c r="H213" i="8" s="1"/>
  <c r="J96" i="8"/>
  <c r="J143" i="8" s="1"/>
  <c r="J142" i="8"/>
  <c r="H154" i="8"/>
  <c r="H171" i="8" s="1"/>
  <c r="H103" i="8"/>
  <c r="H155" i="8" s="1"/>
  <c r="J228" i="7"/>
  <c r="J212" i="7"/>
  <c r="J244" i="7" s="1"/>
  <c r="J366" i="7" s="1"/>
  <c r="M418" i="7"/>
  <c r="I247" i="7"/>
  <c r="I241" i="7"/>
  <c r="I239" i="7"/>
  <c r="I245" i="7"/>
  <c r="I238" i="7"/>
  <c r="H231" i="7"/>
  <c r="H215" i="7"/>
  <c r="H247" i="7" s="1"/>
  <c r="J226" i="7"/>
  <c r="J210" i="7"/>
  <c r="J242" i="7" s="1"/>
  <c r="J169" i="7"/>
  <c r="J193" i="7" s="1"/>
  <c r="J114" i="7"/>
  <c r="J170" i="7" s="1"/>
  <c r="J131" i="7"/>
  <c r="H111" i="7"/>
  <c r="H165" i="7" s="1"/>
  <c r="H164" i="7"/>
  <c r="H190" i="7" s="1"/>
  <c r="H128" i="7"/>
  <c r="H167" i="7"/>
  <c r="H113" i="7"/>
  <c r="H168" i="7" s="1"/>
  <c r="H130" i="7"/>
  <c r="H210" i="7"/>
  <c r="H242" i="7" s="1"/>
  <c r="H226" i="7"/>
  <c r="J231" i="7"/>
  <c r="J215" i="7"/>
  <c r="J247" i="7" s="1"/>
  <c r="O283" i="7"/>
  <c r="O284" i="7" s="1"/>
  <c r="J279" i="7"/>
  <c r="J280" i="7" s="1"/>
  <c r="H172" i="7"/>
  <c r="H116" i="7"/>
  <c r="H173" i="7" s="1"/>
  <c r="H133" i="7"/>
  <c r="J232" i="7"/>
  <c r="J216" i="7"/>
  <c r="J248" i="7" s="1"/>
  <c r="J110" i="7"/>
  <c r="J163" i="7" s="1"/>
  <c r="J162" i="7"/>
  <c r="J127" i="7"/>
  <c r="J351" i="7"/>
  <c r="J352" i="7" s="1"/>
  <c r="O349" i="7"/>
  <c r="O350" i="7" s="1"/>
  <c r="M301" i="7"/>
  <c r="M302" i="7" s="1"/>
  <c r="M297" i="7"/>
  <c r="M298" i="7" s="1"/>
  <c r="M299" i="7"/>
  <c r="M300" i="7" s="1"/>
  <c r="M295" i="7"/>
  <c r="M296" i="7" s="1"/>
  <c r="J174" i="7"/>
  <c r="J196" i="7" s="1"/>
  <c r="J117" i="7"/>
  <c r="J175" i="7" s="1"/>
  <c r="J134" i="7"/>
  <c r="O368" i="7"/>
  <c r="O366" i="7"/>
  <c r="O364" i="7"/>
  <c r="O362" i="7"/>
  <c r="H225" i="7"/>
  <c r="H209" i="7"/>
  <c r="H241" i="7" s="1"/>
  <c r="J116" i="7"/>
  <c r="J173" i="7" s="1"/>
  <c r="J172" i="7"/>
  <c r="J133" i="7"/>
  <c r="J225" i="7"/>
  <c r="J209" i="7"/>
  <c r="J241" i="7" s="1"/>
  <c r="J312" i="7" s="1"/>
  <c r="H229" i="7"/>
  <c r="H213" i="7"/>
  <c r="H245" i="7" s="1"/>
  <c r="O301" i="7"/>
  <c r="O302" i="7" s="1"/>
  <c r="J301" i="7"/>
  <c r="J302" i="7" s="1"/>
  <c r="O297" i="7"/>
  <c r="O298" i="7" s="1"/>
  <c r="J297" i="7"/>
  <c r="J298" i="7" s="1"/>
  <c r="M285" i="7"/>
  <c r="M286" i="7" s="1"/>
  <c r="M281" i="7"/>
  <c r="M282" i="7" s="1"/>
  <c r="M279" i="7"/>
  <c r="M280" i="7" s="1"/>
  <c r="I193" i="7"/>
  <c r="I187" i="7"/>
  <c r="I195" i="7"/>
  <c r="I189" i="7"/>
  <c r="I190" i="7"/>
  <c r="I196" i="7"/>
  <c r="I186" i="7"/>
  <c r="I192" i="7"/>
  <c r="H162" i="7"/>
  <c r="H110" i="7"/>
  <c r="H163" i="7" s="1"/>
  <c r="H127" i="7"/>
  <c r="O318" i="7"/>
  <c r="O316" i="7"/>
  <c r="O314" i="7"/>
  <c r="O312" i="7"/>
  <c r="H117" i="7"/>
  <c r="H175" i="7" s="1"/>
  <c r="H174" i="7"/>
  <c r="H196" i="7" s="1"/>
  <c r="H134" i="7"/>
  <c r="J113" i="7"/>
  <c r="J168" i="7" s="1"/>
  <c r="J167" i="7"/>
  <c r="J130" i="7"/>
  <c r="K131" i="1"/>
  <c r="K159" i="1" s="1"/>
  <c r="J131" i="1"/>
  <c r="J159" i="1" s="1"/>
  <c r="I131" i="1"/>
  <c r="I159" i="1" s="1"/>
  <c r="H131" i="1"/>
  <c r="H159" i="1" s="1"/>
  <c r="K35" i="1"/>
  <c r="K137" i="1" s="1"/>
  <c r="J35" i="1"/>
  <c r="I35" i="1"/>
  <c r="H35" i="1"/>
  <c r="K27" i="1"/>
  <c r="J27" i="1"/>
  <c r="I27" i="1"/>
  <c r="H27" i="1"/>
  <c r="K25" i="1"/>
  <c r="J25" i="1"/>
  <c r="I25" i="1"/>
  <c r="H25" i="1"/>
  <c r="K23" i="1"/>
  <c r="J23" i="1"/>
  <c r="I23" i="1"/>
  <c r="H23" i="1"/>
  <c r="K21" i="1"/>
  <c r="J21" i="1"/>
  <c r="I21" i="1"/>
  <c r="H21" i="1"/>
  <c r="K18" i="1"/>
  <c r="J18" i="1"/>
  <c r="I18" i="1"/>
  <c r="H18" i="1"/>
  <c r="K17" i="1"/>
  <c r="J17" i="1"/>
  <c r="I17" i="1"/>
  <c r="H17" i="1"/>
  <c r="K12" i="1"/>
  <c r="J12" i="1"/>
  <c r="I12" i="1"/>
  <c r="H12" i="1"/>
  <c r="O473" i="7" l="1"/>
  <c r="H143" i="17"/>
  <c r="N374" i="7"/>
  <c r="I374" i="7"/>
  <c r="N291" i="7"/>
  <c r="N292" i="7" s="1"/>
  <c r="I291" i="7"/>
  <c r="I292" i="7" s="1"/>
  <c r="N424" i="7"/>
  <c r="I424" i="7"/>
  <c r="N474" i="7"/>
  <c r="I474" i="7"/>
  <c r="M324" i="7"/>
  <c r="H324" i="7"/>
  <c r="H322" i="7"/>
  <c r="H323" i="7" s="1"/>
  <c r="M322" i="7"/>
  <c r="M323" i="7" s="1"/>
  <c r="M472" i="7"/>
  <c r="H474" i="7"/>
  <c r="H472" i="7"/>
  <c r="M474" i="7"/>
  <c r="O347" i="7"/>
  <c r="O348" i="7" s="1"/>
  <c r="O357" i="7"/>
  <c r="O358" i="7" s="1"/>
  <c r="J357" i="7"/>
  <c r="J358" i="7" s="1"/>
  <c r="H307" i="7"/>
  <c r="H308" i="7" s="1"/>
  <c r="N324" i="7"/>
  <c r="I324" i="7"/>
  <c r="N457" i="7"/>
  <c r="N458" i="7" s="1"/>
  <c r="I457" i="7"/>
  <c r="I458" i="7" s="1"/>
  <c r="N307" i="7"/>
  <c r="N308" i="7" s="1"/>
  <c r="I307" i="7"/>
  <c r="I308" i="7" s="1"/>
  <c r="O457" i="7"/>
  <c r="O458" i="7" s="1"/>
  <c r="J457" i="7"/>
  <c r="J458" i="7" s="1"/>
  <c r="M424" i="7"/>
  <c r="H424" i="7"/>
  <c r="H422" i="7"/>
  <c r="H423" i="7" s="1"/>
  <c r="M422" i="7"/>
  <c r="M423" i="7" s="1"/>
  <c r="I507" i="7"/>
  <c r="I508" i="7" s="1"/>
  <c r="N507" i="7"/>
  <c r="N508" i="7" s="1"/>
  <c r="H507" i="7"/>
  <c r="H508" i="7" s="1"/>
  <c r="M505" i="7"/>
  <c r="M506" i="7" s="1"/>
  <c r="M507" i="7"/>
  <c r="M508" i="7" s="1"/>
  <c r="H505" i="7"/>
  <c r="H506" i="7" s="1"/>
  <c r="O507" i="7"/>
  <c r="O508" i="7" s="1"/>
  <c r="J507" i="7"/>
  <c r="J508" i="7" s="1"/>
  <c r="H405" i="7"/>
  <c r="H406" i="7" s="1"/>
  <c r="M407" i="7"/>
  <c r="M408" i="7" s="1"/>
  <c r="M405" i="7"/>
  <c r="M406" i="7" s="1"/>
  <c r="H407" i="7"/>
  <c r="H408" i="7" s="1"/>
  <c r="J283" i="7"/>
  <c r="J284" i="7" s="1"/>
  <c r="J291" i="7"/>
  <c r="J292" i="7" s="1"/>
  <c r="O291" i="7"/>
  <c r="O292" i="7" s="1"/>
  <c r="O299" i="7"/>
  <c r="O300" i="7" s="1"/>
  <c r="J307" i="7"/>
  <c r="J308" i="7" s="1"/>
  <c r="O307" i="7"/>
  <c r="O308" i="7" s="1"/>
  <c r="O475" i="7"/>
  <c r="H144" i="17"/>
  <c r="O469" i="7"/>
  <c r="H141" i="17"/>
  <c r="M368" i="7"/>
  <c r="M374" i="7"/>
  <c r="H374" i="7"/>
  <c r="H372" i="7"/>
  <c r="H373" i="7" s="1"/>
  <c r="M372" i="7"/>
  <c r="M373" i="7" s="1"/>
  <c r="O416" i="7"/>
  <c r="J424" i="7"/>
  <c r="O424" i="7"/>
  <c r="M457" i="7"/>
  <c r="M458" i="7" s="1"/>
  <c r="M455" i="7"/>
  <c r="M456" i="7" s="1"/>
  <c r="H457" i="7"/>
  <c r="H458" i="7" s="1"/>
  <c r="H455" i="7"/>
  <c r="H456" i="7" s="1"/>
  <c r="N357" i="7"/>
  <c r="N358" i="7" s="1"/>
  <c r="I357" i="7"/>
  <c r="I358" i="7" s="1"/>
  <c r="N407" i="7"/>
  <c r="N408" i="7" s="1"/>
  <c r="I407" i="7"/>
  <c r="I408" i="7" s="1"/>
  <c r="H357" i="7"/>
  <c r="H358" i="7" s="1"/>
  <c r="M355" i="7"/>
  <c r="M356" i="7" s="1"/>
  <c r="M357" i="7"/>
  <c r="M358" i="7" s="1"/>
  <c r="H355" i="7"/>
  <c r="H356" i="7" s="1"/>
  <c r="O407" i="7"/>
  <c r="O408" i="7" s="1"/>
  <c r="J407" i="7"/>
  <c r="J408" i="7" s="1"/>
  <c r="M289" i="7"/>
  <c r="M290" i="7" s="1"/>
  <c r="M291" i="7"/>
  <c r="M292" i="7" s="1"/>
  <c r="H291" i="7"/>
  <c r="H292" i="7" s="1"/>
  <c r="O374" i="7"/>
  <c r="J374" i="7"/>
  <c r="O471" i="7"/>
  <c r="H142" i="17"/>
  <c r="J324" i="7"/>
  <c r="O324" i="7"/>
  <c r="J474" i="7"/>
  <c r="H295" i="7"/>
  <c r="H296" i="7" s="1"/>
  <c r="H283" i="7"/>
  <c r="H284" i="7" s="1"/>
  <c r="H301" i="7"/>
  <c r="H302" i="7" s="1"/>
  <c r="J318" i="7"/>
  <c r="J319" i="7" s="1"/>
  <c r="H279" i="7"/>
  <c r="H280" i="7" s="1"/>
  <c r="J295" i="7"/>
  <c r="J296" i="7" s="1"/>
  <c r="J299" i="7"/>
  <c r="J300" i="7" s="1"/>
  <c r="H297" i="7"/>
  <c r="H298" i="7" s="1"/>
  <c r="O345" i="7"/>
  <c r="O346" i="7" s="1"/>
  <c r="O351" i="7"/>
  <c r="O352" i="7" s="1"/>
  <c r="H285" i="7"/>
  <c r="H286" i="7" s="1"/>
  <c r="O295" i="7"/>
  <c r="O296" i="7" s="1"/>
  <c r="H299" i="7"/>
  <c r="H300" i="7" s="1"/>
  <c r="J349" i="7"/>
  <c r="J350" i="7" s="1"/>
  <c r="J281" i="7"/>
  <c r="J282" i="7" s="1"/>
  <c r="J285" i="7"/>
  <c r="J286" i="7" s="1"/>
  <c r="O281" i="7"/>
  <c r="O282" i="7" s="1"/>
  <c r="O285" i="7"/>
  <c r="O286" i="7" s="1"/>
  <c r="O279" i="7"/>
  <c r="O280" i="7" s="1"/>
  <c r="J470" i="7"/>
  <c r="J322" i="7"/>
  <c r="J323" i="7" s="1"/>
  <c r="M370" i="7"/>
  <c r="H370" i="7"/>
  <c r="O422" i="7"/>
  <c r="J422" i="7"/>
  <c r="O420" i="7"/>
  <c r="J420" i="7"/>
  <c r="M453" i="7"/>
  <c r="M454" i="7" s="1"/>
  <c r="H453" i="7"/>
  <c r="H454" i="7" s="1"/>
  <c r="N453" i="7"/>
  <c r="N454" i="7" s="1"/>
  <c r="I453" i="7"/>
  <c r="I454" i="7" s="1"/>
  <c r="N455" i="7"/>
  <c r="N456" i="7" s="1"/>
  <c r="I455" i="7"/>
  <c r="I456" i="7" s="1"/>
  <c r="I305" i="7"/>
  <c r="I306" i="7" s="1"/>
  <c r="N303" i="7"/>
  <c r="N304" i="7" s="1"/>
  <c r="N305" i="7"/>
  <c r="N306" i="7" s="1"/>
  <c r="I303" i="7"/>
  <c r="I304" i="7" s="1"/>
  <c r="O418" i="7"/>
  <c r="O419" i="7" s="1"/>
  <c r="M362" i="7"/>
  <c r="M363" i="7" s="1"/>
  <c r="H362" i="7"/>
  <c r="N470" i="7"/>
  <c r="I470" i="7"/>
  <c r="N472" i="7"/>
  <c r="I472" i="7"/>
  <c r="O463" i="7"/>
  <c r="H138" i="17"/>
  <c r="M316" i="7"/>
  <c r="M317" i="7" s="1"/>
  <c r="H320" i="7"/>
  <c r="M320" i="7"/>
  <c r="M470" i="7"/>
  <c r="H470" i="7"/>
  <c r="J353" i="7"/>
  <c r="J354" i="7" s="1"/>
  <c r="O353" i="7"/>
  <c r="O354" i="7" s="1"/>
  <c r="O355" i="7"/>
  <c r="O356" i="7" s="1"/>
  <c r="J355" i="7"/>
  <c r="J356" i="7" s="1"/>
  <c r="H41" i="17"/>
  <c r="O323" i="7"/>
  <c r="O455" i="7"/>
  <c r="O456" i="7" s="1"/>
  <c r="J455" i="7"/>
  <c r="J456" i="7" s="1"/>
  <c r="O453" i="7"/>
  <c r="O454" i="7" s="1"/>
  <c r="J453" i="7"/>
  <c r="J454" i="7" s="1"/>
  <c r="N353" i="7"/>
  <c r="N354" i="7" s="1"/>
  <c r="I353" i="7"/>
  <c r="I354" i="7" s="1"/>
  <c r="N355" i="7"/>
  <c r="N356" i="7" s="1"/>
  <c r="I355" i="7"/>
  <c r="I356" i="7" s="1"/>
  <c r="N403" i="7"/>
  <c r="N404" i="7" s="1"/>
  <c r="I403" i="7"/>
  <c r="I404" i="7" s="1"/>
  <c r="I405" i="7"/>
  <c r="I406" i="7" s="1"/>
  <c r="N405" i="7"/>
  <c r="N406" i="7" s="1"/>
  <c r="O412" i="7"/>
  <c r="O413" i="7" s="1"/>
  <c r="J418" i="7"/>
  <c r="J419" i="7" s="1"/>
  <c r="H353" i="7"/>
  <c r="H354" i="7" s="1"/>
  <c r="M353" i="7"/>
  <c r="M354" i="7" s="1"/>
  <c r="O405" i="7"/>
  <c r="O406" i="7" s="1"/>
  <c r="O403" i="7"/>
  <c r="O404" i="7" s="1"/>
  <c r="J403" i="7"/>
  <c r="J404" i="7" s="1"/>
  <c r="J405" i="7"/>
  <c r="J406" i="7" s="1"/>
  <c r="M364" i="7"/>
  <c r="J465" i="7"/>
  <c r="F139" i="17"/>
  <c r="M416" i="7"/>
  <c r="H83" i="17" s="1"/>
  <c r="M420" i="7"/>
  <c r="H420" i="7"/>
  <c r="N503" i="7"/>
  <c r="N504" i="7" s="1"/>
  <c r="I503" i="7"/>
  <c r="I504" i="7" s="1"/>
  <c r="N505" i="7"/>
  <c r="N506" i="7" s="1"/>
  <c r="I505" i="7"/>
  <c r="I506" i="7" s="1"/>
  <c r="M503" i="7"/>
  <c r="M504" i="7" s="1"/>
  <c r="H503" i="7"/>
  <c r="H504" i="7" s="1"/>
  <c r="O465" i="7"/>
  <c r="H139" i="17"/>
  <c r="O505" i="7"/>
  <c r="O506" i="7" s="1"/>
  <c r="J505" i="7"/>
  <c r="J506" i="7" s="1"/>
  <c r="O503" i="7"/>
  <c r="O504" i="7" s="1"/>
  <c r="J503" i="7"/>
  <c r="J504" i="7" s="1"/>
  <c r="M395" i="7"/>
  <c r="M396" i="7" s="1"/>
  <c r="H403" i="7"/>
  <c r="H404" i="7" s="1"/>
  <c r="M403" i="7"/>
  <c r="M404" i="7" s="1"/>
  <c r="O287" i="7"/>
  <c r="O288" i="7" s="1"/>
  <c r="J289" i="7"/>
  <c r="J290" i="7" s="1"/>
  <c r="O289" i="7"/>
  <c r="O290" i="7" s="1"/>
  <c r="J287" i="7"/>
  <c r="J288" i="7" s="1"/>
  <c r="J320" i="7"/>
  <c r="J472" i="7"/>
  <c r="N287" i="7"/>
  <c r="N288" i="7" s="1"/>
  <c r="I289" i="7"/>
  <c r="I290" i="7" s="1"/>
  <c r="N289" i="7"/>
  <c r="N290" i="7" s="1"/>
  <c r="I287" i="7"/>
  <c r="I288" i="7" s="1"/>
  <c r="N420" i="7"/>
  <c r="I420" i="7"/>
  <c r="N422" i="7"/>
  <c r="I422" i="7"/>
  <c r="F41" i="17"/>
  <c r="N372" i="7"/>
  <c r="I372" i="7"/>
  <c r="N370" i="7"/>
  <c r="I370" i="7"/>
  <c r="N322" i="7"/>
  <c r="I322" i="7"/>
  <c r="N320" i="7"/>
  <c r="I320" i="7"/>
  <c r="O414" i="7"/>
  <c r="O415" i="7" s="1"/>
  <c r="M366" i="7"/>
  <c r="H366" i="7"/>
  <c r="F50" i="17" s="1"/>
  <c r="L50" i="17" s="1"/>
  <c r="H281" i="7"/>
  <c r="H282" i="7" s="1"/>
  <c r="H289" i="7"/>
  <c r="H290" i="7" s="1"/>
  <c r="H287" i="7"/>
  <c r="H288" i="7" s="1"/>
  <c r="M287" i="7"/>
  <c r="M288" i="7" s="1"/>
  <c r="O467" i="7"/>
  <c r="H140" i="17"/>
  <c r="O372" i="7"/>
  <c r="J372" i="7"/>
  <c r="O370" i="7"/>
  <c r="J370" i="7"/>
  <c r="O321" i="7"/>
  <c r="H40" i="17"/>
  <c r="J303" i="7"/>
  <c r="J304" i="7" s="1"/>
  <c r="J305" i="7"/>
  <c r="J306" i="7" s="1"/>
  <c r="O303" i="7"/>
  <c r="O304" i="7" s="1"/>
  <c r="O305" i="7"/>
  <c r="O306" i="7" s="1"/>
  <c r="M283" i="7"/>
  <c r="M284" i="7" s="1"/>
  <c r="H364" i="7"/>
  <c r="H365" i="7" s="1"/>
  <c r="H368" i="7"/>
  <c r="F51" i="17" s="1"/>
  <c r="L51" i="17" s="1"/>
  <c r="H395" i="7"/>
  <c r="H396" i="7" s="1"/>
  <c r="M397" i="7"/>
  <c r="M398" i="7" s="1"/>
  <c r="M314" i="7"/>
  <c r="H15" i="17" s="1"/>
  <c r="M399" i="7"/>
  <c r="M400" i="7" s="1"/>
  <c r="M401" i="7"/>
  <c r="M402" i="7" s="1"/>
  <c r="M497" i="7"/>
  <c r="M498" i="7" s="1"/>
  <c r="H497" i="7"/>
  <c r="H498" i="7" s="1"/>
  <c r="M495" i="7"/>
  <c r="M496" i="7" s="1"/>
  <c r="H495" i="7"/>
  <c r="H496" i="7" s="1"/>
  <c r="M501" i="7"/>
  <c r="M502" i="7" s="1"/>
  <c r="H501" i="7"/>
  <c r="H502" i="7" s="1"/>
  <c r="M499" i="7"/>
  <c r="M500" i="7" s="1"/>
  <c r="H499" i="7"/>
  <c r="H500" i="7" s="1"/>
  <c r="J462" i="7"/>
  <c r="M318" i="7"/>
  <c r="M319" i="7" s="1"/>
  <c r="M412" i="7"/>
  <c r="H81" i="17" s="1"/>
  <c r="J468" i="7"/>
  <c r="J466" i="7"/>
  <c r="M464" i="7"/>
  <c r="H116" i="17" s="1"/>
  <c r="H464" i="7"/>
  <c r="F116" i="17" s="1"/>
  <c r="M462" i="7"/>
  <c r="H462" i="7"/>
  <c r="M468" i="7"/>
  <c r="H468" i="7"/>
  <c r="M466" i="7"/>
  <c r="H117" i="17" s="1"/>
  <c r="H466" i="7"/>
  <c r="F117" i="17" s="1"/>
  <c r="I499" i="7"/>
  <c r="I500" i="7" s="1"/>
  <c r="I495" i="7"/>
  <c r="I496" i="7" s="1"/>
  <c r="N495" i="7"/>
  <c r="N496" i="7" s="1"/>
  <c r="N497" i="7"/>
  <c r="N498" i="7" s="1"/>
  <c r="N499" i="7"/>
  <c r="N500" i="7" s="1"/>
  <c r="N501" i="7"/>
  <c r="N502" i="7" s="1"/>
  <c r="I501" i="7"/>
  <c r="I502" i="7" s="1"/>
  <c r="I497" i="7"/>
  <c r="I498" i="7" s="1"/>
  <c r="J499" i="7"/>
  <c r="J500" i="7" s="1"/>
  <c r="J495" i="7"/>
  <c r="J496" i="7" s="1"/>
  <c r="J501" i="7"/>
  <c r="J502" i="7" s="1"/>
  <c r="J497" i="7"/>
  <c r="J498" i="7" s="1"/>
  <c r="O495" i="7"/>
  <c r="O496" i="7" s="1"/>
  <c r="O497" i="7"/>
  <c r="O498" i="7" s="1"/>
  <c r="O499" i="7"/>
  <c r="O500" i="7" s="1"/>
  <c r="O501" i="7"/>
  <c r="O502" i="7" s="1"/>
  <c r="M312" i="7"/>
  <c r="M313" i="7" s="1"/>
  <c r="H314" i="7"/>
  <c r="H315" i="7" s="1"/>
  <c r="H312" i="7"/>
  <c r="H313" i="7" s="1"/>
  <c r="M414" i="7"/>
  <c r="M415" i="7" s="1"/>
  <c r="H414" i="7"/>
  <c r="H415" i="7" s="1"/>
  <c r="N466" i="7"/>
  <c r="N464" i="7"/>
  <c r="I466" i="7"/>
  <c r="I462" i="7"/>
  <c r="N462" i="7"/>
  <c r="N468" i="7"/>
  <c r="I468" i="7"/>
  <c r="I464" i="7"/>
  <c r="J347" i="7"/>
  <c r="J348" i="7" s="1"/>
  <c r="J416" i="7"/>
  <c r="F105" i="17" s="1"/>
  <c r="L105" i="17" s="1"/>
  <c r="O365" i="7"/>
  <c r="H70" i="17"/>
  <c r="H106" i="17"/>
  <c r="O313" i="7"/>
  <c r="H36" i="17"/>
  <c r="O319" i="7"/>
  <c r="H39" i="17"/>
  <c r="O367" i="7"/>
  <c r="H71" i="17"/>
  <c r="O315" i="7"/>
  <c r="H37" i="17"/>
  <c r="O369" i="7"/>
  <c r="H72" i="17"/>
  <c r="O317" i="7"/>
  <c r="H38" i="17"/>
  <c r="O363" i="7"/>
  <c r="H69" i="17"/>
  <c r="O417" i="7"/>
  <c r="H105" i="17"/>
  <c r="J314" i="7"/>
  <c r="J315" i="7" s="1"/>
  <c r="J313" i="7"/>
  <c r="F36" i="17"/>
  <c r="L36" i="17" s="1"/>
  <c r="J367" i="7"/>
  <c r="F71" i="17"/>
  <c r="L71" i="17" s="1"/>
  <c r="J364" i="7"/>
  <c r="J368" i="7"/>
  <c r="M365" i="7"/>
  <c r="H49" i="17"/>
  <c r="H363" i="7"/>
  <c r="F48" i="17"/>
  <c r="L48" i="17" s="1"/>
  <c r="J316" i="7"/>
  <c r="J345" i="7"/>
  <c r="J346" i="7" s="1"/>
  <c r="M367" i="7"/>
  <c r="H50" i="17"/>
  <c r="H367" i="7"/>
  <c r="M417" i="7"/>
  <c r="M315" i="7"/>
  <c r="J362" i="7"/>
  <c r="M369" i="7"/>
  <c r="H51" i="17"/>
  <c r="M419" i="7"/>
  <c r="H84" i="17"/>
  <c r="N327" i="9"/>
  <c r="I327" i="9"/>
  <c r="N325" i="9"/>
  <c r="I325" i="9"/>
  <c r="N323" i="9"/>
  <c r="I323" i="9"/>
  <c r="N321" i="9"/>
  <c r="I321" i="9"/>
  <c r="N316" i="9"/>
  <c r="N317" i="9" s="1"/>
  <c r="I316" i="9"/>
  <c r="I317" i="9" s="1"/>
  <c r="N314" i="9"/>
  <c r="N315" i="9" s="1"/>
  <c r="I314" i="9"/>
  <c r="I315" i="9" s="1"/>
  <c r="N312" i="9"/>
  <c r="N313" i="9" s="1"/>
  <c r="I312" i="9"/>
  <c r="I313" i="9" s="1"/>
  <c r="N310" i="9"/>
  <c r="N311" i="9" s="1"/>
  <c r="I310" i="9"/>
  <c r="I311" i="9" s="1"/>
  <c r="J252" i="9"/>
  <c r="J253" i="9" s="1"/>
  <c r="J250" i="9"/>
  <c r="J251" i="9" s="1"/>
  <c r="J248" i="9"/>
  <c r="J249" i="9" s="1"/>
  <c r="J246" i="9"/>
  <c r="J247" i="9" s="1"/>
  <c r="O250" i="9"/>
  <c r="O251" i="9" s="1"/>
  <c r="O246" i="9"/>
  <c r="O247" i="9" s="1"/>
  <c r="O252" i="9"/>
  <c r="O253" i="9" s="1"/>
  <c r="O248" i="9"/>
  <c r="O249" i="9" s="1"/>
  <c r="J242" i="9"/>
  <c r="J243" i="9" s="1"/>
  <c r="J240" i="9"/>
  <c r="J241" i="9" s="1"/>
  <c r="J238" i="9"/>
  <c r="J239" i="9" s="1"/>
  <c r="J236" i="9"/>
  <c r="J237" i="9" s="1"/>
  <c r="O240" i="9"/>
  <c r="O241" i="9" s="1"/>
  <c r="O236" i="9"/>
  <c r="O237" i="9" s="1"/>
  <c r="O242" i="9"/>
  <c r="O243" i="9" s="1"/>
  <c r="O238" i="9"/>
  <c r="O239" i="9" s="1"/>
  <c r="P252" i="9"/>
  <c r="P253" i="9" s="1"/>
  <c r="K252" i="9"/>
  <c r="K253" i="9" s="1"/>
  <c r="P250" i="9"/>
  <c r="P251" i="9" s="1"/>
  <c r="K250" i="9"/>
  <c r="K251" i="9" s="1"/>
  <c r="P248" i="9"/>
  <c r="P249" i="9" s="1"/>
  <c r="K248" i="9"/>
  <c r="K249" i="9" s="1"/>
  <c r="P246" i="9"/>
  <c r="P247" i="9" s="1"/>
  <c r="K246" i="9"/>
  <c r="K247" i="9" s="1"/>
  <c r="P316" i="9"/>
  <c r="P317" i="9" s="1"/>
  <c r="K316" i="9"/>
  <c r="K317" i="9" s="1"/>
  <c r="P314" i="9"/>
  <c r="P315" i="9" s="1"/>
  <c r="K314" i="9"/>
  <c r="K315" i="9" s="1"/>
  <c r="P312" i="9"/>
  <c r="P313" i="9" s="1"/>
  <c r="K312" i="9"/>
  <c r="K313" i="9" s="1"/>
  <c r="P310" i="9"/>
  <c r="P311" i="9" s="1"/>
  <c r="K310" i="9"/>
  <c r="K311" i="9" s="1"/>
  <c r="H348" i="9"/>
  <c r="H349" i="9" s="1"/>
  <c r="H346" i="9"/>
  <c r="H347" i="9" s="1"/>
  <c r="H344" i="9"/>
  <c r="H345" i="9" s="1"/>
  <c r="H342" i="9"/>
  <c r="H343" i="9" s="1"/>
  <c r="M348" i="9"/>
  <c r="M349" i="9" s="1"/>
  <c r="M344" i="9"/>
  <c r="M345" i="9" s="1"/>
  <c r="M346" i="9"/>
  <c r="M347" i="9" s="1"/>
  <c r="M342" i="9"/>
  <c r="M343" i="9" s="1"/>
  <c r="H316" i="9"/>
  <c r="H317" i="9" s="1"/>
  <c r="H314" i="9"/>
  <c r="H315" i="9" s="1"/>
  <c r="H312" i="9"/>
  <c r="H313" i="9" s="1"/>
  <c r="H310" i="9"/>
  <c r="H311" i="9" s="1"/>
  <c r="M316" i="9"/>
  <c r="M317" i="9" s="1"/>
  <c r="M312" i="9"/>
  <c r="M313" i="9" s="1"/>
  <c r="M314" i="9"/>
  <c r="M315" i="9" s="1"/>
  <c r="M310" i="9"/>
  <c r="M311" i="9" s="1"/>
  <c r="N242" i="9"/>
  <c r="N243" i="9" s="1"/>
  <c r="N240" i="9"/>
  <c r="N241" i="9" s="1"/>
  <c r="N238" i="9"/>
  <c r="N239" i="9" s="1"/>
  <c r="N236" i="9"/>
  <c r="N237" i="9" s="1"/>
  <c r="I242" i="9"/>
  <c r="I243" i="9" s="1"/>
  <c r="I240" i="9"/>
  <c r="I241" i="9" s="1"/>
  <c r="I238" i="9"/>
  <c r="I239" i="9" s="1"/>
  <c r="I236" i="9"/>
  <c r="I237" i="9" s="1"/>
  <c r="N284" i="9"/>
  <c r="N285" i="9" s="1"/>
  <c r="I284" i="9"/>
  <c r="I285" i="9" s="1"/>
  <c r="N282" i="9"/>
  <c r="N283" i="9" s="1"/>
  <c r="I282" i="9"/>
  <c r="I283" i="9" s="1"/>
  <c r="N280" i="9"/>
  <c r="N281" i="9" s="1"/>
  <c r="I280" i="9"/>
  <c r="I281" i="9" s="1"/>
  <c r="N278" i="9"/>
  <c r="N279" i="9" s="1"/>
  <c r="I278" i="9"/>
  <c r="I279" i="9" s="1"/>
  <c r="O295" i="9"/>
  <c r="J295" i="9"/>
  <c r="O293" i="9"/>
  <c r="J293" i="9"/>
  <c r="O291" i="9"/>
  <c r="J291" i="9"/>
  <c r="O289" i="9"/>
  <c r="J289" i="9"/>
  <c r="O263" i="9"/>
  <c r="J263" i="9"/>
  <c r="J261" i="9"/>
  <c r="J259" i="9"/>
  <c r="J257" i="9"/>
  <c r="O261" i="9"/>
  <c r="O257" i="9"/>
  <c r="O259" i="9"/>
  <c r="P263" i="9"/>
  <c r="K263" i="9"/>
  <c r="P261" i="9"/>
  <c r="K261" i="9"/>
  <c r="P259" i="9"/>
  <c r="K259" i="9"/>
  <c r="P257" i="9"/>
  <c r="K257" i="9"/>
  <c r="P327" i="9"/>
  <c r="K327" i="9"/>
  <c r="P325" i="9"/>
  <c r="K325" i="9"/>
  <c r="P323" i="9"/>
  <c r="K323" i="9"/>
  <c r="P321" i="9"/>
  <c r="K321" i="9"/>
  <c r="H284" i="9"/>
  <c r="H285" i="9" s="1"/>
  <c r="H282" i="9"/>
  <c r="H283" i="9" s="1"/>
  <c r="H280" i="9"/>
  <c r="H281" i="9" s="1"/>
  <c r="H278" i="9"/>
  <c r="H279" i="9" s="1"/>
  <c r="M284" i="9"/>
  <c r="M285" i="9" s="1"/>
  <c r="M280" i="9"/>
  <c r="M281" i="9" s="1"/>
  <c r="M282" i="9"/>
  <c r="M283" i="9" s="1"/>
  <c r="M278" i="9"/>
  <c r="M279" i="9" s="1"/>
  <c r="H327" i="9"/>
  <c r="H325" i="9"/>
  <c r="H323" i="9"/>
  <c r="H321" i="9"/>
  <c r="M327" i="9"/>
  <c r="M323" i="9"/>
  <c r="M325" i="9"/>
  <c r="M321" i="9"/>
  <c r="N295" i="9"/>
  <c r="I295" i="9"/>
  <c r="N293" i="9"/>
  <c r="I293" i="9"/>
  <c r="N291" i="9"/>
  <c r="I291" i="9"/>
  <c r="N289" i="9"/>
  <c r="I289" i="9"/>
  <c r="N348" i="9"/>
  <c r="N349" i="9" s="1"/>
  <c r="I348" i="9"/>
  <c r="I349" i="9" s="1"/>
  <c r="N346" i="9"/>
  <c r="N347" i="9" s="1"/>
  <c r="I346" i="9"/>
  <c r="I347" i="9" s="1"/>
  <c r="N344" i="9"/>
  <c r="N345" i="9" s="1"/>
  <c r="I344" i="9"/>
  <c r="I345" i="9" s="1"/>
  <c r="N342" i="9"/>
  <c r="N343" i="9" s="1"/>
  <c r="I342" i="9"/>
  <c r="I343" i="9" s="1"/>
  <c r="O284" i="9"/>
  <c r="O285" i="9" s="1"/>
  <c r="J284" i="9"/>
  <c r="J285" i="9" s="1"/>
  <c r="O282" i="9"/>
  <c r="O283" i="9" s="1"/>
  <c r="J282" i="9"/>
  <c r="J283" i="9" s="1"/>
  <c r="O280" i="9"/>
  <c r="O281" i="9" s="1"/>
  <c r="J280" i="9"/>
  <c r="J281" i="9" s="1"/>
  <c r="O278" i="9"/>
  <c r="O279" i="9" s="1"/>
  <c r="J278" i="9"/>
  <c r="J279" i="9" s="1"/>
  <c r="O327" i="9"/>
  <c r="J327" i="9"/>
  <c r="O325" i="9"/>
  <c r="J325" i="9"/>
  <c r="O323" i="9"/>
  <c r="J323" i="9"/>
  <c r="O321" i="9"/>
  <c r="J321" i="9"/>
  <c r="P284" i="9"/>
  <c r="P285" i="9" s="1"/>
  <c r="K284" i="9"/>
  <c r="K285" i="9" s="1"/>
  <c r="P282" i="9"/>
  <c r="P283" i="9" s="1"/>
  <c r="K282" i="9"/>
  <c r="K283" i="9" s="1"/>
  <c r="P280" i="9"/>
  <c r="P281" i="9" s="1"/>
  <c r="K280" i="9"/>
  <c r="K281" i="9" s="1"/>
  <c r="P278" i="9"/>
  <c r="P279" i="9" s="1"/>
  <c r="K278" i="9"/>
  <c r="K279" i="9" s="1"/>
  <c r="P348" i="9"/>
  <c r="P349" i="9" s="1"/>
  <c r="K348" i="9"/>
  <c r="K349" i="9" s="1"/>
  <c r="P346" i="9"/>
  <c r="P347" i="9" s="1"/>
  <c r="K346" i="9"/>
  <c r="K347" i="9" s="1"/>
  <c r="P344" i="9"/>
  <c r="P345" i="9" s="1"/>
  <c r="K344" i="9"/>
  <c r="K345" i="9" s="1"/>
  <c r="P342" i="9"/>
  <c r="P343" i="9" s="1"/>
  <c r="K342" i="9"/>
  <c r="K343" i="9" s="1"/>
  <c r="M263" i="9"/>
  <c r="H263" i="9"/>
  <c r="M261" i="9"/>
  <c r="H261" i="9"/>
  <c r="M259" i="9"/>
  <c r="H259" i="9"/>
  <c r="M257" i="9"/>
  <c r="H257" i="9"/>
  <c r="M242" i="9"/>
  <c r="M243" i="9" s="1"/>
  <c r="H242" i="9"/>
  <c r="H243" i="9" s="1"/>
  <c r="M240" i="9"/>
  <c r="M241" i="9" s="1"/>
  <c r="H240" i="9"/>
  <c r="H241" i="9" s="1"/>
  <c r="M238" i="9"/>
  <c r="M239" i="9" s="1"/>
  <c r="H238" i="9"/>
  <c r="H239" i="9" s="1"/>
  <c r="M236" i="9"/>
  <c r="M237" i="9" s="1"/>
  <c r="H236" i="9"/>
  <c r="H237" i="9" s="1"/>
  <c r="N263" i="9"/>
  <c r="N261" i="9"/>
  <c r="N259" i="9"/>
  <c r="N257" i="9"/>
  <c r="I259" i="9"/>
  <c r="I257" i="9"/>
  <c r="I263" i="9"/>
  <c r="I261" i="9"/>
  <c r="N252" i="9"/>
  <c r="N253" i="9" s="1"/>
  <c r="N250" i="9"/>
  <c r="N251" i="9" s="1"/>
  <c r="N248" i="9"/>
  <c r="N249" i="9" s="1"/>
  <c r="N246" i="9"/>
  <c r="N247" i="9" s="1"/>
  <c r="I252" i="9"/>
  <c r="I253" i="9" s="1"/>
  <c r="I250" i="9"/>
  <c r="I251" i="9" s="1"/>
  <c r="I248" i="9"/>
  <c r="I249" i="9" s="1"/>
  <c r="I246" i="9"/>
  <c r="I247" i="9" s="1"/>
  <c r="O316" i="9"/>
  <c r="O317" i="9" s="1"/>
  <c r="J316" i="9"/>
  <c r="J317" i="9" s="1"/>
  <c r="O314" i="9"/>
  <c r="O315" i="9" s="1"/>
  <c r="J314" i="9"/>
  <c r="J315" i="9" s="1"/>
  <c r="O312" i="9"/>
  <c r="O313" i="9" s="1"/>
  <c r="J312" i="9"/>
  <c r="J313" i="9" s="1"/>
  <c r="O310" i="9"/>
  <c r="O311" i="9" s="1"/>
  <c r="J310" i="9"/>
  <c r="J311" i="9" s="1"/>
  <c r="O348" i="9"/>
  <c r="O349" i="9" s="1"/>
  <c r="J348" i="9"/>
  <c r="J349" i="9" s="1"/>
  <c r="O346" i="9"/>
  <c r="O347" i="9" s="1"/>
  <c r="J346" i="9"/>
  <c r="J347" i="9" s="1"/>
  <c r="O344" i="9"/>
  <c r="O345" i="9" s="1"/>
  <c r="J344" i="9"/>
  <c r="J345" i="9" s="1"/>
  <c r="O342" i="9"/>
  <c r="O343" i="9" s="1"/>
  <c r="J342" i="9"/>
  <c r="J343" i="9" s="1"/>
  <c r="P242" i="9"/>
  <c r="P243" i="9" s="1"/>
  <c r="K242" i="9"/>
  <c r="K243" i="9" s="1"/>
  <c r="P240" i="9"/>
  <c r="P241" i="9" s="1"/>
  <c r="K240" i="9"/>
  <c r="K241" i="9" s="1"/>
  <c r="P238" i="9"/>
  <c r="P239" i="9" s="1"/>
  <c r="K238" i="9"/>
  <c r="K239" i="9" s="1"/>
  <c r="P236" i="9"/>
  <c r="P237" i="9" s="1"/>
  <c r="K236" i="9"/>
  <c r="K237" i="9" s="1"/>
  <c r="P295" i="9"/>
  <c r="K295" i="9"/>
  <c r="P293" i="9"/>
  <c r="K293" i="9"/>
  <c r="P291" i="9"/>
  <c r="K291" i="9"/>
  <c r="P289" i="9"/>
  <c r="K289" i="9"/>
  <c r="M252" i="9"/>
  <c r="M253" i="9" s="1"/>
  <c r="H252" i="9"/>
  <c r="H253" i="9" s="1"/>
  <c r="M250" i="9"/>
  <c r="M251" i="9" s="1"/>
  <c r="H250" i="9"/>
  <c r="H251" i="9" s="1"/>
  <c r="M248" i="9"/>
  <c r="M249" i="9" s="1"/>
  <c r="H248" i="9"/>
  <c r="H249" i="9" s="1"/>
  <c r="M246" i="9"/>
  <c r="M247" i="9" s="1"/>
  <c r="H246" i="9"/>
  <c r="H247" i="9" s="1"/>
  <c r="H295" i="9"/>
  <c r="H293" i="9"/>
  <c r="H291" i="9"/>
  <c r="H289" i="9"/>
  <c r="M295" i="9"/>
  <c r="M291" i="9"/>
  <c r="M289" i="9"/>
  <c r="M293" i="9"/>
  <c r="H348" i="8"/>
  <c r="H349" i="8" s="1"/>
  <c r="H346" i="8"/>
  <c r="H347" i="8" s="1"/>
  <c r="H344" i="8"/>
  <c r="H345" i="8" s="1"/>
  <c r="H342" i="8"/>
  <c r="H343" i="8" s="1"/>
  <c r="M344" i="8"/>
  <c r="M345" i="8" s="1"/>
  <c r="M342" i="8"/>
  <c r="M343" i="8" s="1"/>
  <c r="M348" i="8"/>
  <c r="M349" i="8" s="1"/>
  <c r="M346" i="8"/>
  <c r="M347" i="8" s="1"/>
  <c r="M242" i="8"/>
  <c r="M243" i="8" s="1"/>
  <c r="H242" i="8"/>
  <c r="H243" i="8" s="1"/>
  <c r="M240" i="8"/>
  <c r="M241" i="8" s="1"/>
  <c r="H240" i="8"/>
  <c r="H241" i="8" s="1"/>
  <c r="M238" i="8"/>
  <c r="M239" i="8" s="1"/>
  <c r="H238" i="8"/>
  <c r="H239" i="8" s="1"/>
  <c r="M236" i="8"/>
  <c r="M237" i="8" s="1"/>
  <c r="H236" i="8"/>
  <c r="H237" i="8" s="1"/>
  <c r="H295" i="8"/>
  <c r="H293" i="8"/>
  <c r="H291" i="8"/>
  <c r="H289" i="8"/>
  <c r="M291" i="8"/>
  <c r="M289" i="8"/>
  <c r="M295" i="8"/>
  <c r="M293" i="8"/>
  <c r="O295" i="8"/>
  <c r="J295" i="8"/>
  <c r="O293" i="8"/>
  <c r="J293" i="8"/>
  <c r="O291" i="8"/>
  <c r="J291" i="8"/>
  <c r="O289" i="8"/>
  <c r="J289" i="8"/>
  <c r="O263" i="8"/>
  <c r="O261" i="8"/>
  <c r="O259" i="8"/>
  <c r="O257" i="8"/>
  <c r="J261" i="8"/>
  <c r="J259" i="8"/>
  <c r="J257" i="8"/>
  <c r="J263" i="8"/>
  <c r="K263" i="8"/>
  <c r="P261" i="8"/>
  <c r="K261" i="8"/>
  <c r="P259" i="8"/>
  <c r="K259" i="8"/>
  <c r="P257" i="8"/>
  <c r="K257" i="8"/>
  <c r="P263" i="8"/>
  <c r="P327" i="8"/>
  <c r="K327" i="8"/>
  <c r="P325" i="8"/>
  <c r="K325" i="8"/>
  <c r="P323" i="8"/>
  <c r="K323" i="8"/>
  <c r="P321" i="8"/>
  <c r="K321" i="8"/>
  <c r="N263" i="8"/>
  <c r="I263" i="8"/>
  <c r="N261" i="8"/>
  <c r="I261" i="8"/>
  <c r="N259" i="8"/>
  <c r="I259" i="8"/>
  <c r="N257" i="8"/>
  <c r="I257" i="8"/>
  <c r="N327" i="8"/>
  <c r="I327" i="8"/>
  <c r="N325" i="8"/>
  <c r="I325" i="8"/>
  <c r="N323" i="8"/>
  <c r="I323" i="8"/>
  <c r="N321" i="8"/>
  <c r="I321" i="8"/>
  <c r="M252" i="8"/>
  <c r="M253" i="8" s="1"/>
  <c r="H252" i="8"/>
  <c r="H253" i="8" s="1"/>
  <c r="M250" i="8"/>
  <c r="M251" i="8" s="1"/>
  <c r="H250" i="8"/>
  <c r="H251" i="8" s="1"/>
  <c r="M248" i="8"/>
  <c r="M249" i="8" s="1"/>
  <c r="H248" i="8"/>
  <c r="H249" i="8" s="1"/>
  <c r="M246" i="8"/>
  <c r="M247" i="8" s="1"/>
  <c r="H246" i="8"/>
  <c r="H247" i="8" s="1"/>
  <c r="H316" i="8"/>
  <c r="H317" i="8" s="1"/>
  <c r="H314" i="8"/>
  <c r="H315" i="8" s="1"/>
  <c r="H312" i="8"/>
  <c r="H313" i="8" s="1"/>
  <c r="H310" i="8"/>
  <c r="H311" i="8" s="1"/>
  <c r="M312" i="8"/>
  <c r="M313" i="8" s="1"/>
  <c r="M310" i="8"/>
  <c r="M311" i="8" s="1"/>
  <c r="M316" i="8"/>
  <c r="M317" i="8" s="1"/>
  <c r="M314" i="8"/>
  <c r="M315" i="8" s="1"/>
  <c r="J248" i="8"/>
  <c r="J249" i="8" s="1"/>
  <c r="J246" i="8"/>
  <c r="J247" i="8" s="1"/>
  <c r="O252" i="8"/>
  <c r="O253" i="8" s="1"/>
  <c r="O250" i="8"/>
  <c r="O251" i="8" s="1"/>
  <c r="O248" i="8"/>
  <c r="O249" i="8" s="1"/>
  <c r="O246" i="8"/>
  <c r="O247" i="8" s="1"/>
  <c r="J250" i="8"/>
  <c r="J251" i="8" s="1"/>
  <c r="J252" i="8"/>
  <c r="J253" i="8" s="1"/>
  <c r="O327" i="8"/>
  <c r="J327" i="8"/>
  <c r="O325" i="8"/>
  <c r="J325" i="8"/>
  <c r="O323" i="8"/>
  <c r="J323" i="8"/>
  <c r="O321" i="8"/>
  <c r="J321" i="8"/>
  <c r="P284" i="8"/>
  <c r="P285" i="8" s="1"/>
  <c r="K284" i="8"/>
  <c r="K285" i="8" s="1"/>
  <c r="P282" i="8"/>
  <c r="P283" i="8" s="1"/>
  <c r="K282" i="8"/>
  <c r="K283" i="8" s="1"/>
  <c r="P280" i="8"/>
  <c r="P281" i="8" s="1"/>
  <c r="K280" i="8"/>
  <c r="K281" i="8" s="1"/>
  <c r="P278" i="8"/>
  <c r="P279" i="8" s="1"/>
  <c r="K278" i="8"/>
  <c r="K279" i="8" s="1"/>
  <c r="P348" i="8"/>
  <c r="P349" i="8" s="1"/>
  <c r="K348" i="8"/>
  <c r="K349" i="8" s="1"/>
  <c r="P346" i="8"/>
  <c r="P347" i="8" s="1"/>
  <c r="K346" i="8"/>
  <c r="K347" i="8" s="1"/>
  <c r="P344" i="8"/>
  <c r="P345" i="8" s="1"/>
  <c r="K344" i="8"/>
  <c r="K345" i="8" s="1"/>
  <c r="P342" i="8"/>
  <c r="P343" i="8" s="1"/>
  <c r="K342" i="8"/>
  <c r="K343" i="8" s="1"/>
  <c r="N284" i="8"/>
  <c r="N285" i="8" s="1"/>
  <c r="I284" i="8"/>
  <c r="I285" i="8" s="1"/>
  <c r="N282" i="8"/>
  <c r="N283" i="8" s="1"/>
  <c r="I282" i="8"/>
  <c r="I283" i="8" s="1"/>
  <c r="N280" i="8"/>
  <c r="N281" i="8" s="1"/>
  <c r="I280" i="8"/>
  <c r="I281" i="8" s="1"/>
  <c r="N278" i="8"/>
  <c r="N279" i="8" s="1"/>
  <c r="I278" i="8"/>
  <c r="I279" i="8" s="1"/>
  <c r="N348" i="8"/>
  <c r="N349" i="8" s="1"/>
  <c r="I348" i="8"/>
  <c r="I349" i="8" s="1"/>
  <c r="N346" i="8"/>
  <c r="N347" i="8" s="1"/>
  <c r="I346" i="8"/>
  <c r="I347" i="8" s="1"/>
  <c r="N344" i="8"/>
  <c r="N345" i="8" s="1"/>
  <c r="I344" i="8"/>
  <c r="I345" i="8" s="1"/>
  <c r="N342" i="8"/>
  <c r="N343" i="8" s="1"/>
  <c r="I342" i="8"/>
  <c r="I343" i="8" s="1"/>
  <c r="M263" i="8"/>
  <c r="H263" i="8"/>
  <c r="M261" i="8"/>
  <c r="H261" i="8"/>
  <c r="M259" i="8"/>
  <c r="H259" i="8"/>
  <c r="M257" i="8"/>
  <c r="H257" i="8"/>
  <c r="H327" i="8"/>
  <c r="H325" i="8"/>
  <c r="H323" i="8"/>
  <c r="H321" i="8"/>
  <c r="M323" i="8"/>
  <c r="M321" i="8"/>
  <c r="M327" i="8"/>
  <c r="M325" i="8"/>
  <c r="O348" i="8"/>
  <c r="O349" i="8" s="1"/>
  <c r="J348" i="8"/>
  <c r="J349" i="8" s="1"/>
  <c r="O346" i="8"/>
  <c r="O347" i="8" s="1"/>
  <c r="J346" i="8"/>
  <c r="J347" i="8" s="1"/>
  <c r="O344" i="8"/>
  <c r="O345" i="8" s="1"/>
  <c r="J344" i="8"/>
  <c r="J345" i="8" s="1"/>
  <c r="O342" i="8"/>
  <c r="O343" i="8" s="1"/>
  <c r="J342" i="8"/>
  <c r="J343" i="8" s="1"/>
  <c r="O316" i="8"/>
  <c r="O317" i="8" s="1"/>
  <c r="J316" i="8"/>
  <c r="J317" i="8" s="1"/>
  <c r="O314" i="8"/>
  <c r="O315" i="8" s="1"/>
  <c r="J314" i="8"/>
  <c r="J315" i="8" s="1"/>
  <c r="O312" i="8"/>
  <c r="O313" i="8" s="1"/>
  <c r="J312" i="8"/>
  <c r="J313" i="8" s="1"/>
  <c r="O310" i="8"/>
  <c r="O311" i="8" s="1"/>
  <c r="J310" i="8"/>
  <c r="J311" i="8" s="1"/>
  <c r="P242" i="8"/>
  <c r="P243" i="8" s="1"/>
  <c r="K242" i="8"/>
  <c r="K243" i="8" s="1"/>
  <c r="P240" i="8"/>
  <c r="P241" i="8" s="1"/>
  <c r="K240" i="8"/>
  <c r="K241" i="8" s="1"/>
  <c r="P238" i="8"/>
  <c r="P239" i="8" s="1"/>
  <c r="K238" i="8"/>
  <c r="K239" i="8" s="1"/>
  <c r="P236" i="8"/>
  <c r="P237" i="8" s="1"/>
  <c r="K236" i="8"/>
  <c r="K237" i="8" s="1"/>
  <c r="P295" i="8"/>
  <c r="K295" i="8"/>
  <c r="P293" i="8"/>
  <c r="K293" i="8"/>
  <c r="P291" i="8"/>
  <c r="K291" i="8"/>
  <c r="P289" i="8"/>
  <c r="K289" i="8"/>
  <c r="I242" i="8"/>
  <c r="I243" i="8" s="1"/>
  <c r="I240" i="8"/>
  <c r="I241" i="8" s="1"/>
  <c r="I238" i="8"/>
  <c r="I239" i="8" s="1"/>
  <c r="I236" i="8"/>
  <c r="I237" i="8" s="1"/>
  <c r="N242" i="8"/>
  <c r="N243" i="8" s="1"/>
  <c r="N238" i="8"/>
  <c r="N239" i="8" s="1"/>
  <c r="N236" i="8"/>
  <c r="N237" i="8" s="1"/>
  <c r="N240" i="8"/>
  <c r="N241" i="8" s="1"/>
  <c r="N295" i="8"/>
  <c r="I295" i="8"/>
  <c r="N293" i="8"/>
  <c r="I293" i="8"/>
  <c r="N291" i="8"/>
  <c r="I291" i="8"/>
  <c r="N289" i="8"/>
  <c r="I289" i="8"/>
  <c r="H284" i="8"/>
  <c r="H285" i="8" s="1"/>
  <c r="H282" i="8"/>
  <c r="H283" i="8" s="1"/>
  <c r="H280" i="8"/>
  <c r="H281" i="8" s="1"/>
  <c r="H278" i="8"/>
  <c r="H279" i="8" s="1"/>
  <c r="M280" i="8"/>
  <c r="M281" i="8" s="1"/>
  <c r="M278" i="8"/>
  <c r="M279" i="8" s="1"/>
  <c r="M284" i="8"/>
  <c r="M285" i="8" s="1"/>
  <c r="M282" i="8"/>
  <c r="M283" i="8" s="1"/>
  <c r="J242" i="8"/>
  <c r="J243" i="8" s="1"/>
  <c r="J240" i="8"/>
  <c r="J241" i="8" s="1"/>
  <c r="J238" i="8"/>
  <c r="J239" i="8" s="1"/>
  <c r="J236" i="8"/>
  <c r="J237" i="8" s="1"/>
  <c r="O242" i="8"/>
  <c r="O243" i="8" s="1"/>
  <c r="O240" i="8"/>
  <c r="O241" i="8" s="1"/>
  <c r="O238" i="8"/>
  <c r="O239" i="8" s="1"/>
  <c r="O236" i="8"/>
  <c r="O237" i="8" s="1"/>
  <c r="O284" i="8"/>
  <c r="O285" i="8" s="1"/>
  <c r="J284" i="8"/>
  <c r="J285" i="8" s="1"/>
  <c r="O282" i="8"/>
  <c r="O283" i="8" s="1"/>
  <c r="J282" i="8"/>
  <c r="J283" i="8" s="1"/>
  <c r="O280" i="8"/>
  <c r="O281" i="8" s="1"/>
  <c r="J280" i="8"/>
  <c r="J281" i="8" s="1"/>
  <c r="O278" i="8"/>
  <c r="O279" i="8" s="1"/>
  <c r="J278" i="8"/>
  <c r="J279" i="8" s="1"/>
  <c r="P252" i="8"/>
  <c r="P253" i="8" s="1"/>
  <c r="K252" i="8"/>
  <c r="K253" i="8" s="1"/>
  <c r="P250" i="8"/>
  <c r="P251" i="8" s="1"/>
  <c r="K250" i="8"/>
  <c r="K251" i="8" s="1"/>
  <c r="P248" i="8"/>
  <c r="P249" i="8" s="1"/>
  <c r="K248" i="8"/>
  <c r="K249" i="8" s="1"/>
  <c r="P246" i="8"/>
  <c r="P247" i="8" s="1"/>
  <c r="K246" i="8"/>
  <c r="K247" i="8" s="1"/>
  <c r="P316" i="8"/>
  <c r="P317" i="8" s="1"/>
  <c r="K316" i="8"/>
  <c r="K317" i="8" s="1"/>
  <c r="P314" i="8"/>
  <c r="P315" i="8" s="1"/>
  <c r="K314" i="8"/>
  <c r="K315" i="8" s="1"/>
  <c r="P312" i="8"/>
  <c r="P313" i="8" s="1"/>
  <c r="K312" i="8"/>
  <c r="K313" i="8" s="1"/>
  <c r="P310" i="8"/>
  <c r="P311" i="8" s="1"/>
  <c r="K310" i="8"/>
  <c r="K311" i="8" s="1"/>
  <c r="N252" i="8"/>
  <c r="N253" i="8" s="1"/>
  <c r="I252" i="8"/>
  <c r="I253" i="8" s="1"/>
  <c r="N250" i="8"/>
  <c r="N251" i="8" s="1"/>
  <c r="I250" i="8"/>
  <c r="I251" i="8" s="1"/>
  <c r="I248" i="8"/>
  <c r="I249" i="8" s="1"/>
  <c r="I246" i="8"/>
  <c r="I247" i="8" s="1"/>
  <c r="N246" i="8"/>
  <c r="N247" i="8" s="1"/>
  <c r="N248" i="8"/>
  <c r="N249" i="8" s="1"/>
  <c r="N316" i="8"/>
  <c r="N317" i="8" s="1"/>
  <c r="I316" i="8"/>
  <c r="I317" i="8" s="1"/>
  <c r="N314" i="8"/>
  <c r="N315" i="8" s="1"/>
  <c r="I314" i="8"/>
  <c r="I315" i="8" s="1"/>
  <c r="N312" i="8"/>
  <c r="N313" i="8" s="1"/>
  <c r="I312" i="8"/>
  <c r="I313" i="8" s="1"/>
  <c r="N310" i="8"/>
  <c r="N311" i="8" s="1"/>
  <c r="I310" i="8"/>
  <c r="I311" i="8" s="1"/>
  <c r="J412" i="7"/>
  <c r="H397" i="7"/>
  <c r="H398" i="7" s="1"/>
  <c r="O451" i="7"/>
  <c r="O452" i="7" s="1"/>
  <c r="J451" i="7"/>
  <c r="J452" i="7" s="1"/>
  <c r="O449" i="7"/>
  <c r="O450" i="7" s="1"/>
  <c r="J449" i="7"/>
  <c r="J450" i="7" s="1"/>
  <c r="O447" i="7"/>
  <c r="O448" i="7" s="1"/>
  <c r="J447" i="7"/>
  <c r="J448" i="7" s="1"/>
  <c r="O445" i="7"/>
  <c r="O446" i="7" s="1"/>
  <c r="J445" i="7"/>
  <c r="J446" i="7" s="1"/>
  <c r="H416" i="7"/>
  <c r="I368" i="7"/>
  <c r="I366" i="7"/>
  <c r="I364" i="7"/>
  <c r="I362" i="7"/>
  <c r="N366" i="7"/>
  <c r="N362" i="7"/>
  <c r="N368" i="7"/>
  <c r="N364" i="7"/>
  <c r="I318" i="7"/>
  <c r="I316" i="7"/>
  <c r="I314" i="7"/>
  <c r="I312" i="7"/>
  <c r="N318" i="7"/>
  <c r="N316" i="7"/>
  <c r="N314" i="7"/>
  <c r="N312" i="7"/>
  <c r="H316" i="7"/>
  <c r="H351" i="7"/>
  <c r="H352" i="7" s="1"/>
  <c r="H349" i="7"/>
  <c r="H350" i="7" s="1"/>
  <c r="H347" i="7"/>
  <c r="H348" i="7" s="1"/>
  <c r="H345" i="7"/>
  <c r="H346" i="7" s="1"/>
  <c r="M351" i="7"/>
  <c r="M352" i="7" s="1"/>
  <c r="M349" i="7"/>
  <c r="M350" i="7" s="1"/>
  <c r="M347" i="7"/>
  <c r="M348" i="7" s="1"/>
  <c r="M345" i="7"/>
  <c r="M346" i="7" s="1"/>
  <c r="H399" i="7"/>
  <c r="H400" i="7" s="1"/>
  <c r="O401" i="7"/>
  <c r="O402" i="7" s="1"/>
  <c r="J401" i="7"/>
  <c r="J402" i="7" s="1"/>
  <c r="O399" i="7"/>
  <c r="O400" i="7" s="1"/>
  <c r="J399" i="7"/>
  <c r="J400" i="7" s="1"/>
  <c r="O397" i="7"/>
  <c r="O398" i="7" s="1"/>
  <c r="J397" i="7"/>
  <c r="J398" i="7" s="1"/>
  <c r="O395" i="7"/>
  <c r="O396" i="7" s="1"/>
  <c r="J395" i="7"/>
  <c r="J396" i="7" s="1"/>
  <c r="H418" i="7"/>
  <c r="H451" i="7"/>
  <c r="H452" i="7" s="1"/>
  <c r="H449" i="7"/>
  <c r="H450" i="7" s="1"/>
  <c r="H447" i="7"/>
  <c r="H448" i="7" s="1"/>
  <c r="H445" i="7"/>
  <c r="H446" i="7" s="1"/>
  <c r="M451" i="7"/>
  <c r="M452" i="7" s="1"/>
  <c r="M449" i="7"/>
  <c r="M450" i="7" s="1"/>
  <c r="M447" i="7"/>
  <c r="M448" i="7" s="1"/>
  <c r="M445" i="7"/>
  <c r="M446" i="7" s="1"/>
  <c r="I285" i="7"/>
  <c r="I286" i="7" s="1"/>
  <c r="I283" i="7"/>
  <c r="I284" i="7" s="1"/>
  <c r="I281" i="7"/>
  <c r="I282" i="7" s="1"/>
  <c r="N283" i="7"/>
  <c r="N284" i="7" s="1"/>
  <c r="N281" i="7"/>
  <c r="N282" i="7" s="1"/>
  <c r="I279" i="7"/>
  <c r="I280" i="7" s="1"/>
  <c r="N285" i="7"/>
  <c r="N286" i="7" s="1"/>
  <c r="N279" i="7"/>
  <c r="N280" i="7" s="1"/>
  <c r="H401" i="7"/>
  <c r="H402" i="7" s="1"/>
  <c r="H412" i="7"/>
  <c r="I351" i="7"/>
  <c r="I352" i="7" s="1"/>
  <c r="I349" i="7"/>
  <c r="I350" i="7" s="1"/>
  <c r="I347" i="7"/>
  <c r="I348" i="7" s="1"/>
  <c r="I345" i="7"/>
  <c r="I346" i="7" s="1"/>
  <c r="N349" i="7"/>
  <c r="N350" i="7" s="1"/>
  <c r="N345" i="7"/>
  <c r="N346" i="7" s="1"/>
  <c r="N351" i="7"/>
  <c r="N352" i="7" s="1"/>
  <c r="N347" i="7"/>
  <c r="N348" i="7" s="1"/>
  <c r="I401" i="7"/>
  <c r="I402" i="7" s="1"/>
  <c r="I399" i="7"/>
  <c r="I400" i="7" s="1"/>
  <c r="I397" i="7"/>
  <c r="I398" i="7" s="1"/>
  <c r="I395" i="7"/>
  <c r="I396" i="7" s="1"/>
  <c r="N399" i="7"/>
  <c r="N400" i="7" s="1"/>
  <c r="N395" i="7"/>
  <c r="N396" i="7" s="1"/>
  <c r="N401" i="7"/>
  <c r="N402" i="7" s="1"/>
  <c r="N397" i="7"/>
  <c r="N398" i="7" s="1"/>
  <c r="I418" i="7"/>
  <c r="I416" i="7"/>
  <c r="I414" i="7"/>
  <c r="I412" i="7"/>
  <c r="N416" i="7"/>
  <c r="N412" i="7"/>
  <c r="N418" i="7"/>
  <c r="N414" i="7"/>
  <c r="H318" i="7"/>
  <c r="I451" i="7"/>
  <c r="I452" i="7" s="1"/>
  <c r="I449" i="7"/>
  <c r="I450" i="7" s="1"/>
  <c r="I447" i="7"/>
  <c r="I448" i="7" s="1"/>
  <c r="I445" i="7"/>
  <c r="I446" i="7" s="1"/>
  <c r="N449" i="7"/>
  <c r="N450" i="7" s="1"/>
  <c r="N445" i="7"/>
  <c r="N446" i="7" s="1"/>
  <c r="N451" i="7"/>
  <c r="N452" i="7" s="1"/>
  <c r="N447" i="7"/>
  <c r="N448" i="7" s="1"/>
  <c r="I301" i="7"/>
  <c r="I302" i="7" s="1"/>
  <c r="I299" i="7"/>
  <c r="I300" i="7" s="1"/>
  <c r="I297" i="7"/>
  <c r="I298" i="7" s="1"/>
  <c r="I295" i="7"/>
  <c r="I296" i="7" s="1"/>
  <c r="N301" i="7"/>
  <c r="N302" i="7" s="1"/>
  <c r="N299" i="7"/>
  <c r="N300" i="7" s="1"/>
  <c r="N297" i="7"/>
  <c r="N298" i="7" s="1"/>
  <c r="N295" i="7"/>
  <c r="N296" i="7" s="1"/>
  <c r="J414" i="7"/>
  <c r="H13" i="1"/>
  <c r="H14" i="1"/>
  <c r="H54" i="1" s="1"/>
  <c r="H139" i="1"/>
  <c r="H137" i="1"/>
  <c r="H36" i="1"/>
  <c r="H37" i="1"/>
  <c r="H93" i="1" s="1"/>
  <c r="H138" i="1" s="1"/>
  <c r="J231" i="1"/>
  <c r="J232" i="1" s="1"/>
  <c r="J229" i="1"/>
  <c r="J230" i="1" s="1"/>
  <c r="J227" i="1"/>
  <c r="J228" i="1" s="1"/>
  <c r="J225" i="1"/>
  <c r="J226" i="1" s="1"/>
  <c r="I13" i="1"/>
  <c r="I14" i="1"/>
  <c r="I55" i="1" s="1"/>
  <c r="I139" i="1"/>
  <c r="I137" i="1"/>
  <c r="I36" i="1"/>
  <c r="I37" i="1"/>
  <c r="I93" i="1" s="1"/>
  <c r="I138" i="1" s="1"/>
  <c r="I53" i="1"/>
  <c r="I58" i="1"/>
  <c r="I59" i="1"/>
  <c r="I63" i="1"/>
  <c r="I64" i="1"/>
  <c r="K231" i="1"/>
  <c r="K232" i="1" s="1"/>
  <c r="K229" i="1"/>
  <c r="K230" i="1" s="1"/>
  <c r="K227" i="1"/>
  <c r="K228" i="1" s="1"/>
  <c r="K225" i="1"/>
  <c r="K226" i="1" s="1"/>
  <c r="J13" i="1"/>
  <c r="J14" i="1"/>
  <c r="J66" i="1" s="1"/>
  <c r="J139" i="1"/>
  <c r="J137" i="1"/>
  <c r="J36" i="1"/>
  <c r="J37" i="1"/>
  <c r="J93" i="1" s="1"/>
  <c r="J138" i="1" s="1"/>
  <c r="H231" i="1"/>
  <c r="H232" i="1" s="1"/>
  <c r="H229" i="1"/>
  <c r="H230" i="1" s="1"/>
  <c r="H227" i="1"/>
  <c r="H228" i="1" s="1"/>
  <c r="H225" i="1"/>
  <c r="H226" i="1" s="1"/>
  <c r="K139" i="1"/>
  <c r="K13" i="1"/>
  <c r="K14" i="1"/>
  <c r="K66" i="1" s="1"/>
  <c r="K36" i="1"/>
  <c r="K37" i="1"/>
  <c r="K93" i="1" s="1"/>
  <c r="K138" i="1" s="1"/>
  <c r="I229" i="1"/>
  <c r="I230" i="1" s="1"/>
  <c r="I227" i="1"/>
  <c r="I228" i="1" s="1"/>
  <c r="I225" i="1"/>
  <c r="I226" i="1" s="1"/>
  <c r="I231" i="1"/>
  <c r="I232" i="1" s="1"/>
  <c r="H65" i="1" l="1"/>
  <c r="H63" i="1"/>
  <c r="J60" i="1"/>
  <c r="H58" i="1"/>
  <c r="H147" i="1" s="1"/>
  <c r="I292" i="8"/>
  <c r="F45" i="18"/>
  <c r="I296" i="8"/>
  <c r="F47" i="18"/>
  <c r="K290" i="8"/>
  <c r="F56" i="18"/>
  <c r="K294" i="8"/>
  <c r="F58" i="18"/>
  <c r="M326" i="8"/>
  <c r="H64" i="18"/>
  <c r="H322" i="8"/>
  <c r="F62" i="18"/>
  <c r="H258" i="8"/>
  <c r="F14" i="18"/>
  <c r="H262" i="8"/>
  <c r="F16" i="18"/>
  <c r="J322" i="8"/>
  <c r="F74" i="18"/>
  <c r="J326" i="8"/>
  <c r="F76" i="18"/>
  <c r="I322" i="8"/>
  <c r="F68" i="18"/>
  <c r="I326" i="8"/>
  <c r="F70" i="18"/>
  <c r="I258" i="8"/>
  <c r="F20" i="18"/>
  <c r="I262" i="8"/>
  <c r="F22" i="18"/>
  <c r="K322" i="8"/>
  <c r="F80" i="18"/>
  <c r="K326" i="8"/>
  <c r="F82" i="18"/>
  <c r="P264" i="8"/>
  <c r="H35" i="18"/>
  <c r="P260" i="8"/>
  <c r="H33" i="18"/>
  <c r="J264" i="8"/>
  <c r="F29" i="18"/>
  <c r="O258" i="8"/>
  <c r="H26" i="18"/>
  <c r="J290" i="8"/>
  <c r="F50" i="18"/>
  <c r="J294" i="8"/>
  <c r="F52" i="18"/>
  <c r="M294" i="8"/>
  <c r="H40" i="18"/>
  <c r="H290" i="8"/>
  <c r="F38" i="18"/>
  <c r="M294" i="9"/>
  <c r="H40" i="20"/>
  <c r="H290" i="9"/>
  <c r="F38" i="20"/>
  <c r="K290" i="9"/>
  <c r="F56" i="20"/>
  <c r="K294" i="9"/>
  <c r="F58" i="20"/>
  <c r="I262" i="9"/>
  <c r="F22" i="20"/>
  <c r="N258" i="9"/>
  <c r="H20" i="20"/>
  <c r="H260" i="9"/>
  <c r="F15" i="20"/>
  <c r="H264" i="9"/>
  <c r="F17" i="20"/>
  <c r="J324" i="9"/>
  <c r="F75" i="20"/>
  <c r="J328" i="9"/>
  <c r="F77" i="20"/>
  <c r="I292" i="9"/>
  <c r="F45" i="20"/>
  <c r="I296" i="9"/>
  <c r="F47" i="20"/>
  <c r="M324" i="9"/>
  <c r="H63" i="20"/>
  <c r="H326" i="9"/>
  <c r="F64" i="20"/>
  <c r="K324" i="9"/>
  <c r="F81" i="20"/>
  <c r="K328" i="9"/>
  <c r="F83" i="20"/>
  <c r="K260" i="9"/>
  <c r="F33" i="20"/>
  <c r="K264" i="9"/>
  <c r="F35" i="20"/>
  <c r="O262" i="9"/>
  <c r="H28" i="20"/>
  <c r="J264" i="9"/>
  <c r="F29" i="20"/>
  <c r="J292" i="9"/>
  <c r="F51" i="20"/>
  <c r="J296" i="9"/>
  <c r="F53" i="20"/>
  <c r="I324" i="9"/>
  <c r="F69" i="20"/>
  <c r="I328" i="9"/>
  <c r="F71" i="20"/>
  <c r="N469" i="7"/>
  <c r="H130" i="17"/>
  <c r="I117" i="17"/>
  <c r="J469" i="7"/>
  <c r="F141" i="17"/>
  <c r="I141" i="17" s="1"/>
  <c r="J473" i="7"/>
  <c r="F143" i="17"/>
  <c r="I473" i="7"/>
  <c r="F132" i="17"/>
  <c r="J471" i="7"/>
  <c r="F142" i="17"/>
  <c r="F144" i="17"/>
  <c r="J475" i="7"/>
  <c r="H109" i="17"/>
  <c r="O425" i="7"/>
  <c r="H425" i="7"/>
  <c r="F87" i="17"/>
  <c r="I325" i="7"/>
  <c r="F31" i="17"/>
  <c r="H475" i="7"/>
  <c r="F121" i="17"/>
  <c r="H325" i="7"/>
  <c r="F20" i="17"/>
  <c r="I425" i="7"/>
  <c r="F98" i="17"/>
  <c r="I375" i="7"/>
  <c r="F65" i="17"/>
  <c r="H64" i="1"/>
  <c r="H187" i="1" s="1"/>
  <c r="H56" i="1"/>
  <c r="N292" i="8"/>
  <c r="H45" i="18"/>
  <c r="I45" i="18" s="1"/>
  <c r="N296" i="8"/>
  <c r="H47" i="18"/>
  <c r="I47" i="18" s="1"/>
  <c r="P290" i="8"/>
  <c r="H56" i="18"/>
  <c r="I56" i="18" s="1"/>
  <c r="P294" i="8"/>
  <c r="H58" i="18"/>
  <c r="I58" i="18" s="1"/>
  <c r="M328" i="8"/>
  <c r="H65" i="18"/>
  <c r="H324" i="8"/>
  <c r="F63" i="18"/>
  <c r="M258" i="8"/>
  <c r="H14" i="18"/>
  <c r="I14" i="18" s="1"/>
  <c r="M262" i="8"/>
  <c r="H16" i="18"/>
  <c r="I16" i="18" s="1"/>
  <c r="O322" i="8"/>
  <c r="H74" i="18"/>
  <c r="I74" i="18" s="1"/>
  <c r="O326" i="8"/>
  <c r="H76" i="18"/>
  <c r="I76" i="18" s="1"/>
  <c r="N322" i="8"/>
  <c r="H68" i="18"/>
  <c r="I68" i="18" s="1"/>
  <c r="N326" i="8"/>
  <c r="H70" i="18"/>
  <c r="I70" i="18" s="1"/>
  <c r="N258" i="8"/>
  <c r="H20" i="18"/>
  <c r="I20" i="18" s="1"/>
  <c r="N262" i="8"/>
  <c r="H22" i="18"/>
  <c r="I22" i="18" s="1"/>
  <c r="P322" i="8"/>
  <c r="H80" i="18"/>
  <c r="I80" i="18" s="1"/>
  <c r="P326" i="8"/>
  <c r="H82" i="18"/>
  <c r="I82" i="18" s="1"/>
  <c r="K258" i="8"/>
  <c r="F32" i="18"/>
  <c r="K262" i="8"/>
  <c r="F34" i="18"/>
  <c r="J258" i="8"/>
  <c r="F26" i="18"/>
  <c r="O260" i="8"/>
  <c r="H27" i="18"/>
  <c r="O290" i="8"/>
  <c r="H50" i="18"/>
  <c r="I50" i="18" s="1"/>
  <c r="O294" i="8"/>
  <c r="H52" i="18"/>
  <c r="I52" i="18" s="1"/>
  <c r="M296" i="8"/>
  <c r="H41" i="18"/>
  <c r="H292" i="8"/>
  <c r="F39" i="18"/>
  <c r="M290" i="9"/>
  <c r="H38" i="20"/>
  <c r="H292" i="9"/>
  <c r="F39" i="20"/>
  <c r="P290" i="9"/>
  <c r="H56" i="20"/>
  <c r="I56" i="20" s="1"/>
  <c r="P294" i="9"/>
  <c r="H58" i="20"/>
  <c r="I264" i="9"/>
  <c r="F23" i="20"/>
  <c r="N260" i="9"/>
  <c r="H21" i="20"/>
  <c r="M260" i="9"/>
  <c r="H15" i="20"/>
  <c r="I15" i="20" s="1"/>
  <c r="M264" i="9"/>
  <c r="H17" i="20"/>
  <c r="O324" i="9"/>
  <c r="H75" i="20"/>
  <c r="I75" i="20" s="1"/>
  <c r="O328" i="9"/>
  <c r="H77" i="20"/>
  <c r="N292" i="9"/>
  <c r="H45" i="20"/>
  <c r="I45" i="20" s="1"/>
  <c r="N296" i="9"/>
  <c r="H47" i="20"/>
  <c r="M328" i="9"/>
  <c r="H65" i="20"/>
  <c r="H328" i="9"/>
  <c r="F65" i="20"/>
  <c r="P324" i="9"/>
  <c r="H81" i="20"/>
  <c r="I81" i="20" s="1"/>
  <c r="P328" i="9"/>
  <c r="H83" i="20"/>
  <c r="P260" i="9"/>
  <c r="H33" i="20"/>
  <c r="I33" i="20" s="1"/>
  <c r="P264" i="9"/>
  <c r="H35" i="20"/>
  <c r="J258" i="9"/>
  <c r="F26" i="20"/>
  <c r="O264" i="9"/>
  <c r="H29" i="20"/>
  <c r="O292" i="9"/>
  <c r="H51" i="20"/>
  <c r="I51" i="20" s="1"/>
  <c r="O296" i="9"/>
  <c r="H53" i="20"/>
  <c r="N324" i="9"/>
  <c r="H69" i="20"/>
  <c r="I69" i="20" s="1"/>
  <c r="N328" i="9"/>
  <c r="H71" i="20"/>
  <c r="H469" i="7"/>
  <c r="F118" i="17"/>
  <c r="G116" i="17"/>
  <c r="L116" i="17"/>
  <c r="K116" i="17"/>
  <c r="H471" i="7"/>
  <c r="F119" i="17"/>
  <c r="N473" i="7"/>
  <c r="H132" i="17"/>
  <c r="I132" i="17" s="1"/>
  <c r="O325" i="7"/>
  <c r="H42" i="17"/>
  <c r="F75" i="17"/>
  <c r="J375" i="7"/>
  <c r="F109" i="17"/>
  <c r="J425" i="7"/>
  <c r="H375" i="7"/>
  <c r="F54" i="17"/>
  <c r="M425" i="7"/>
  <c r="H87" i="17"/>
  <c r="I87" i="17" s="1"/>
  <c r="N325" i="7"/>
  <c r="H31" i="17"/>
  <c r="I31" i="17" s="1"/>
  <c r="H120" i="17"/>
  <c r="M473" i="7"/>
  <c r="M325" i="7"/>
  <c r="H20" i="17"/>
  <c r="I20" i="17" s="1"/>
  <c r="H98" i="17"/>
  <c r="I98" i="17" s="1"/>
  <c r="N425" i="7"/>
  <c r="N375" i="7"/>
  <c r="H65" i="17"/>
  <c r="I65" i="17" s="1"/>
  <c r="I290" i="8"/>
  <c r="F44" i="18"/>
  <c r="I294" i="8"/>
  <c r="F46" i="18"/>
  <c r="K292" i="8"/>
  <c r="F57" i="18"/>
  <c r="K296" i="8"/>
  <c r="F59" i="18"/>
  <c r="M322" i="8"/>
  <c r="H62" i="18"/>
  <c r="I62" i="18" s="1"/>
  <c r="H326" i="8"/>
  <c r="F64" i="18"/>
  <c r="H260" i="8"/>
  <c r="F15" i="18"/>
  <c r="H264" i="8"/>
  <c r="F17" i="18"/>
  <c r="J324" i="8"/>
  <c r="F75" i="18"/>
  <c r="J328" i="8"/>
  <c r="F77" i="18"/>
  <c r="I324" i="8"/>
  <c r="F69" i="18"/>
  <c r="I328" i="8"/>
  <c r="F71" i="18"/>
  <c r="I260" i="8"/>
  <c r="F21" i="18"/>
  <c r="I264" i="8"/>
  <c r="F23" i="18"/>
  <c r="K324" i="8"/>
  <c r="F81" i="18"/>
  <c r="K328" i="8"/>
  <c r="F83" i="18"/>
  <c r="P258" i="8"/>
  <c r="H32" i="18"/>
  <c r="I32" i="18" s="1"/>
  <c r="P262" i="8"/>
  <c r="H34" i="18"/>
  <c r="J260" i="8"/>
  <c r="F27" i="18"/>
  <c r="O262" i="8"/>
  <c r="H28" i="18"/>
  <c r="J292" i="8"/>
  <c r="F51" i="18"/>
  <c r="J296" i="8"/>
  <c r="F53" i="18"/>
  <c r="M290" i="8"/>
  <c r="H38" i="18"/>
  <c r="I38" i="18" s="1"/>
  <c r="H294" i="8"/>
  <c r="F40" i="18"/>
  <c r="M292" i="9"/>
  <c r="H39" i="20"/>
  <c r="I39" i="20" s="1"/>
  <c r="H294" i="9"/>
  <c r="F40" i="20"/>
  <c r="K292" i="9"/>
  <c r="F57" i="20"/>
  <c r="K296" i="9"/>
  <c r="F59" i="20"/>
  <c r="I258" i="9"/>
  <c r="F20" i="20"/>
  <c r="N262" i="9"/>
  <c r="H22" i="20"/>
  <c r="I22" i="20" s="1"/>
  <c r="H258" i="9"/>
  <c r="F14" i="20"/>
  <c r="H262" i="9"/>
  <c r="F16" i="20"/>
  <c r="J322" i="9"/>
  <c r="F74" i="20"/>
  <c r="J326" i="9"/>
  <c r="F76" i="20"/>
  <c r="I290" i="9"/>
  <c r="F44" i="20"/>
  <c r="I294" i="9"/>
  <c r="F46" i="20"/>
  <c r="M322" i="9"/>
  <c r="H62" i="20"/>
  <c r="I62" i="20" s="1"/>
  <c r="H322" i="9"/>
  <c r="F62" i="20"/>
  <c r="K322" i="9"/>
  <c r="F80" i="20"/>
  <c r="K326" i="9"/>
  <c r="F82" i="20"/>
  <c r="K258" i="9"/>
  <c r="F32" i="20"/>
  <c r="K262" i="9"/>
  <c r="F34" i="20"/>
  <c r="O260" i="9"/>
  <c r="H27" i="20"/>
  <c r="I27" i="20" s="1"/>
  <c r="J260" i="9"/>
  <c r="F27" i="20"/>
  <c r="J290" i="9"/>
  <c r="F50" i="20"/>
  <c r="J294" i="9"/>
  <c r="F52" i="20"/>
  <c r="I322" i="9"/>
  <c r="F68" i="20"/>
  <c r="I326" i="9"/>
  <c r="F70" i="20"/>
  <c r="M469" i="7"/>
  <c r="H118" i="17"/>
  <c r="I118" i="17" s="1"/>
  <c r="I116" i="17"/>
  <c r="M471" i="7"/>
  <c r="H119" i="17"/>
  <c r="I119" i="17" s="1"/>
  <c r="I471" i="7"/>
  <c r="F131" i="17"/>
  <c r="F42" i="17"/>
  <c r="J325" i="7"/>
  <c r="O375" i="7"/>
  <c r="H75" i="17"/>
  <c r="I75" i="17" s="1"/>
  <c r="M375" i="7"/>
  <c r="H54" i="17"/>
  <c r="I54" i="17" s="1"/>
  <c r="I144" i="17"/>
  <c r="M475" i="7"/>
  <c r="H121" i="17"/>
  <c r="I121" i="17" s="1"/>
  <c r="I475" i="7"/>
  <c r="F133" i="17"/>
  <c r="I143" i="17"/>
  <c r="J64" i="1"/>
  <c r="I94" i="1"/>
  <c r="I140" i="1" s="1"/>
  <c r="H94" i="1"/>
  <c r="H140" i="1" s="1"/>
  <c r="H60" i="1"/>
  <c r="N290" i="8"/>
  <c r="H44" i="18"/>
  <c r="I44" i="18" s="1"/>
  <c r="N294" i="8"/>
  <c r="H46" i="18"/>
  <c r="I46" i="18" s="1"/>
  <c r="P292" i="8"/>
  <c r="H57" i="18"/>
  <c r="I57" i="18" s="1"/>
  <c r="P296" i="8"/>
  <c r="H59" i="18"/>
  <c r="I59" i="18" s="1"/>
  <c r="M324" i="8"/>
  <c r="H63" i="18"/>
  <c r="H328" i="8"/>
  <c r="F65" i="18"/>
  <c r="M260" i="8"/>
  <c r="H15" i="18"/>
  <c r="I15" i="18" s="1"/>
  <c r="M264" i="8"/>
  <c r="H17" i="18"/>
  <c r="I17" i="18" s="1"/>
  <c r="O324" i="8"/>
  <c r="H75" i="18"/>
  <c r="I75" i="18" s="1"/>
  <c r="O328" i="8"/>
  <c r="H77" i="18"/>
  <c r="I77" i="18" s="1"/>
  <c r="N324" i="8"/>
  <c r="H69" i="18"/>
  <c r="I69" i="18" s="1"/>
  <c r="N328" i="8"/>
  <c r="H71" i="18"/>
  <c r="I71" i="18" s="1"/>
  <c r="N260" i="8"/>
  <c r="H21" i="18"/>
  <c r="I21" i="18" s="1"/>
  <c r="N264" i="8"/>
  <c r="H23" i="18"/>
  <c r="I23" i="18" s="1"/>
  <c r="P324" i="8"/>
  <c r="H81" i="18"/>
  <c r="I81" i="18" s="1"/>
  <c r="P328" i="8"/>
  <c r="H83" i="18"/>
  <c r="I83" i="18" s="1"/>
  <c r="K260" i="8"/>
  <c r="F33" i="18"/>
  <c r="K264" i="8"/>
  <c r="F35" i="18"/>
  <c r="J262" i="8"/>
  <c r="F28" i="18"/>
  <c r="O264" i="8"/>
  <c r="H29" i="18"/>
  <c r="I29" i="18" s="1"/>
  <c r="O292" i="8"/>
  <c r="H51" i="18"/>
  <c r="I51" i="18" s="1"/>
  <c r="O296" i="8"/>
  <c r="H53" i="18"/>
  <c r="I53" i="18" s="1"/>
  <c r="M292" i="8"/>
  <c r="H39" i="18"/>
  <c r="H296" i="8"/>
  <c r="F41" i="18"/>
  <c r="M296" i="9"/>
  <c r="H41" i="20"/>
  <c r="I41" i="20" s="1"/>
  <c r="H296" i="9"/>
  <c r="F41" i="20"/>
  <c r="P292" i="9"/>
  <c r="H57" i="20"/>
  <c r="P296" i="9"/>
  <c r="H59" i="20"/>
  <c r="I59" i="20" s="1"/>
  <c r="I260" i="9"/>
  <c r="F21" i="20"/>
  <c r="N264" i="9"/>
  <c r="H23" i="20"/>
  <c r="I23" i="20" s="1"/>
  <c r="M258" i="9"/>
  <c r="H14" i="20"/>
  <c r="M262" i="9"/>
  <c r="H16" i="20"/>
  <c r="I16" i="20" s="1"/>
  <c r="O322" i="9"/>
  <c r="H74" i="20"/>
  <c r="O326" i="9"/>
  <c r="H76" i="20"/>
  <c r="I76" i="20" s="1"/>
  <c r="N290" i="9"/>
  <c r="H44" i="20"/>
  <c r="N294" i="9"/>
  <c r="H46" i="20"/>
  <c r="I46" i="20" s="1"/>
  <c r="M326" i="9"/>
  <c r="H64" i="20"/>
  <c r="H324" i="9"/>
  <c r="F63" i="20"/>
  <c r="P322" i="9"/>
  <c r="H80" i="20"/>
  <c r="P326" i="9"/>
  <c r="H82" i="20"/>
  <c r="I82" i="20" s="1"/>
  <c r="P258" i="9"/>
  <c r="H32" i="20"/>
  <c r="P262" i="9"/>
  <c r="H34" i="20"/>
  <c r="I34" i="20" s="1"/>
  <c r="O258" i="9"/>
  <c r="H26" i="20"/>
  <c r="I26" i="20" s="1"/>
  <c r="J262" i="9"/>
  <c r="F28" i="20"/>
  <c r="O290" i="9"/>
  <c r="H50" i="20"/>
  <c r="O294" i="9"/>
  <c r="H52" i="20"/>
  <c r="I52" i="20" s="1"/>
  <c r="N322" i="9"/>
  <c r="H68" i="20"/>
  <c r="N326" i="9"/>
  <c r="H70" i="20"/>
  <c r="I70" i="20" s="1"/>
  <c r="I469" i="7"/>
  <c r="F130" i="17"/>
  <c r="G117" i="17"/>
  <c r="L117" i="17"/>
  <c r="K117" i="17"/>
  <c r="N471" i="7"/>
  <c r="H131" i="17"/>
  <c r="I131" i="17" s="1"/>
  <c r="I142" i="17"/>
  <c r="F120" i="17"/>
  <c r="H473" i="7"/>
  <c r="N475" i="7"/>
  <c r="H133" i="17"/>
  <c r="I133" i="17" s="1"/>
  <c r="F39" i="17"/>
  <c r="L39" i="17" s="1"/>
  <c r="F49" i="17"/>
  <c r="L49" i="17" s="1"/>
  <c r="H369" i="7"/>
  <c r="J417" i="7"/>
  <c r="H48" i="17"/>
  <c r="I48" i="17" s="1"/>
  <c r="H16" i="17"/>
  <c r="H104" i="17"/>
  <c r="I139" i="17"/>
  <c r="H103" i="17"/>
  <c r="F106" i="17"/>
  <c r="L106" i="17" s="1"/>
  <c r="H465" i="7"/>
  <c r="H74" i="17"/>
  <c r="O373" i="7"/>
  <c r="H29" i="17"/>
  <c r="N321" i="7"/>
  <c r="G41" i="17"/>
  <c r="K41" i="17"/>
  <c r="L41" i="17"/>
  <c r="F52" i="17"/>
  <c r="H371" i="7"/>
  <c r="I465" i="7"/>
  <c r="F128" i="17"/>
  <c r="I463" i="7"/>
  <c r="F127" i="17"/>
  <c r="M465" i="7"/>
  <c r="F73" i="17"/>
  <c r="J371" i="7"/>
  <c r="F30" i="17"/>
  <c r="I323" i="7"/>
  <c r="I373" i="7"/>
  <c r="F64" i="17"/>
  <c r="I423" i="7"/>
  <c r="F97" i="17"/>
  <c r="H86" i="17"/>
  <c r="I41" i="17"/>
  <c r="H321" i="7"/>
  <c r="F18" i="17"/>
  <c r="H107" i="17"/>
  <c r="O421" i="7"/>
  <c r="M371" i="7"/>
  <c r="H52" i="17"/>
  <c r="N467" i="7"/>
  <c r="H129" i="17"/>
  <c r="F86" i="17"/>
  <c r="I467" i="7"/>
  <c r="F129" i="17"/>
  <c r="H467" i="7"/>
  <c r="H463" i="7"/>
  <c r="F115" i="17"/>
  <c r="J467" i="7"/>
  <c r="F140" i="17"/>
  <c r="J463" i="7"/>
  <c r="F138" i="17"/>
  <c r="I138" i="17" s="1"/>
  <c r="H73" i="17"/>
  <c r="O371" i="7"/>
  <c r="H30" i="17"/>
  <c r="N323" i="7"/>
  <c r="N373" i="7"/>
  <c r="H64" i="17"/>
  <c r="N423" i="7"/>
  <c r="H97" i="17"/>
  <c r="F40" i="17"/>
  <c r="I40" i="17" s="1"/>
  <c r="J321" i="7"/>
  <c r="H421" i="7"/>
  <c r="F85" i="17"/>
  <c r="H18" i="17"/>
  <c r="M321" i="7"/>
  <c r="F108" i="17"/>
  <c r="J423" i="7"/>
  <c r="F53" i="17"/>
  <c r="N463" i="7"/>
  <c r="H127" i="17"/>
  <c r="N371" i="7"/>
  <c r="H63" i="17"/>
  <c r="N421" i="7"/>
  <c r="H96" i="17"/>
  <c r="H19" i="17"/>
  <c r="F107" i="17"/>
  <c r="J421" i="7"/>
  <c r="N465" i="7"/>
  <c r="H128" i="17"/>
  <c r="M467" i="7"/>
  <c r="M463" i="7"/>
  <c r="H115" i="17"/>
  <c r="F74" i="17"/>
  <c r="J373" i="7"/>
  <c r="F29" i="17"/>
  <c r="I321" i="7"/>
  <c r="I371" i="7"/>
  <c r="F63" i="17"/>
  <c r="I421" i="7"/>
  <c r="F96" i="17"/>
  <c r="M421" i="7"/>
  <c r="H85" i="17"/>
  <c r="G139" i="17"/>
  <c r="L139" i="17"/>
  <c r="K139" i="17"/>
  <c r="F19" i="17"/>
  <c r="H108" i="17"/>
  <c r="O423" i="7"/>
  <c r="H53" i="17"/>
  <c r="M413" i="7"/>
  <c r="H14" i="17"/>
  <c r="F15" i="17"/>
  <c r="H17" i="17"/>
  <c r="F82" i="17"/>
  <c r="H82" i="17"/>
  <c r="F14" i="17"/>
  <c r="F37" i="17"/>
  <c r="I51" i="17"/>
  <c r="N417" i="7"/>
  <c r="H94" i="17"/>
  <c r="N313" i="7"/>
  <c r="H25" i="17"/>
  <c r="N365" i="7"/>
  <c r="H60" i="17"/>
  <c r="N367" i="7"/>
  <c r="H61" i="17"/>
  <c r="N415" i="7"/>
  <c r="H93" i="17"/>
  <c r="N315" i="7"/>
  <c r="H26" i="17"/>
  <c r="N369" i="7"/>
  <c r="H62" i="17"/>
  <c r="N413" i="7"/>
  <c r="H92" i="17"/>
  <c r="N319" i="7"/>
  <c r="H28" i="17"/>
  <c r="N419" i="7"/>
  <c r="H95" i="17"/>
  <c r="N317" i="7"/>
  <c r="H27" i="17"/>
  <c r="N363" i="7"/>
  <c r="H59" i="17"/>
  <c r="I317" i="7"/>
  <c r="F27" i="17"/>
  <c r="L27" i="17" s="1"/>
  <c r="G50" i="17"/>
  <c r="K50" i="17"/>
  <c r="K49" i="17"/>
  <c r="G71" i="17"/>
  <c r="K71" i="17"/>
  <c r="I71" i="17"/>
  <c r="J415" i="7"/>
  <c r="F104" i="17"/>
  <c r="L104" i="17" s="1"/>
  <c r="I417" i="7"/>
  <c r="F94" i="17"/>
  <c r="L94" i="17" s="1"/>
  <c r="H419" i="7"/>
  <c r="F84" i="17"/>
  <c r="H317" i="7"/>
  <c r="F16" i="17"/>
  <c r="I319" i="7"/>
  <c r="F28" i="17"/>
  <c r="L28" i="17" s="1"/>
  <c r="I369" i="7"/>
  <c r="F62" i="17"/>
  <c r="L62" i="17" s="1"/>
  <c r="J363" i="7"/>
  <c r="F69" i="17"/>
  <c r="L69" i="17" s="1"/>
  <c r="J317" i="7"/>
  <c r="F38" i="17"/>
  <c r="L38" i="17" s="1"/>
  <c r="J365" i="7"/>
  <c r="F70" i="17"/>
  <c r="L70" i="17" s="1"/>
  <c r="J369" i="7"/>
  <c r="F72" i="17"/>
  <c r="L72" i="17" s="1"/>
  <c r="G105" i="17"/>
  <c r="K105" i="17"/>
  <c r="I105" i="17"/>
  <c r="H319" i="7"/>
  <c r="F17" i="17"/>
  <c r="L17" i="17" s="1"/>
  <c r="I419" i="7"/>
  <c r="F95" i="17"/>
  <c r="L95" i="17" s="1"/>
  <c r="I313" i="7"/>
  <c r="F25" i="17"/>
  <c r="L25" i="17" s="1"/>
  <c r="I363" i="7"/>
  <c r="F59" i="17"/>
  <c r="L59" i="17" s="1"/>
  <c r="H417" i="7"/>
  <c r="F83" i="17"/>
  <c r="I50" i="17"/>
  <c r="G48" i="17"/>
  <c r="K48" i="17"/>
  <c r="I49" i="17"/>
  <c r="G39" i="17"/>
  <c r="I39" i="17"/>
  <c r="K39" i="17"/>
  <c r="K36" i="17"/>
  <c r="G36" i="17"/>
  <c r="I36" i="17"/>
  <c r="I415" i="7"/>
  <c r="F93" i="17"/>
  <c r="L93" i="17" s="1"/>
  <c r="I367" i="7"/>
  <c r="F61" i="17"/>
  <c r="L61" i="17" s="1"/>
  <c r="J413" i="7"/>
  <c r="F103" i="17"/>
  <c r="L103" i="17" s="1"/>
  <c r="I413" i="7"/>
  <c r="F92" i="17"/>
  <c r="L92" i="17" s="1"/>
  <c r="H413" i="7"/>
  <c r="F81" i="17"/>
  <c r="I315" i="7"/>
  <c r="F26" i="17"/>
  <c r="L26" i="17" s="1"/>
  <c r="I365" i="7"/>
  <c r="F60" i="17"/>
  <c r="L60" i="17" s="1"/>
  <c r="G51" i="17"/>
  <c r="K51" i="17"/>
  <c r="K65" i="1"/>
  <c r="J65" i="1"/>
  <c r="J154" i="1" s="1"/>
  <c r="J59" i="1"/>
  <c r="H61" i="1"/>
  <c r="H198" i="1" s="1"/>
  <c r="H55" i="1"/>
  <c r="H53" i="1"/>
  <c r="H96" i="1" s="1"/>
  <c r="H143" i="1" s="1"/>
  <c r="K59" i="1"/>
  <c r="J63" i="1"/>
  <c r="J152" i="1" s="1"/>
  <c r="J94" i="1"/>
  <c r="J140" i="1" s="1"/>
  <c r="J61" i="1"/>
  <c r="J198" i="1" s="1"/>
  <c r="K54" i="1"/>
  <c r="K64" i="1"/>
  <c r="K200" i="1" s="1"/>
  <c r="K61" i="1"/>
  <c r="J58" i="1"/>
  <c r="J113" i="1" s="1"/>
  <c r="I61" i="1"/>
  <c r="I56" i="1"/>
  <c r="I195" i="1" s="1"/>
  <c r="K60" i="1"/>
  <c r="I65" i="1"/>
  <c r="I103" i="1" s="1"/>
  <c r="I155" i="1" s="1"/>
  <c r="I60" i="1"/>
  <c r="I54" i="1"/>
  <c r="I194" i="1" s="1"/>
  <c r="J56" i="1"/>
  <c r="J54" i="1"/>
  <c r="J181" i="1" s="1"/>
  <c r="K63" i="1"/>
  <c r="K58" i="1"/>
  <c r="K99" i="1" s="1"/>
  <c r="K148" i="1" s="1"/>
  <c r="K53" i="1"/>
  <c r="J55" i="1"/>
  <c r="J144" i="1" s="1"/>
  <c r="K56" i="1"/>
  <c r="K55" i="1"/>
  <c r="K111" i="1" s="1"/>
  <c r="J53" i="1"/>
  <c r="I144" i="1"/>
  <c r="I97" i="1"/>
  <c r="I145" i="1" s="1"/>
  <c r="H194" i="1"/>
  <c r="H181" i="1"/>
  <c r="K201" i="1"/>
  <c r="K188" i="1"/>
  <c r="J201" i="1"/>
  <c r="J188" i="1"/>
  <c r="H152" i="1"/>
  <c r="H102" i="1"/>
  <c r="H153" i="1" s="1"/>
  <c r="H142" i="1"/>
  <c r="I66" i="1"/>
  <c r="J149" i="1"/>
  <c r="J100" i="1"/>
  <c r="J150" i="1" s="1"/>
  <c r="I200" i="1"/>
  <c r="I187" i="1"/>
  <c r="K198" i="1"/>
  <c r="K185" i="1"/>
  <c r="K195" i="1"/>
  <c r="K182" i="1"/>
  <c r="K192" i="1"/>
  <c r="K191" i="1"/>
  <c r="K179" i="1"/>
  <c r="K178" i="1"/>
  <c r="K133" i="1"/>
  <c r="K116" i="1"/>
  <c r="K110" i="1"/>
  <c r="K108" i="1"/>
  <c r="K107" i="1"/>
  <c r="K88" i="1"/>
  <c r="K132" i="1" s="1"/>
  <c r="K117" i="1"/>
  <c r="K121" i="1"/>
  <c r="K114" i="1"/>
  <c r="J200" i="1"/>
  <c r="J187" i="1"/>
  <c r="J197" i="1"/>
  <c r="J184" i="1"/>
  <c r="I152" i="1"/>
  <c r="I102" i="1"/>
  <c r="I153" i="1" s="1"/>
  <c r="I147" i="1"/>
  <c r="I99" i="1"/>
  <c r="I148" i="1" s="1"/>
  <c r="I142" i="1"/>
  <c r="I96" i="1"/>
  <c r="I143" i="1" s="1"/>
  <c r="H195" i="1"/>
  <c r="H182" i="1"/>
  <c r="H192" i="1"/>
  <c r="H191" i="1"/>
  <c r="H179" i="1"/>
  <c r="H178" i="1"/>
  <c r="H133" i="1"/>
  <c r="H121" i="1"/>
  <c r="H114" i="1"/>
  <c r="H116" i="1"/>
  <c r="H117" i="1"/>
  <c r="H111" i="1"/>
  <c r="H108" i="1"/>
  <c r="H107" i="1"/>
  <c r="H88" i="1"/>
  <c r="H132" i="1" s="1"/>
  <c r="K152" i="1"/>
  <c r="K102" i="1"/>
  <c r="K153" i="1" s="1"/>
  <c r="K154" i="1"/>
  <c r="K103" i="1"/>
  <c r="K155" i="1" s="1"/>
  <c r="K149" i="1"/>
  <c r="K100" i="1"/>
  <c r="K150" i="1" s="1"/>
  <c r="J142" i="1"/>
  <c r="J96" i="1"/>
  <c r="J143" i="1" s="1"/>
  <c r="I198" i="1"/>
  <c r="I185" i="1"/>
  <c r="I192" i="1"/>
  <c r="I191" i="1"/>
  <c r="I179" i="1"/>
  <c r="I178" i="1"/>
  <c r="I133" i="1"/>
  <c r="I114" i="1"/>
  <c r="I116" i="1"/>
  <c r="I111" i="1"/>
  <c r="I110" i="1"/>
  <c r="I108" i="1"/>
  <c r="I107" i="1"/>
  <c r="I88" i="1"/>
  <c r="I132" i="1" s="1"/>
  <c r="I121" i="1"/>
  <c r="I113" i="1"/>
  <c r="H154" i="1"/>
  <c r="H103" i="1"/>
  <c r="H155" i="1" s="1"/>
  <c r="H149" i="1"/>
  <c r="H100" i="1"/>
  <c r="H150" i="1" s="1"/>
  <c r="H144" i="1"/>
  <c r="H97" i="1"/>
  <c r="H145" i="1" s="1"/>
  <c r="H66" i="1"/>
  <c r="K96" i="1"/>
  <c r="K143" i="1" s="1"/>
  <c r="K142" i="1"/>
  <c r="I197" i="1"/>
  <c r="I184" i="1"/>
  <c r="K197" i="1"/>
  <c r="K184" i="1"/>
  <c r="K194" i="1"/>
  <c r="K181" i="1"/>
  <c r="J195" i="1"/>
  <c r="J182" i="1"/>
  <c r="J192" i="1"/>
  <c r="J191" i="1"/>
  <c r="J179" i="1"/>
  <c r="J178" i="1"/>
  <c r="J133" i="1"/>
  <c r="J121" i="1"/>
  <c r="J114" i="1"/>
  <c r="J110" i="1"/>
  <c r="J108" i="1"/>
  <c r="J107" i="1"/>
  <c r="J88" i="1"/>
  <c r="J132" i="1" s="1"/>
  <c r="I149" i="1"/>
  <c r="I100" i="1"/>
  <c r="I150" i="1" s="1"/>
  <c r="H200" i="1"/>
  <c r="H59" i="1"/>
  <c r="K94" i="1"/>
  <c r="K140" i="1" s="1"/>
  <c r="I68" i="20" l="1"/>
  <c r="I50" i="20"/>
  <c r="I32" i="20"/>
  <c r="I80" i="20"/>
  <c r="I64" i="20"/>
  <c r="I44" i="20"/>
  <c r="I74" i="20"/>
  <c r="I14" i="20"/>
  <c r="I57" i="20"/>
  <c r="I38" i="20"/>
  <c r="I71" i="20"/>
  <c r="I53" i="20"/>
  <c r="I29" i="20"/>
  <c r="I35" i="20"/>
  <c r="I83" i="20"/>
  <c r="I47" i="20"/>
  <c r="I77" i="20"/>
  <c r="I17" i="20"/>
  <c r="I58" i="20"/>
  <c r="J117" i="1"/>
  <c r="H110" i="1"/>
  <c r="J194" i="1"/>
  <c r="H99" i="1"/>
  <c r="H148" i="1" s="1"/>
  <c r="J185" i="1"/>
  <c r="H113" i="1"/>
  <c r="J103" i="1"/>
  <c r="J155" i="1" s="1"/>
  <c r="I154" i="1"/>
  <c r="I171" i="1" s="1"/>
  <c r="J99" i="1"/>
  <c r="J148" i="1" s="1"/>
  <c r="I63" i="18"/>
  <c r="I39" i="18"/>
  <c r="I34" i="18"/>
  <c r="G130" i="17"/>
  <c r="L130" i="17"/>
  <c r="K130" i="17"/>
  <c r="G21" i="20"/>
  <c r="K21" i="20"/>
  <c r="G28" i="18"/>
  <c r="K28" i="18"/>
  <c r="G33" i="18"/>
  <c r="K33" i="18"/>
  <c r="I120" i="17"/>
  <c r="G109" i="17"/>
  <c r="L109" i="17"/>
  <c r="K109" i="17"/>
  <c r="G118" i="17"/>
  <c r="L118" i="17"/>
  <c r="K118" i="17"/>
  <c r="K26" i="20"/>
  <c r="G26" i="20"/>
  <c r="I65" i="20"/>
  <c r="G23" i="20"/>
  <c r="K23" i="20"/>
  <c r="I41" i="18"/>
  <c r="G26" i="18"/>
  <c r="K26" i="18"/>
  <c r="K32" i="18"/>
  <c r="G32" i="18"/>
  <c r="I65" i="18"/>
  <c r="G65" i="17"/>
  <c r="L65" i="17"/>
  <c r="K65" i="17"/>
  <c r="G20" i="17"/>
  <c r="K20" i="17"/>
  <c r="L20" i="17"/>
  <c r="G31" i="17"/>
  <c r="K31" i="17"/>
  <c r="L31" i="17"/>
  <c r="G144" i="17"/>
  <c r="L144" i="17"/>
  <c r="K144" i="17"/>
  <c r="G71" i="20"/>
  <c r="K71" i="20"/>
  <c r="G53" i="20"/>
  <c r="K53" i="20"/>
  <c r="G29" i="20"/>
  <c r="K29" i="20"/>
  <c r="G35" i="20"/>
  <c r="K35" i="20"/>
  <c r="G83" i="20"/>
  <c r="K83" i="20"/>
  <c r="G64" i="20"/>
  <c r="K64" i="20"/>
  <c r="G47" i="20"/>
  <c r="K47" i="20"/>
  <c r="G77" i="20"/>
  <c r="K77" i="20"/>
  <c r="G17" i="20"/>
  <c r="K17" i="20"/>
  <c r="I20" i="20"/>
  <c r="G58" i="20"/>
  <c r="K58" i="20"/>
  <c r="K38" i="20"/>
  <c r="G38" i="20"/>
  <c r="G38" i="18"/>
  <c r="K38" i="18"/>
  <c r="G52" i="18"/>
  <c r="K52" i="18"/>
  <c r="I26" i="18"/>
  <c r="I33" i="18"/>
  <c r="G82" i="18"/>
  <c r="K82" i="18"/>
  <c r="G22" i="18"/>
  <c r="K22" i="18"/>
  <c r="G70" i="18"/>
  <c r="K70" i="18"/>
  <c r="G76" i="18"/>
  <c r="K76" i="18"/>
  <c r="G16" i="18"/>
  <c r="K16" i="18"/>
  <c r="G62" i="18"/>
  <c r="K62" i="18"/>
  <c r="G58" i="18"/>
  <c r="K58" i="18"/>
  <c r="G47" i="18"/>
  <c r="K47" i="18"/>
  <c r="G120" i="17"/>
  <c r="K120" i="17"/>
  <c r="L120" i="17"/>
  <c r="G42" i="17"/>
  <c r="L42" i="17"/>
  <c r="K42" i="17"/>
  <c r="G70" i="20"/>
  <c r="K70" i="20"/>
  <c r="G52" i="20"/>
  <c r="K52" i="20"/>
  <c r="G27" i="20"/>
  <c r="K27" i="20"/>
  <c r="G34" i="20"/>
  <c r="K34" i="20"/>
  <c r="G82" i="20"/>
  <c r="K82" i="20"/>
  <c r="K62" i="20"/>
  <c r="G62" i="20"/>
  <c r="G46" i="20"/>
  <c r="K46" i="20"/>
  <c r="G76" i="20"/>
  <c r="K76" i="20"/>
  <c r="G16" i="20"/>
  <c r="K16" i="20"/>
  <c r="G59" i="20"/>
  <c r="K59" i="20"/>
  <c r="G40" i="20"/>
  <c r="K40" i="20"/>
  <c r="G40" i="18"/>
  <c r="K40" i="18"/>
  <c r="G53" i="18"/>
  <c r="K53" i="18"/>
  <c r="I28" i="18"/>
  <c r="G83" i="18"/>
  <c r="K83" i="18"/>
  <c r="G23" i="18"/>
  <c r="K23" i="18"/>
  <c r="G71" i="18"/>
  <c r="K71" i="18"/>
  <c r="G77" i="18"/>
  <c r="K77" i="18"/>
  <c r="G17" i="18"/>
  <c r="K17" i="18"/>
  <c r="G64" i="18"/>
  <c r="K64" i="18"/>
  <c r="G59" i="18"/>
  <c r="K59" i="18"/>
  <c r="G46" i="18"/>
  <c r="K46" i="18"/>
  <c r="G54" i="17"/>
  <c r="L54" i="17"/>
  <c r="K54" i="17"/>
  <c r="G142" i="17"/>
  <c r="L142" i="17"/>
  <c r="K142" i="17"/>
  <c r="G143" i="17"/>
  <c r="L143" i="17"/>
  <c r="K143" i="17"/>
  <c r="G28" i="20"/>
  <c r="K28" i="20"/>
  <c r="G63" i="20"/>
  <c r="K63" i="20"/>
  <c r="G41" i="20"/>
  <c r="K41" i="20"/>
  <c r="G41" i="18"/>
  <c r="K41" i="18"/>
  <c r="G35" i="18"/>
  <c r="K35" i="18"/>
  <c r="G65" i="18"/>
  <c r="K65" i="18"/>
  <c r="G131" i="17"/>
  <c r="L131" i="17"/>
  <c r="K131" i="17"/>
  <c r="G75" i="17"/>
  <c r="K75" i="17"/>
  <c r="L75" i="17"/>
  <c r="G65" i="20"/>
  <c r="K65" i="20"/>
  <c r="I21" i="20"/>
  <c r="G39" i="20"/>
  <c r="K39" i="20"/>
  <c r="G39" i="18"/>
  <c r="K39" i="18"/>
  <c r="I27" i="18"/>
  <c r="G34" i="18"/>
  <c r="K34" i="18"/>
  <c r="G63" i="18"/>
  <c r="K63" i="18"/>
  <c r="G98" i="17"/>
  <c r="L98" i="17"/>
  <c r="K98" i="17"/>
  <c r="G121" i="17"/>
  <c r="L121" i="17"/>
  <c r="K121" i="17"/>
  <c r="G87" i="17"/>
  <c r="K87" i="17"/>
  <c r="L87" i="17"/>
  <c r="I109" i="17"/>
  <c r="I130" i="17"/>
  <c r="G69" i="20"/>
  <c r="K69" i="20"/>
  <c r="G51" i="20"/>
  <c r="K51" i="20"/>
  <c r="I28" i="20"/>
  <c r="G33" i="20"/>
  <c r="K33" i="20"/>
  <c r="G81" i="20"/>
  <c r="K81" i="20"/>
  <c r="I63" i="20"/>
  <c r="G45" i="20"/>
  <c r="K45" i="20"/>
  <c r="G75" i="20"/>
  <c r="K75" i="20"/>
  <c r="G15" i="20"/>
  <c r="K15" i="20"/>
  <c r="G22" i="20"/>
  <c r="K22" i="20"/>
  <c r="G56" i="20"/>
  <c r="K56" i="20"/>
  <c r="I40" i="20"/>
  <c r="I40" i="18"/>
  <c r="G50" i="18"/>
  <c r="K50" i="18"/>
  <c r="G29" i="18"/>
  <c r="K29" i="18"/>
  <c r="I35" i="18"/>
  <c r="K80" i="18"/>
  <c r="G80" i="18"/>
  <c r="K20" i="18"/>
  <c r="G20" i="18"/>
  <c r="G68" i="18"/>
  <c r="K68" i="18"/>
  <c r="K74" i="18"/>
  <c r="G74" i="18"/>
  <c r="G14" i="18"/>
  <c r="K14" i="18"/>
  <c r="I64" i="18"/>
  <c r="G56" i="18"/>
  <c r="K56" i="18"/>
  <c r="G45" i="18"/>
  <c r="K45" i="18"/>
  <c r="G133" i="17"/>
  <c r="L133" i="17"/>
  <c r="K133" i="17"/>
  <c r="K68" i="20"/>
  <c r="G68" i="20"/>
  <c r="G50" i="20"/>
  <c r="K50" i="20"/>
  <c r="K32" i="20"/>
  <c r="G32" i="20"/>
  <c r="K80" i="20"/>
  <c r="G80" i="20"/>
  <c r="K44" i="20"/>
  <c r="G44" i="20"/>
  <c r="K74" i="20"/>
  <c r="G74" i="20"/>
  <c r="G14" i="20"/>
  <c r="K14" i="20"/>
  <c r="G20" i="20"/>
  <c r="K20" i="20"/>
  <c r="G57" i="20"/>
  <c r="K57" i="20"/>
  <c r="G51" i="18"/>
  <c r="K51" i="18"/>
  <c r="G27" i="18"/>
  <c r="K27" i="18"/>
  <c r="G81" i="18"/>
  <c r="K81" i="18"/>
  <c r="G21" i="18"/>
  <c r="K21" i="18"/>
  <c r="G69" i="18"/>
  <c r="K69" i="18"/>
  <c r="G75" i="18"/>
  <c r="K75" i="18"/>
  <c r="G15" i="18"/>
  <c r="K15" i="18"/>
  <c r="G57" i="18"/>
  <c r="K57" i="18"/>
  <c r="G44" i="18"/>
  <c r="K44" i="18"/>
  <c r="I42" i="17"/>
  <c r="G119" i="17"/>
  <c r="K119" i="17"/>
  <c r="L119" i="17"/>
  <c r="G132" i="17"/>
  <c r="K132" i="17"/>
  <c r="L132" i="17"/>
  <c r="G141" i="17"/>
  <c r="L141" i="17"/>
  <c r="K141" i="17"/>
  <c r="I85" i="17"/>
  <c r="K106" i="17"/>
  <c r="G49" i="17"/>
  <c r="I108" i="17"/>
  <c r="I64" i="17"/>
  <c r="I106" i="17"/>
  <c r="I30" i="17"/>
  <c r="G106" i="17"/>
  <c r="I97" i="17"/>
  <c r="I128" i="17"/>
  <c r="I73" i="17"/>
  <c r="I115" i="17"/>
  <c r="I52" i="17"/>
  <c r="I18" i="17"/>
  <c r="G74" i="17"/>
  <c r="K74" i="17"/>
  <c r="L74" i="17"/>
  <c r="I96" i="17"/>
  <c r="I127" i="17"/>
  <c r="G85" i="17"/>
  <c r="L85" i="17"/>
  <c r="K85" i="17"/>
  <c r="I129" i="17"/>
  <c r="G97" i="17"/>
  <c r="K97" i="17"/>
  <c r="L97" i="17"/>
  <c r="K73" i="17"/>
  <c r="G73" i="17"/>
  <c r="L73" i="17"/>
  <c r="G52" i="17"/>
  <c r="K52" i="17"/>
  <c r="L52" i="17"/>
  <c r="I74" i="17"/>
  <c r="G96" i="17"/>
  <c r="K96" i="17"/>
  <c r="L96" i="17"/>
  <c r="G107" i="17"/>
  <c r="K107" i="17"/>
  <c r="L107" i="17"/>
  <c r="L108" i="17"/>
  <c r="G108" i="17"/>
  <c r="K108" i="17"/>
  <c r="G138" i="17"/>
  <c r="L138" i="17"/>
  <c r="K138" i="17"/>
  <c r="L115" i="17"/>
  <c r="G115" i="17"/>
  <c r="K115" i="17"/>
  <c r="G129" i="17"/>
  <c r="K129" i="17"/>
  <c r="L129" i="17"/>
  <c r="I107" i="17"/>
  <c r="I86" i="17"/>
  <c r="G30" i="17"/>
  <c r="K30" i="17"/>
  <c r="L30" i="17"/>
  <c r="G128" i="17"/>
  <c r="L128" i="17"/>
  <c r="K128" i="17"/>
  <c r="G63" i="17"/>
  <c r="L63" i="17"/>
  <c r="K63" i="17"/>
  <c r="L53" i="17"/>
  <c r="G53" i="17"/>
  <c r="K53" i="17"/>
  <c r="G40" i="17"/>
  <c r="K40" i="17"/>
  <c r="L40" i="17"/>
  <c r="G140" i="17"/>
  <c r="K140" i="17"/>
  <c r="L140" i="17"/>
  <c r="L127" i="17"/>
  <c r="G127" i="17"/>
  <c r="K127" i="17"/>
  <c r="I53" i="17"/>
  <c r="G19" i="17"/>
  <c r="L19" i="17"/>
  <c r="K19" i="17"/>
  <c r="G29" i="17"/>
  <c r="L29" i="17"/>
  <c r="K29" i="17"/>
  <c r="I19" i="17"/>
  <c r="I63" i="17"/>
  <c r="L86" i="17"/>
  <c r="G86" i="17"/>
  <c r="K86" i="17"/>
  <c r="G18" i="17"/>
  <c r="L18" i="17"/>
  <c r="K18" i="17"/>
  <c r="G64" i="17"/>
  <c r="L64" i="17"/>
  <c r="K64" i="17"/>
  <c r="I140" i="17"/>
  <c r="I29" i="17"/>
  <c r="I81" i="17"/>
  <c r="L81" i="17"/>
  <c r="I83" i="17"/>
  <c r="L83" i="17"/>
  <c r="G14" i="17"/>
  <c r="L14" i="17"/>
  <c r="K15" i="17"/>
  <c r="L15" i="17"/>
  <c r="I16" i="17"/>
  <c r="L16" i="17"/>
  <c r="K82" i="17"/>
  <c r="L82" i="17"/>
  <c r="I84" i="17"/>
  <c r="L84" i="17"/>
  <c r="I37" i="17"/>
  <c r="L37" i="17"/>
  <c r="G15" i="17"/>
  <c r="I15" i="17"/>
  <c r="G82" i="17"/>
  <c r="I82" i="17"/>
  <c r="I14" i="17"/>
  <c r="K14" i="17"/>
  <c r="I17" i="17"/>
  <c r="G37" i="17"/>
  <c r="K37" i="17"/>
  <c r="G26" i="17"/>
  <c r="I26" i="17"/>
  <c r="K26" i="17"/>
  <c r="G92" i="17"/>
  <c r="K92" i="17"/>
  <c r="I92" i="17"/>
  <c r="G16" i="17"/>
  <c r="K16" i="17"/>
  <c r="G103" i="17"/>
  <c r="K103" i="17"/>
  <c r="I103" i="17"/>
  <c r="G93" i="17"/>
  <c r="I93" i="17"/>
  <c r="K93" i="17"/>
  <c r="G59" i="17"/>
  <c r="K59" i="17"/>
  <c r="I59" i="17"/>
  <c r="G95" i="17"/>
  <c r="K95" i="17"/>
  <c r="I95" i="17"/>
  <c r="G70" i="17"/>
  <c r="I70" i="17"/>
  <c r="K70" i="17"/>
  <c r="G69" i="17"/>
  <c r="K69" i="17"/>
  <c r="I69" i="17"/>
  <c r="G62" i="17"/>
  <c r="K62" i="17"/>
  <c r="I62" i="17"/>
  <c r="G60" i="17"/>
  <c r="I60" i="17"/>
  <c r="K60" i="17"/>
  <c r="G81" i="17"/>
  <c r="K81" i="17"/>
  <c r="G28" i="17"/>
  <c r="K28" i="17"/>
  <c r="I28" i="17"/>
  <c r="G84" i="17"/>
  <c r="K84" i="17"/>
  <c r="G104" i="17"/>
  <c r="I104" i="17"/>
  <c r="K104" i="17"/>
  <c r="G27" i="17"/>
  <c r="K27" i="17"/>
  <c r="I27" i="17"/>
  <c r="G72" i="17"/>
  <c r="K72" i="17"/>
  <c r="I72" i="17"/>
  <c r="G94" i="17"/>
  <c r="I94" i="17"/>
  <c r="K94" i="17"/>
  <c r="G61" i="17"/>
  <c r="I61" i="17"/>
  <c r="K61" i="17"/>
  <c r="G83" i="17"/>
  <c r="K83" i="17"/>
  <c r="K25" i="17"/>
  <c r="G25" i="17"/>
  <c r="I25" i="17"/>
  <c r="G17" i="17"/>
  <c r="K17" i="17"/>
  <c r="G38" i="17"/>
  <c r="I38" i="17"/>
  <c r="K38" i="17"/>
  <c r="K147" i="1"/>
  <c r="J102" i="1"/>
  <c r="J153" i="1" s="1"/>
  <c r="J116" i="1"/>
  <c r="K187" i="1"/>
  <c r="K213" i="1" s="1"/>
  <c r="H185" i="1"/>
  <c r="I182" i="1"/>
  <c r="I181" i="1"/>
  <c r="I207" i="1" s="1"/>
  <c r="J111" i="1"/>
  <c r="J147" i="1"/>
  <c r="I117" i="1"/>
  <c r="J97" i="1"/>
  <c r="J145" i="1" s="1"/>
  <c r="K97" i="1"/>
  <c r="K145" i="1" s="1"/>
  <c r="K113" i="1"/>
  <c r="K144" i="1"/>
  <c r="K165" i="1" s="1"/>
  <c r="H201" i="1"/>
  <c r="H188" i="1"/>
  <c r="H214" i="1" s="1"/>
  <c r="I213" i="1"/>
  <c r="I211" i="1"/>
  <c r="I210" i="1"/>
  <c r="I208" i="1"/>
  <c r="I205" i="1"/>
  <c r="I204" i="1"/>
  <c r="I201" i="1"/>
  <c r="I188" i="1"/>
  <c r="I214" i="1" s="1"/>
  <c r="J171" i="1"/>
  <c r="J170" i="1"/>
  <c r="J168" i="1"/>
  <c r="J167" i="1"/>
  <c r="J165" i="1"/>
  <c r="J164" i="1"/>
  <c r="J162" i="1"/>
  <c r="J161" i="1"/>
  <c r="I170" i="1"/>
  <c r="I168" i="1"/>
  <c r="I167" i="1"/>
  <c r="I165" i="1"/>
  <c r="I164" i="1"/>
  <c r="I162" i="1"/>
  <c r="I161" i="1"/>
  <c r="H213" i="1"/>
  <c r="H211" i="1"/>
  <c r="H208" i="1"/>
  <c r="H207" i="1"/>
  <c r="H205" i="1"/>
  <c r="H204" i="1"/>
  <c r="K214" i="1"/>
  <c r="K211" i="1"/>
  <c r="K210" i="1"/>
  <c r="K208" i="1"/>
  <c r="K207" i="1"/>
  <c r="K205" i="1"/>
  <c r="K204" i="1"/>
  <c r="K171" i="1"/>
  <c r="K170" i="1"/>
  <c r="K168" i="1"/>
  <c r="K167" i="1"/>
  <c r="K164" i="1"/>
  <c r="K162" i="1"/>
  <c r="K161" i="1"/>
  <c r="H197" i="1"/>
  <c r="H184" i="1"/>
  <c r="H210" i="1" s="1"/>
  <c r="J214" i="1"/>
  <c r="J213" i="1"/>
  <c r="J211" i="1"/>
  <c r="J210" i="1"/>
  <c r="J208" i="1"/>
  <c r="J207" i="1"/>
  <c r="J205" i="1"/>
  <c r="J204" i="1"/>
  <c r="H171" i="1"/>
  <c r="H170" i="1"/>
  <c r="H168" i="1"/>
  <c r="H167" i="1"/>
  <c r="H165" i="1"/>
  <c r="H164" i="1"/>
  <c r="H162" i="1"/>
  <c r="H161" i="1"/>
  <c r="P269" i="1" l="1"/>
  <c r="K271" i="1"/>
  <c r="P271" i="1"/>
  <c r="K273" i="1"/>
  <c r="P273" i="1"/>
  <c r="K275" i="1"/>
  <c r="P275" i="1"/>
  <c r="K269" i="1"/>
  <c r="I271" i="1"/>
  <c r="N271" i="1"/>
  <c r="I273" i="1"/>
  <c r="N273" i="1"/>
  <c r="I275" i="1"/>
  <c r="N275" i="1"/>
  <c r="I269" i="1"/>
  <c r="N269" i="1"/>
  <c r="J271" i="1"/>
  <c r="O271" i="1"/>
  <c r="J273" i="1"/>
  <c r="O273" i="1"/>
  <c r="J275" i="1"/>
  <c r="O275" i="1"/>
  <c r="J269" i="1"/>
  <c r="O269" i="1"/>
  <c r="H269" i="1"/>
  <c r="M269" i="1"/>
  <c r="M273" i="1"/>
  <c r="M275" i="1"/>
  <c r="M271" i="1"/>
  <c r="H273" i="1"/>
  <c r="H271" i="1"/>
  <c r="H275" i="1"/>
  <c r="H295" i="1"/>
  <c r="H293" i="1"/>
  <c r="H291" i="1"/>
  <c r="H289" i="1"/>
  <c r="M289" i="1"/>
  <c r="M291" i="1"/>
  <c r="M293" i="1"/>
  <c r="M295" i="1"/>
  <c r="P327" i="1"/>
  <c r="K327" i="1"/>
  <c r="P325" i="1"/>
  <c r="K325" i="1"/>
  <c r="P323" i="1"/>
  <c r="K323" i="1"/>
  <c r="P321" i="1"/>
  <c r="K321" i="1"/>
  <c r="I263" i="1"/>
  <c r="I261" i="1"/>
  <c r="I259" i="1"/>
  <c r="I257" i="1"/>
  <c r="N263" i="1"/>
  <c r="N261" i="1"/>
  <c r="N259" i="1"/>
  <c r="N257" i="1"/>
  <c r="M263" i="1"/>
  <c r="H263" i="1"/>
  <c r="M261" i="1"/>
  <c r="H261" i="1"/>
  <c r="M259" i="1"/>
  <c r="H259" i="1"/>
  <c r="M257" i="1"/>
  <c r="H257" i="1"/>
  <c r="M327" i="1"/>
  <c r="H327" i="1"/>
  <c r="M325" i="1"/>
  <c r="H325" i="1"/>
  <c r="M323" i="1"/>
  <c r="H323" i="1"/>
  <c r="M321" i="1"/>
  <c r="H321" i="1"/>
  <c r="P242" i="1"/>
  <c r="P243" i="1" s="1"/>
  <c r="K242" i="1"/>
  <c r="K243" i="1" s="1"/>
  <c r="P240" i="1"/>
  <c r="P241" i="1" s="1"/>
  <c r="K240" i="1"/>
  <c r="K241" i="1" s="1"/>
  <c r="P238" i="1"/>
  <c r="P239" i="1" s="1"/>
  <c r="K238" i="1"/>
  <c r="K239" i="1" s="1"/>
  <c r="K236" i="1"/>
  <c r="K237" i="1" s="1"/>
  <c r="P236" i="1"/>
  <c r="P237" i="1" s="1"/>
  <c r="K295" i="1"/>
  <c r="K293" i="1"/>
  <c r="K291" i="1"/>
  <c r="K289" i="1"/>
  <c r="P295" i="1"/>
  <c r="P293" i="1"/>
  <c r="P291" i="1"/>
  <c r="P289" i="1"/>
  <c r="I242" i="1"/>
  <c r="I243" i="1" s="1"/>
  <c r="I240" i="1"/>
  <c r="I241" i="1" s="1"/>
  <c r="I238" i="1"/>
  <c r="I239" i="1" s="1"/>
  <c r="N236" i="1"/>
  <c r="N237" i="1" s="1"/>
  <c r="I236" i="1"/>
  <c r="I237" i="1" s="1"/>
  <c r="N242" i="1"/>
  <c r="N243" i="1" s="1"/>
  <c r="N240" i="1"/>
  <c r="N241" i="1" s="1"/>
  <c r="N238" i="1"/>
  <c r="N239" i="1" s="1"/>
  <c r="I295" i="1"/>
  <c r="I293" i="1"/>
  <c r="I291" i="1"/>
  <c r="I289" i="1"/>
  <c r="N295" i="1"/>
  <c r="N293" i="1"/>
  <c r="N291" i="1"/>
  <c r="N289" i="1"/>
  <c r="O242" i="1"/>
  <c r="O243" i="1" s="1"/>
  <c r="J242" i="1"/>
  <c r="J243" i="1" s="1"/>
  <c r="O240" i="1"/>
  <c r="O241" i="1" s="1"/>
  <c r="J240" i="1"/>
  <c r="J241" i="1" s="1"/>
  <c r="O238" i="1"/>
  <c r="O239" i="1" s="1"/>
  <c r="J238" i="1"/>
  <c r="J239" i="1" s="1"/>
  <c r="O236" i="1"/>
  <c r="O237" i="1" s="1"/>
  <c r="J236" i="1"/>
  <c r="J237" i="1" s="1"/>
  <c r="O295" i="1"/>
  <c r="J295" i="1"/>
  <c r="O293" i="1"/>
  <c r="J293" i="1"/>
  <c r="O291" i="1"/>
  <c r="J291" i="1"/>
  <c r="O289" i="1"/>
  <c r="J289" i="1"/>
  <c r="M242" i="1"/>
  <c r="M243" i="1" s="1"/>
  <c r="H242" i="1"/>
  <c r="H243" i="1" s="1"/>
  <c r="M240" i="1"/>
  <c r="M241" i="1" s="1"/>
  <c r="H240" i="1"/>
  <c r="H241" i="1" s="1"/>
  <c r="M238" i="1"/>
  <c r="M239" i="1" s="1"/>
  <c r="H238" i="1"/>
  <c r="H239" i="1" s="1"/>
  <c r="M236" i="1"/>
  <c r="M237" i="1" s="1"/>
  <c r="H236" i="1"/>
  <c r="H237" i="1" s="1"/>
  <c r="P263" i="1"/>
  <c r="K263" i="1"/>
  <c r="P261" i="1"/>
  <c r="K261" i="1"/>
  <c r="P259" i="1"/>
  <c r="K259" i="1"/>
  <c r="P257" i="1"/>
  <c r="K257" i="1"/>
  <c r="I327" i="1"/>
  <c r="I325" i="1"/>
  <c r="I323" i="1"/>
  <c r="I321" i="1"/>
  <c r="N327" i="1"/>
  <c r="N325" i="1"/>
  <c r="N323" i="1"/>
  <c r="N321" i="1"/>
  <c r="O327" i="1"/>
  <c r="J327" i="1"/>
  <c r="O325" i="1"/>
  <c r="J325" i="1"/>
  <c r="O323" i="1"/>
  <c r="J323" i="1"/>
  <c r="O321" i="1"/>
  <c r="J321" i="1"/>
  <c r="H284" i="1"/>
  <c r="H285" i="1" s="1"/>
  <c r="H282" i="1"/>
  <c r="H283" i="1" s="1"/>
  <c r="H280" i="1"/>
  <c r="H281" i="1" s="1"/>
  <c r="H278" i="1"/>
  <c r="H279" i="1" s="1"/>
  <c r="M278" i="1"/>
  <c r="M279" i="1" s="1"/>
  <c r="M280" i="1"/>
  <c r="M281" i="1" s="1"/>
  <c r="M282" i="1"/>
  <c r="M283" i="1" s="1"/>
  <c r="M284" i="1"/>
  <c r="M285" i="1" s="1"/>
  <c r="M348" i="1"/>
  <c r="M349" i="1" s="1"/>
  <c r="H348" i="1"/>
  <c r="H349" i="1" s="1"/>
  <c r="M346" i="1"/>
  <c r="M347" i="1" s="1"/>
  <c r="H346" i="1"/>
  <c r="H347" i="1" s="1"/>
  <c r="M344" i="1"/>
  <c r="M345" i="1" s="1"/>
  <c r="H344" i="1"/>
  <c r="H345" i="1" s="1"/>
  <c r="M342" i="1"/>
  <c r="M343" i="1" s="1"/>
  <c r="H342" i="1"/>
  <c r="H343" i="1" s="1"/>
  <c r="P252" i="1"/>
  <c r="P253" i="1" s="1"/>
  <c r="K252" i="1"/>
  <c r="K253" i="1" s="1"/>
  <c r="P250" i="1"/>
  <c r="P251" i="1" s="1"/>
  <c r="K250" i="1"/>
  <c r="K251" i="1" s="1"/>
  <c r="P248" i="1"/>
  <c r="P249" i="1" s="1"/>
  <c r="K248" i="1"/>
  <c r="K249" i="1" s="1"/>
  <c r="P246" i="1"/>
  <c r="P247" i="1" s="1"/>
  <c r="K246" i="1"/>
  <c r="K247" i="1" s="1"/>
  <c r="P316" i="1"/>
  <c r="P317" i="1" s="1"/>
  <c r="K316" i="1"/>
  <c r="K317" i="1" s="1"/>
  <c r="P314" i="1"/>
  <c r="P315" i="1" s="1"/>
  <c r="K314" i="1"/>
  <c r="K315" i="1" s="1"/>
  <c r="P312" i="1"/>
  <c r="P313" i="1" s="1"/>
  <c r="K312" i="1"/>
  <c r="K313" i="1" s="1"/>
  <c r="K310" i="1"/>
  <c r="K311" i="1" s="1"/>
  <c r="P310" i="1"/>
  <c r="P311" i="1" s="1"/>
  <c r="I252" i="1"/>
  <c r="I253" i="1" s="1"/>
  <c r="I250" i="1"/>
  <c r="I251" i="1" s="1"/>
  <c r="I248" i="1"/>
  <c r="I249" i="1" s="1"/>
  <c r="I246" i="1"/>
  <c r="I247" i="1" s="1"/>
  <c r="N252" i="1"/>
  <c r="N253" i="1" s="1"/>
  <c r="N250" i="1"/>
  <c r="N251" i="1" s="1"/>
  <c r="N248" i="1"/>
  <c r="N249" i="1" s="1"/>
  <c r="N246" i="1"/>
  <c r="N247" i="1" s="1"/>
  <c r="I316" i="1"/>
  <c r="I317" i="1" s="1"/>
  <c r="I314" i="1"/>
  <c r="I315" i="1" s="1"/>
  <c r="I312" i="1"/>
  <c r="I313" i="1" s="1"/>
  <c r="I310" i="1"/>
  <c r="I311" i="1" s="1"/>
  <c r="N310" i="1"/>
  <c r="N311" i="1" s="1"/>
  <c r="N316" i="1"/>
  <c r="N317" i="1" s="1"/>
  <c r="N314" i="1"/>
  <c r="N315" i="1" s="1"/>
  <c r="N312" i="1"/>
  <c r="N313" i="1" s="1"/>
  <c r="O252" i="1"/>
  <c r="O253" i="1" s="1"/>
  <c r="J252" i="1"/>
  <c r="J253" i="1" s="1"/>
  <c r="O250" i="1"/>
  <c r="O251" i="1" s="1"/>
  <c r="J250" i="1"/>
  <c r="J251" i="1" s="1"/>
  <c r="O248" i="1"/>
  <c r="O249" i="1" s="1"/>
  <c r="J248" i="1"/>
  <c r="J249" i="1" s="1"/>
  <c r="O246" i="1"/>
  <c r="O247" i="1" s="1"/>
  <c r="J246" i="1"/>
  <c r="J247" i="1" s="1"/>
  <c r="O316" i="1"/>
  <c r="O317" i="1" s="1"/>
  <c r="J316" i="1"/>
  <c r="J317" i="1" s="1"/>
  <c r="O314" i="1"/>
  <c r="O315" i="1" s="1"/>
  <c r="J314" i="1"/>
  <c r="J315" i="1" s="1"/>
  <c r="O312" i="1"/>
  <c r="O313" i="1" s="1"/>
  <c r="J312" i="1"/>
  <c r="J313" i="1" s="1"/>
  <c r="O310" i="1"/>
  <c r="O311" i="1" s="1"/>
  <c r="J310" i="1"/>
  <c r="J311" i="1" s="1"/>
  <c r="O263" i="1"/>
  <c r="J263" i="1"/>
  <c r="O261" i="1"/>
  <c r="J261" i="1"/>
  <c r="O259" i="1"/>
  <c r="J259" i="1"/>
  <c r="O257" i="1"/>
  <c r="J257" i="1"/>
  <c r="M252" i="1"/>
  <c r="M253" i="1" s="1"/>
  <c r="H252" i="1"/>
  <c r="H253" i="1" s="1"/>
  <c r="M250" i="1"/>
  <c r="M251" i="1" s="1"/>
  <c r="H250" i="1"/>
  <c r="H251" i="1" s="1"/>
  <c r="M248" i="1"/>
  <c r="M249" i="1" s="1"/>
  <c r="H248" i="1"/>
  <c r="H249" i="1" s="1"/>
  <c r="M246" i="1"/>
  <c r="M247" i="1" s="1"/>
  <c r="H246" i="1"/>
  <c r="H247" i="1" s="1"/>
  <c r="M316" i="1"/>
  <c r="M317" i="1" s="1"/>
  <c r="H316" i="1"/>
  <c r="H317" i="1" s="1"/>
  <c r="M314" i="1"/>
  <c r="M315" i="1" s="1"/>
  <c r="H314" i="1"/>
  <c r="H315" i="1" s="1"/>
  <c r="M312" i="1"/>
  <c r="M313" i="1" s="1"/>
  <c r="H312" i="1"/>
  <c r="H313" i="1" s="1"/>
  <c r="H310" i="1"/>
  <c r="H311" i="1" s="1"/>
  <c r="M310" i="1"/>
  <c r="M311" i="1" s="1"/>
  <c r="K284" i="1"/>
  <c r="K285" i="1" s="1"/>
  <c r="K282" i="1"/>
  <c r="K283" i="1" s="1"/>
  <c r="K280" i="1"/>
  <c r="K281" i="1" s="1"/>
  <c r="K278" i="1"/>
  <c r="K279" i="1" s="1"/>
  <c r="P284" i="1"/>
  <c r="P285" i="1" s="1"/>
  <c r="P282" i="1"/>
  <c r="P283" i="1" s="1"/>
  <c r="P280" i="1"/>
  <c r="P281" i="1" s="1"/>
  <c r="P278" i="1"/>
  <c r="P279" i="1" s="1"/>
  <c r="P348" i="1"/>
  <c r="P349" i="1" s="1"/>
  <c r="K348" i="1"/>
  <c r="K349" i="1" s="1"/>
  <c r="P346" i="1"/>
  <c r="P347" i="1" s="1"/>
  <c r="K346" i="1"/>
  <c r="K347" i="1" s="1"/>
  <c r="P344" i="1"/>
  <c r="P345" i="1" s="1"/>
  <c r="K344" i="1"/>
  <c r="K345" i="1" s="1"/>
  <c r="P342" i="1"/>
  <c r="P343" i="1" s="1"/>
  <c r="K342" i="1"/>
  <c r="K343" i="1" s="1"/>
  <c r="I284" i="1"/>
  <c r="I285" i="1" s="1"/>
  <c r="I282" i="1"/>
  <c r="I283" i="1" s="1"/>
  <c r="I280" i="1"/>
  <c r="I281" i="1" s="1"/>
  <c r="I278" i="1"/>
  <c r="I279" i="1" s="1"/>
  <c r="N284" i="1"/>
  <c r="N285" i="1" s="1"/>
  <c r="N282" i="1"/>
  <c r="N283" i="1" s="1"/>
  <c r="N280" i="1"/>
  <c r="N281" i="1" s="1"/>
  <c r="N278" i="1"/>
  <c r="N279" i="1" s="1"/>
  <c r="N348" i="1"/>
  <c r="N349" i="1" s="1"/>
  <c r="I348" i="1"/>
  <c r="I349" i="1" s="1"/>
  <c r="N346" i="1"/>
  <c r="N347" i="1" s="1"/>
  <c r="I346" i="1"/>
  <c r="I347" i="1" s="1"/>
  <c r="I344" i="1"/>
  <c r="I345" i="1" s="1"/>
  <c r="I342" i="1"/>
  <c r="I343" i="1" s="1"/>
  <c r="N344" i="1"/>
  <c r="N345" i="1" s="1"/>
  <c r="N342" i="1"/>
  <c r="N343" i="1" s="1"/>
  <c r="O284" i="1"/>
  <c r="O285" i="1" s="1"/>
  <c r="J284" i="1"/>
  <c r="J285" i="1" s="1"/>
  <c r="O282" i="1"/>
  <c r="O283" i="1" s="1"/>
  <c r="J282" i="1"/>
  <c r="J283" i="1" s="1"/>
  <c r="O280" i="1"/>
  <c r="O281" i="1" s="1"/>
  <c r="J280" i="1"/>
  <c r="J281" i="1" s="1"/>
  <c r="O278" i="1"/>
  <c r="O279" i="1" s="1"/>
  <c r="J278" i="1"/>
  <c r="J279" i="1" s="1"/>
  <c r="O348" i="1"/>
  <c r="O349" i="1" s="1"/>
  <c r="J348" i="1"/>
  <c r="J349" i="1" s="1"/>
  <c r="O346" i="1"/>
  <c r="O347" i="1" s="1"/>
  <c r="J346" i="1"/>
  <c r="J347" i="1" s="1"/>
  <c r="O344" i="1"/>
  <c r="O345" i="1" s="1"/>
  <c r="J344" i="1"/>
  <c r="J345" i="1" s="1"/>
  <c r="O342" i="1"/>
  <c r="O343" i="1" s="1"/>
  <c r="J342" i="1"/>
  <c r="J343" i="1" s="1"/>
  <c r="J258" i="1" l="1"/>
  <c r="F26" i="11"/>
  <c r="J260" i="1"/>
  <c r="F27" i="11"/>
  <c r="J264" i="1"/>
  <c r="F29" i="11"/>
  <c r="J324" i="1"/>
  <c r="F75" i="11"/>
  <c r="J328" i="1"/>
  <c r="F77" i="11"/>
  <c r="N326" i="1"/>
  <c r="H70" i="11"/>
  <c r="I70" i="11" s="1"/>
  <c r="I326" i="1"/>
  <c r="F70" i="11"/>
  <c r="K260" i="1"/>
  <c r="F33" i="11"/>
  <c r="K264" i="1"/>
  <c r="F35" i="11"/>
  <c r="J292" i="1"/>
  <c r="F51" i="11"/>
  <c r="J296" i="1"/>
  <c r="F53" i="11"/>
  <c r="N294" i="1"/>
  <c r="H46" i="11"/>
  <c r="I46" i="11" s="1"/>
  <c r="I294" i="1"/>
  <c r="F46" i="11"/>
  <c r="P290" i="1"/>
  <c r="H56" i="11"/>
  <c r="I56" i="11" s="1"/>
  <c r="K290" i="1"/>
  <c r="F56" i="11"/>
  <c r="H322" i="1"/>
  <c r="F62" i="11"/>
  <c r="H326" i="1"/>
  <c r="F64" i="11"/>
  <c r="H258" i="1"/>
  <c r="F14" i="11"/>
  <c r="H262" i="1"/>
  <c r="F16" i="11"/>
  <c r="N258" i="1"/>
  <c r="H20" i="11"/>
  <c r="I20" i="11" s="1"/>
  <c r="I258" i="1"/>
  <c r="F20" i="11"/>
  <c r="K322" i="1"/>
  <c r="F80" i="11"/>
  <c r="K326" i="1"/>
  <c r="F82" i="11"/>
  <c r="M296" i="1"/>
  <c r="H41" i="11"/>
  <c r="H290" i="1"/>
  <c r="F38" i="11"/>
  <c r="O260" i="1"/>
  <c r="H27" i="11"/>
  <c r="I27" i="11" s="1"/>
  <c r="O264" i="1"/>
  <c r="H29" i="11"/>
  <c r="I29" i="11" s="1"/>
  <c r="O324" i="1"/>
  <c r="H75" i="11"/>
  <c r="I75" i="11" s="1"/>
  <c r="O328" i="1"/>
  <c r="H77" i="11"/>
  <c r="I77" i="11" s="1"/>
  <c r="N328" i="1"/>
  <c r="H71" i="11"/>
  <c r="I71" i="11" s="1"/>
  <c r="I328" i="1"/>
  <c r="F71" i="11"/>
  <c r="P260" i="1"/>
  <c r="H33" i="11"/>
  <c r="I33" i="11" s="1"/>
  <c r="P264" i="1"/>
  <c r="H35" i="11"/>
  <c r="I35" i="11" s="1"/>
  <c r="O292" i="1"/>
  <c r="H51" i="11"/>
  <c r="I51" i="11" s="1"/>
  <c r="O296" i="1"/>
  <c r="H53" i="11"/>
  <c r="I53" i="11" s="1"/>
  <c r="N296" i="1"/>
  <c r="H47" i="11"/>
  <c r="I47" i="11" s="1"/>
  <c r="I296" i="1"/>
  <c r="F47" i="11"/>
  <c r="P292" i="1"/>
  <c r="H57" i="11"/>
  <c r="I57" i="11" s="1"/>
  <c r="K292" i="1"/>
  <c r="F57" i="11"/>
  <c r="M322" i="1"/>
  <c r="H62" i="11"/>
  <c r="I62" i="11" s="1"/>
  <c r="M326" i="1"/>
  <c r="H64" i="11"/>
  <c r="I64" i="11" s="1"/>
  <c r="M258" i="1"/>
  <c r="H14" i="11"/>
  <c r="I14" i="11" s="1"/>
  <c r="M262" i="1"/>
  <c r="H16" i="11"/>
  <c r="I16" i="11" s="1"/>
  <c r="N260" i="1"/>
  <c r="H21" i="11"/>
  <c r="I21" i="11" s="1"/>
  <c r="I260" i="1"/>
  <c r="F21" i="11"/>
  <c r="P322" i="1"/>
  <c r="H80" i="11"/>
  <c r="I80" i="11" s="1"/>
  <c r="P326" i="1"/>
  <c r="H82" i="11"/>
  <c r="I82" i="11" s="1"/>
  <c r="M294" i="1"/>
  <c r="H40" i="11"/>
  <c r="I40" i="11" s="1"/>
  <c r="H292" i="1"/>
  <c r="F39" i="11"/>
  <c r="J322" i="1"/>
  <c r="F74" i="11"/>
  <c r="J326" i="1"/>
  <c r="F76" i="11"/>
  <c r="N322" i="1"/>
  <c r="H68" i="11"/>
  <c r="I68" i="11" s="1"/>
  <c r="I322" i="1"/>
  <c r="F68" i="11"/>
  <c r="K258" i="1"/>
  <c r="F32" i="11"/>
  <c r="K262" i="1"/>
  <c r="F34" i="11"/>
  <c r="J290" i="1"/>
  <c r="F50" i="11"/>
  <c r="J294" i="1"/>
  <c r="F52" i="11"/>
  <c r="N290" i="1"/>
  <c r="H44" i="11"/>
  <c r="I44" i="11" s="1"/>
  <c r="I290" i="1"/>
  <c r="F44" i="11"/>
  <c r="P294" i="1"/>
  <c r="H58" i="11"/>
  <c r="I58" i="11" s="1"/>
  <c r="K294" i="1"/>
  <c r="F58" i="11"/>
  <c r="H324" i="1"/>
  <c r="F63" i="11"/>
  <c r="H328" i="1"/>
  <c r="F65" i="11"/>
  <c r="H260" i="1"/>
  <c r="F15" i="11"/>
  <c r="H264" i="1"/>
  <c r="F17" i="11"/>
  <c r="N262" i="1"/>
  <c r="H22" i="11"/>
  <c r="I22" i="11" s="1"/>
  <c r="I262" i="1"/>
  <c r="F22" i="11"/>
  <c r="K324" i="1"/>
  <c r="F81" i="11"/>
  <c r="K328" i="1"/>
  <c r="F83" i="11"/>
  <c r="M292" i="1"/>
  <c r="H39" i="11"/>
  <c r="I39" i="11" s="1"/>
  <c r="H294" i="1"/>
  <c r="F40" i="11"/>
  <c r="J262" i="1"/>
  <c r="F28" i="11"/>
  <c r="O258" i="1"/>
  <c r="H26" i="11"/>
  <c r="I26" i="11" s="1"/>
  <c r="O262" i="1"/>
  <c r="H28" i="11"/>
  <c r="I28" i="11" s="1"/>
  <c r="O322" i="1"/>
  <c r="H74" i="11"/>
  <c r="O326" i="1"/>
  <c r="H76" i="11"/>
  <c r="I76" i="11" s="1"/>
  <c r="N324" i="1"/>
  <c r="H69" i="11"/>
  <c r="I324" i="1"/>
  <c r="F69" i="11"/>
  <c r="P258" i="1"/>
  <c r="H32" i="11"/>
  <c r="P262" i="1"/>
  <c r="H34" i="11"/>
  <c r="I34" i="11" s="1"/>
  <c r="O290" i="1"/>
  <c r="H50" i="11"/>
  <c r="O294" i="1"/>
  <c r="H52" i="11"/>
  <c r="I52" i="11" s="1"/>
  <c r="N292" i="1"/>
  <c r="H45" i="11"/>
  <c r="I292" i="1"/>
  <c r="F45" i="11"/>
  <c r="P296" i="1"/>
  <c r="H59" i="11"/>
  <c r="K296" i="1"/>
  <c r="F59" i="11"/>
  <c r="M324" i="1"/>
  <c r="H63" i="11"/>
  <c r="M328" i="1"/>
  <c r="H65" i="11"/>
  <c r="I65" i="11" s="1"/>
  <c r="M260" i="1"/>
  <c r="H15" i="11"/>
  <c r="M264" i="1"/>
  <c r="H17" i="11"/>
  <c r="I17" i="11" s="1"/>
  <c r="N264" i="1"/>
  <c r="H23" i="11"/>
  <c r="I264" i="1"/>
  <c r="F23" i="11"/>
  <c r="P324" i="1"/>
  <c r="H81" i="11"/>
  <c r="P328" i="1"/>
  <c r="H83" i="11"/>
  <c r="I83" i="11" s="1"/>
  <c r="M290" i="1"/>
  <c r="H38" i="11"/>
  <c r="I38" i="11" s="1"/>
  <c r="H296" i="1"/>
  <c r="F41" i="11"/>
  <c r="G23" i="11" l="1"/>
  <c r="K23" i="11"/>
  <c r="G59" i="11"/>
  <c r="K59" i="11"/>
  <c r="G50" i="11"/>
  <c r="K50" i="11"/>
  <c r="G80" i="11"/>
  <c r="K80" i="11"/>
  <c r="G62" i="11"/>
  <c r="K62" i="11"/>
  <c r="G51" i="11"/>
  <c r="K51" i="11"/>
  <c r="G27" i="11"/>
  <c r="K27" i="11"/>
  <c r="G45" i="11"/>
  <c r="K45" i="11"/>
  <c r="G28" i="11"/>
  <c r="K28" i="11"/>
  <c r="G81" i="11"/>
  <c r="K81" i="11"/>
  <c r="K32" i="11"/>
  <c r="G32" i="11"/>
  <c r="G74" i="11"/>
  <c r="K74" i="11"/>
  <c r="I81" i="11"/>
  <c r="I23" i="11"/>
  <c r="I15" i="11"/>
  <c r="I63" i="11"/>
  <c r="I59" i="11"/>
  <c r="I45" i="11"/>
  <c r="I50" i="11"/>
  <c r="I32" i="11"/>
  <c r="I69" i="11"/>
  <c r="I74" i="11"/>
  <c r="G40" i="11"/>
  <c r="K40" i="11"/>
  <c r="G83" i="11"/>
  <c r="K83" i="11"/>
  <c r="G22" i="11"/>
  <c r="K22" i="11"/>
  <c r="G17" i="11"/>
  <c r="K17" i="11"/>
  <c r="G65" i="11"/>
  <c r="K65" i="11"/>
  <c r="G58" i="11"/>
  <c r="K58" i="11"/>
  <c r="G44" i="11"/>
  <c r="K44" i="11"/>
  <c r="G52" i="11"/>
  <c r="K52" i="11"/>
  <c r="G34" i="11"/>
  <c r="K34" i="11"/>
  <c r="G68" i="11"/>
  <c r="K68" i="11"/>
  <c r="G76" i="11"/>
  <c r="K76" i="11"/>
  <c r="G39" i="11"/>
  <c r="K39" i="11"/>
  <c r="G21" i="11"/>
  <c r="K21" i="11"/>
  <c r="G57" i="11"/>
  <c r="K57" i="11"/>
  <c r="G47" i="11"/>
  <c r="K47" i="11"/>
  <c r="G71" i="11"/>
  <c r="K71" i="11"/>
  <c r="G38" i="11"/>
  <c r="K38" i="11"/>
  <c r="G82" i="11"/>
  <c r="K82" i="11"/>
  <c r="G20" i="11"/>
  <c r="K20" i="11"/>
  <c r="G16" i="11"/>
  <c r="K16" i="11"/>
  <c r="G64" i="11"/>
  <c r="K64" i="11"/>
  <c r="G56" i="11"/>
  <c r="K56" i="11"/>
  <c r="G46" i="11"/>
  <c r="K46" i="11"/>
  <c r="G53" i="11"/>
  <c r="K53" i="11"/>
  <c r="G35" i="11"/>
  <c r="K35" i="11"/>
  <c r="G70" i="11"/>
  <c r="K70" i="11"/>
  <c r="G77" i="11"/>
  <c r="K77" i="11"/>
  <c r="G29" i="11"/>
  <c r="K29" i="11"/>
  <c r="G26" i="11"/>
  <c r="K26" i="11"/>
  <c r="G41" i="11"/>
  <c r="K41" i="11"/>
  <c r="G69" i="11"/>
  <c r="K69" i="11"/>
  <c r="G15" i="11"/>
  <c r="K15" i="11"/>
  <c r="G63" i="11"/>
  <c r="K63" i="11"/>
  <c r="I41" i="11"/>
  <c r="G14" i="11"/>
  <c r="K14" i="11"/>
  <c r="G33" i="11"/>
  <c r="K33" i="11"/>
  <c r="G75" i="11"/>
  <c r="K75" i="11"/>
</calcChain>
</file>

<file path=xl/sharedStrings.xml><?xml version="1.0" encoding="utf-8"?>
<sst xmlns="http://schemas.openxmlformats.org/spreadsheetml/2006/main" count="3437" uniqueCount="177">
  <si>
    <t>Confronto sulle prestazioni meccaniche di diverse celle applicate su sandwich beam di dimensioni possibilmente simili.</t>
  </si>
  <si>
    <t>Le dimensioni delle beam dipendono dalle dimensioni delle celle, per questo non è possibile ottenere beam del tutto uguali.</t>
  </si>
  <si>
    <t>Il parametro da analizzare risulta sostanzialmente sempre lo spostamento in direzione trasversale alle superifici dei pannelli.</t>
  </si>
  <si>
    <t>Per sopperire alle diverse lunghezze, riporteremo i risultati come rapporto fra la freccia e la lunghezza della beam.</t>
  </si>
  <si>
    <t>NB</t>
  </si>
  <si>
    <t>L/b   ≥</t>
  </si>
  <si>
    <t>CELLA 1</t>
  </si>
  <si>
    <t>CELLA 2</t>
  </si>
  <si>
    <t>CELLA 3</t>
  </si>
  <si>
    <t>CELLA 4</t>
  </si>
  <si>
    <t>Dimensioni cella</t>
  </si>
  <si>
    <r>
      <t>b</t>
    </r>
    <r>
      <rPr>
        <vertAlign val="subscript"/>
        <sz val="11"/>
        <color theme="1"/>
        <rFont val="Calibri"/>
        <family val="2"/>
        <scheme val="minor"/>
      </rPr>
      <t>t</t>
    </r>
  </si>
  <si>
    <t>(mm)</t>
  </si>
  <si>
    <r>
      <t>h</t>
    </r>
    <r>
      <rPr>
        <vertAlign val="subscript"/>
        <sz val="11"/>
        <color theme="1"/>
        <rFont val="Calibri"/>
        <family val="2"/>
        <scheme val="minor"/>
      </rPr>
      <t>t</t>
    </r>
  </si>
  <si>
    <t>ω</t>
  </si>
  <si>
    <t>(rad)</t>
  </si>
  <si>
    <t>(°)</t>
  </si>
  <si>
    <r>
      <t>l</t>
    </r>
    <r>
      <rPr>
        <vertAlign val="subscript"/>
        <sz val="11"/>
        <color theme="1"/>
        <rFont val="Calibri"/>
        <family val="2"/>
        <scheme val="minor"/>
      </rPr>
      <t>t</t>
    </r>
  </si>
  <si>
    <t>Larghezza beam</t>
  </si>
  <si>
    <t>b</t>
  </si>
  <si>
    <t>n° celle</t>
  </si>
  <si>
    <t>Lunghezza beam</t>
  </si>
  <si>
    <r>
      <t>L</t>
    </r>
    <r>
      <rPr>
        <vertAlign val="subscript"/>
        <sz val="11"/>
        <color theme="1"/>
        <rFont val="Calibri"/>
        <family val="2"/>
        <scheme val="minor"/>
      </rPr>
      <t>min</t>
    </r>
  </si>
  <si>
    <r>
      <t>(</t>
    </r>
    <r>
      <rPr>
        <sz val="11"/>
        <color theme="1"/>
        <rFont val="Calibri"/>
        <family val="2"/>
      </rPr>
      <t>≈</t>
    </r>
    <r>
      <rPr>
        <sz val="11"/>
        <color theme="1"/>
        <rFont val="Calibri"/>
        <family val="2"/>
        <scheme val="minor"/>
      </rPr>
      <t>3L)</t>
    </r>
  </si>
  <si>
    <r>
      <t>L</t>
    </r>
    <r>
      <rPr>
        <vertAlign val="subscript"/>
        <sz val="11"/>
        <color theme="1"/>
        <rFont val="Calibri"/>
        <family val="2"/>
        <scheme val="minor"/>
      </rPr>
      <t>1</t>
    </r>
  </si>
  <si>
    <r>
      <t>(</t>
    </r>
    <r>
      <rPr>
        <sz val="11"/>
        <color theme="1"/>
        <rFont val="Calibri"/>
        <family val="2"/>
      </rPr>
      <t>≈4</t>
    </r>
    <r>
      <rPr>
        <sz val="11"/>
        <color theme="1"/>
        <rFont val="Calibri"/>
        <family val="2"/>
        <scheme val="minor"/>
      </rPr>
      <t>L)</t>
    </r>
  </si>
  <si>
    <r>
      <t>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/>
    </r>
  </si>
  <si>
    <r>
      <t>(</t>
    </r>
    <r>
      <rPr>
        <sz val="11"/>
        <color theme="1"/>
        <rFont val="Calibri"/>
        <family val="2"/>
      </rPr>
      <t>≈6</t>
    </r>
    <r>
      <rPr>
        <sz val="11"/>
        <color theme="1"/>
        <rFont val="Calibri"/>
        <family val="2"/>
        <scheme val="minor"/>
      </rPr>
      <t>L)</t>
    </r>
  </si>
  <si>
    <r>
      <t>L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/>
    </r>
  </si>
  <si>
    <r>
      <t>(</t>
    </r>
    <r>
      <rPr>
        <sz val="11"/>
        <color theme="1"/>
        <rFont val="Calibri"/>
        <family val="2"/>
      </rPr>
      <t>≈8</t>
    </r>
    <r>
      <rPr>
        <sz val="11"/>
        <color theme="1"/>
        <rFont val="Calibri"/>
        <family val="2"/>
        <scheme val="minor"/>
      </rPr>
      <t>L)</t>
    </r>
  </si>
  <si>
    <r>
      <t>L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/>
    </r>
  </si>
  <si>
    <t>Diametro del truss element</t>
  </si>
  <si>
    <r>
      <t>d</t>
    </r>
    <r>
      <rPr>
        <vertAlign val="subscript"/>
        <sz val="11"/>
        <color theme="1"/>
        <rFont val="Calibri"/>
        <family val="2"/>
        <scheme val="minor"/>
      </rPr>
      <t>t.1</t>
    </r>
  </si>
  <si>
    <r>
      <t>d</t>
    </r>
    <r>
      <rPr>
        <vertAlign val="subscript"/>
        <sz val="11"/>
        <color theme="1"/>
        <rFont val="Calibri"/>
        <family val="2"/>
        <scheme val="minor"/>
      </rPr>
      <t>t.2</t>
    </r>
    <r>
      <rPr>
        <sz val="11"/>
        <color theme="1"/>
        <rFont val="Calibri"/>
        <family val="2"/>
        <scheme val="minor"/>
      </rPr>
      <t/>
    </r>
  </si>
  <si>
    <r>
      <t>d</t>
    </r>
    <r>
      <rPr>
        <vertAlign val="subscript"/>
        <sz val="11"/>
        <color theme="1"/>
        <rFont val="Calibri"/>
        <family val="2"/>
        <scheme val="minor"/>
      </rPr>
      <t>t.3</t>
    </r>
    <r>
      <rPr>
        <sz val="11"/>
        <color theme="1"/>
        <rFont val="Calibri"/>
        <family val="2"/>
        <scheme val="minor"/>
      </rPr>
      <t/>
    </r>
  </si>
  <si>
    <t>Spessore glass pane</t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</si>
  <si>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</si>
  <si>
    <r>
      <t>(Altri valori usati: t</t>
    </r>
    <r>
      <rPr>
        <i/>
        <vertAlign val="subscript"/>
        <sz val="10"/>
        <color theme="1"/>
        <rFont val="Calibri"/>
        <family val="2"/>
        <scheme val="minor"/>
      </rPr>
      <t>2</t>
    </r>
    <r>
      <rPr>
        <i/>
        <sz val="10"/>
        <color theme="1"/>
        <rFont val="Calibri"/>
        <family val="2"/>
        <scheme val="minor"/>
      </rPr>
      <t xml:space="preserve"> = 1,0 mm ; t</t>
    </r>
    <r>
      <rPr>
        <i/>
        <vertAlign val="subscript"/>
        <sz val="10"/>
        <color theme="1"/>
        <rFont val="Calibri"/>
        <family val="2"/>
        <scheme val="minor"/>
      </rPr>
      <t>3</t>
    </r>
    <r>
      <rPr>
        <i/>
        <sz val="10"/>
        <color theme="1"/>
        <rFont val="Calibri"/>
        <family val="2"/>
        <scheme val="minor"/>
      </rPr>
      <t xml:space="preserve"> = 1,5 mm ; t</t>
    </r>
    <r>
      <rPr>
        <i/>
        <vertAlign val="subscript"/>
        <sz val="10"/>
        <color theme="1"/>
        <rFont val="Calibri"/>
        <family val="2"/>
        <scheme val="minor"/>
      </rPr>
      <t>4</t>
    </r>
    <r>
      <rPr>
        <i/>
        <sz val="10"/>
        <color theme="1"/>
        <rFont val="Calibri"/>
        <family val="2"/>
        <scheme val="minor"/>
      </rPr>
      <t xml:space="preserve"> = 2,0 mm)</t>
    </r>
  </si>
  <si>
    <t>Spessore truss core</t>
  </si>
  <si>
    <t>c</t>
  </si>
  <si>
    <t>Spessore trave</t>
  </si>
  <si>
    <t>h</t>
  </si>
  <si>
    <t>Distanza piani mediani</t>
  </si>
  <si>
    <t>d</t>
  </si>
  <si>
    <t>Proprietà materiali</t>
  </si>
  <si>
    <t>Riportate diverse possibilità per il core a fini di studio</t>
  </si>
  <si>
    <t>(faces)</t>
  </si>
  <si>
    <t>Vetro</t>
  </si>
  <si>
    <t>modulo elastico</t>
  </si>
  <si>
    <r>
      <t>E</t>
    </r>
    <r>
      <rPr>
        <vertAlign val="subscript"/>
        <sz val="11"/>
        <color theme="1"/>
        <rFont val="Calibri"/>
        <family val="2"/>
        <scheme val="minor"/>
      </rPr>
      <t>f</t>
    </r>
  </si>
  <si>
    <t>(MPa)</t>
  </si>
  <si>
    <t>MPa</t>
  </si>
  <si>
    <t>modulo a taglio</t>
  </si>
  <si>
    <r>
      <t>G</t>
    </r>
    <r>
      <rPr>
        <vertAlign val="subscript"/>
        <sz val="11"/>
        <color theme="1"/>
        <rFont val="Calibri"/>
        <family val="2"/>
        <scheme val="minor"/>
      </rPr>
      <t>f</t>
    </r>
  </si>
  <si>
    <t>(core 1)</t>
  </si>
  <si>
    <t>PETG</t>
  </si>
  <si>
    <r>
      <t>E</t>
    </r>
    <r>
      <rPr>
        <vertAlign val="subscript"/>
        <sz val="11"/>
        <color theme="1"/>
        <rFont val="Calibri"/>
        <family val="2"/>
        <scheme val="minor"/>
      </rPr>
      <t>c</t>
    </r>
  </si>
  <si>
    <r>
      <t>G</t>
    </r>
    <r>
      <rPr>
        <vertAlign val="subscript"/>
        <sz val="11"/>
        <color theme="1"/>
        <rFont val="Calibri"/>
        <family val="2"/>
        <scheme val="minor"/>
      </rPr>
      <t>c</t>
    </r>
  </si>
  <si>
    <t>(core 2)</t>
  </si>
  <si>
    <t>Acciaio</t>
  </si>
  <si>
    <r>
      <t xml:space="preserve">Proprietà di un </t>
    </r>
    <r>
      <rPr>
        <b/>
        <i/>
        <sz val="11"/>
        <color theme="1"/>
        <rFont val="Calibri"/>
        <family val="2"/>
        <scheme val="minor"/>
      </rPr>
      <t>core omogeneo equivalente al truss core</t>
    </r>
  </si>
  <si>
    <r>
      <t>E</t>
    </r>
    <r>
      <rPr>
        <vertAlign val="subscript"/>
        <sz val="11"/>
        <color theme="1"/>
        <rFont val="Calibri"/>
        <family val="2"/>
        <scheme val="minor"/>
      </rPr>
      <t>33</t>
    </r>
  </si>
  <si>
    <r>
      <t>G</t>
    </r>
    <r>
      <rPr>
        <vertAlign val="subscript"/>
        <sz val="11"/>
        <color theme="1"/>
        <rFont val="Calibri"/>
        <family val="2"/>
        <scheme val="minor"/>
      </rPr>
      <t>13</t>
    </r>
  </si>
  <si>
    <t>Rigidezza di una sandwich beam</t>
  </si>
  <si>
    <t>Si tratta del risultato di diversi contributi (vedi figura sx):</t>
  </si>
  <si>
    <t>1) momento di inerzia della sezione del glass pane (moltiplicato per 2 avendo due pannelli)</t>
  </si>
  <si>
    <t>2) momento di trasporto della sezione del pane rispetto all'asse centrale della beam - che cade all'interno del core (moltiplicato per 2)</t>
  </si>
  <si>
    <t>3) momento d'inerzia della sezione del core</t>
  </si>
  <si>
    <t>Definizione dei casi</t>
  </si>
  <si>
    <t>Caso limite 1: empty core</t>
  </si>
  <si>
    <t>I due glass panes sono tenuti insieme da un materiale con resistenza praticamente nulla rispetto a quella del vetro (come se fosse aria)</t>
  </si>
  <si>
    <t>I panes si comportano come se fossero praticamente indipendenti, la rigidezza deriva soltanto dal contributo "1"</t>
  </si>
  <si>
    <t>Caso limite 2: full core</t>
  </si>
  <si>
    <t>I due glass panes sono tenuti insieme da un core pieno, in grado di trasmettere il taglio da una faccia all'altra della beam</t>
  </si>
  <si>
    <t>I panes non sono più indipendenti, nella rigidezza concorrono i contributi "1", "2" e "3"</t>
  </si>
  <si>
    <t>Caso truss-core</t>
  </si>
  <si>
    <t>Si colloca idealmente fra i due casi limite sopra descritti</t>
  </si>
  <si>
    <t>Condizioni particolari per la semplificazione delle formule delle propr. eq.</t>
  </si>
  <si>
    <t>NB: le proprietà di riferimento del core sono quelle del core omogeneo equivalente al truss core</t>
  </si>
  <si>
    <t>Ipotesi di facce sottili: se i glass panes sono sufficientemente sottili,  il loro</t>
  </si>
  <si>
    <t>contributo locale di rigidezza è trascurabile, trascurare il primo termine di D</t>
  </si>
  <si>
    <t>d/t</t>
  </si>
  <si>
    <t>(-)</t>
  </si>
  <si>
    <t>Il materiale del core è poco rigido rispetto a quello delle facce: trascurare il</t>
  </si>
  <si>
    <t>terzo termine di "D"</t>
  </si>
  <si>
    <t>Risultati per:</t>
  </si>
  <si>
    <t>full core 1</t>
  </si>
  <si>
    <t>full core 2</t>
  </si>
  <si>
    <t>truss core 1</t>
  </si>
  <si>
    <t>truss core 2</t>
  </si>
  <si>
    <t>La tensione a taglio è uniforme lungo lo spessore del core</t>
  </si>
  <si>
    <t>Ipotesi di facce molto sottili: la rigidezza a taglio "AG" si semplifica come indicato</t>
  </si>
  <si>
    <r>
      <t>PROPRIET</t>
    </r>
    <r>
      <rPr>
        <sz val="11"/>
        <color theme="1"/>
        <rFont val="Calibri"/>
        <family val="2"/>
      </rPr>
      <t>À EQUIVALENTI DELLA TRAVE SANDWICH</t>
    </r>
  </si>
  <si>
    <r>
      <t xml:space="preserve">Rigidezza a flessione </t>
    </r>
    <r>
      <rPr>
        <b/>
        <i/>
        <sz val="11"/>
        <color theme="1"/>
        <rFont val="Calibri"/>
        <family val="2"/>
        <scheme val="minor"/>
      </rPr>
      <t>D</t>
    </r>
  </si>
  <si>
    <t>1° termine</t>
  </si>
  <si>
    <r>
      <t>(N mm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</si>
  <si>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2° termine</t>
  </si>
  <si>
    <t>Mai trascurabile</t>
  </si>
  <si>
    <r>
      <rPr>
        <i/>
        <sz val="10"/>
        <color theme="1"/>
        <rFont val="Calibri"/>
        <family val="2"/>
      </rPr>
      <t xml:space="preserve">→ </t>
    </r>
    <r>
      <rPr>
        <i/>
        <sz val="10"/>
        <color theme="1"/>
        <rFont val="Calibri"/>
        <family val="2"/>
        <scheme val="minor"/>
      </rPr>
      <t>NB: non dipende da t →</t>
    </r>
  </si>
  <si>
    <t>3° termine per:</t>
  </si>
  <si>
    <t>D = Termine_1+Termine_2+Termine_3 (salvo trascurabili)</t>
  </si>
  <si>
    <t>D</t>
  </si>
  <si>
    <t>empty core</t>
  </si>
  <si>
    <r>
      <t xml:space="preserve">Rigidezza a taglio </t>
    </r>
    <r>
      <rPr>
        <b/>
        <i/>
        <sz val="11"/>
        <color theme="1"/>
        <rFont val="Calibri"/>
        <family val="2"/>
        <scheme val="minor"/>
      </rPr>
      <t>AG</t>
    </r>
  </si>
  <si>
    <t>AG COMPLETA</t>
  </si>
  <si>
    <t>(N)</t>
  </si>
  <si>
    <t>AG SEMPLIFICATA</t>
  </si>
  <si>
    <t>AG</t>
  </si>
  <si>
    <r>
      <t>STUDIO AFFIDABILIT</t>
    </r>
    <r>
      <rPr>
        <sz val="11"/>
        <color theme="1"/>
        <rFont val="Calibri"/>
        <family val="2"/>
      </rPr>
      <t xml:space="preserve">À MODELLO </t>
    </r>
    <r>
      <rPr>
        <b/>
        <i/>
        <sz val="11"/>
        <color theme="1"/>
        <rFont val="Calibri"/>
        <family val="2"/>
      </rPr>
      <t>FEM</t>
    </r>
  </si>
  <si>
    <t>Operando un confronto fra soluzioni analitiche e soluzioni riportate dal FEM si intuisce l'affidabilità di quest'ultimo</t>
  </si>
  <si>
    <t>A livello analitico si individuano i risultati per empty core (no contributo di rigidezza a taglio "AG") e full core</t>
  </si>
  <si>
    <t>La freccia del FEM si colloca presumibilmente fra i due valori analitici</t>
  </si>
  <si>
    <t>Carico puntuale al mid-span</t>
  </si>
  <si>
    <t>F</t>
  </si>
  <si>
    <t>Freccia</t>
  </si>
  <si>
    <t>w</t>
  </si>
  <si>
    <t>Empty core</t>
  </si>
  <si>
    <t>3L</t>
  </si>
  <si>
    <r>
      <rPr>
        <i/>
        <sz val="10"/>
        <color theme="1"/>
        <rFont val="Calibri"/>
        <family val="2"/>
      </rPr>
      <t xml:space="preserve">→ </t>
    </r>
    <r>
      <rPr>
        <i/>
        <sz val="10"/>
        <color theme="1"/>
        <rFont val="Calibri"/>
        <family val="2"/>
        <scheme val="minor"/>
      </rPr>
      <t>NB: se la freccia eccede metà</t>
    </r>
  </si>
  <si>
    <t>w/(n×L)</t>
  </si>
  <si>
    <t xml:space="preserve">lunghezza della trave si riporta </t>
  </si>
  <si>
    <t>4L</t>
  </si>
  <si>
    <t>"senza senso" →</t>
  </si>
  <si>
    <t>6L</t>
  </si>
  <si>
    <t>8L</t>
  </si>
  <si>
    <t>Con contributo di AG</t>
  </si>
  <si>
    <t>Senza contributo di AG</t>
  </si>
  <si>
    <t>Full core 1</t>
  </si>
  <si>
    <t>Full core 2</t>
  </si>
  <si>
    <t>Truss core 1</t>
  </si>
  <si>
    <t>Truss core 2</t>
  </si>
  <si>
    <r>
      <t>d</t>
    </r>
    <r>
      <rPr>
        <vertAlign val="subscript"/>
        <sz val="11"/>
        <color theme="1"/>
        <rFont val="Calibri"/>
        <family val="2"/>
        <scheme val="minor"/>
      </rPr>
      <t>t.2</t>
    </r>
  </si>
  <si>
    <r>
      <t>d</t>
    </r>
    <r>
      <rPr>
        <vertAlign val="subscript"/>
        <sz val="11"/>
        <color theme="1"/>
        <rFont val="Calibri"/>
        <family val="2"/>
        <scheme val="minor"/>
      </rPr>
      <t>t.3</t>
    </r>
  </si>
  <si>
    <r>
      <t>t</t>
    </r>
    <r>
      <rPr>
        <vertAlign val="subscript"/>
        <sz val="11"/>
        <color theme="1"/>
        <rFont val="Calibri"/>
        <family val="2"/>
        <scheme val="minor"/>
      </rPr>
      <t>2</t>
    </r>
  </si>
  <si>
    <r>
      <t>(Altri valori usati: t</t>
    </r>
    <r>
      <rPr>
        <i/>
        <vertAlign val="subscript"/>
        <sz val="10"/>
        <color theme="1"/>
        <rFont val="Calibri"/>
        <family val="2"/>
        <scheme val="minor"/>
      </rPr>
      <t>1</t>
    </r>
    <r>
      <rPr>
        <i/>
        <sz val="10"/>
        <color theme="1"/>
        <rFont val="Calibri"/>
        <family val="2"/>
        <scheme val="minor"/>
      </rPr>
      <t xml:space="preserve"> = 0,7 mm ; t</t>
    </r>
    <r>
      <rPr>
        <i/>
        <vertAlign val="subscript"/>
        <sz val="10"/>
        <color theme="1"/>
        <rFont val="Calibri"/>
        <family val="2"/>
        <scheme val="minor"/>
      </rPr>
      <t>3</t>
    </r>
    <r>
      <rPr>
        <i/>
        <sz val="10"/>
        <color theme="1"/>
        <rFont val="Calibri"/>
        <family val="2"/>
        <scheme val="minor"/>
      </rPr>
      <t xml:space="preserve"> = 1,5 mm ; t</t>
    </r>
    <r>
      <rPr>
        <i/>
        <vertAlign val="subscript"/>
        <sz val="10"/>
        <color theme="1"/>
        <rFont val="Calibri"/>
        <family val="2"/>
        <scheme val="minor"/>
      </rPr>
      <t>4</t>
    </r>
    <r>
      <rPr>
        <i/>
        <sz val="10"/>
        <color theme="1"/>
        <rFont val="Calibri"/>
        <family val="2"/>
        <scheme val="minor"/>
      </rPr>
      <t xml:space="preserve"> = 2,0 mm)</t>
    </r>
  </si>
  <si>
    <r>
      <t>t</t>
    </r>
    <r>
      <rPr>
        <vertAlign val="subscript"/>
        <sz val="11"/>
        <color theme="1"/>
        <rFont val="Calibri"/>
        <family val="2"/>
        <scheme val="minor"/>
      </rPr>
      <t>3</t>
    </r>
  </si>
  <si>
    <r>
      <t>(Altri valori usati: t</t>
    </r>
    <r>
      <rPr>
        <i/>
        <vertAlign val="subscript"/>
        <sz val="10"/>
        <color theme="1"/>
        <rFont val="Calibri"/>
        <family val="2"/>
        <scheme val="minor"/>
      </rPr>
      <t>1</t>
    </r>
    <r>
      <rPr>
        <i/>
        <sz val="10"/>
        <color theme="1"/>
        <rFont val="Calibri"/>
        <family val="2"/>
        <scheme val="minor"/>
      </rPr>
      <t xml:space="preserve"> = 0,7 mm ; t</t>
    </r>
    <r>
      <rPr>
        <i/>
        <vertAlign val="subscript"/>
        <sz val="10"/>
        <color theme="1"/>
        <rFont val="Calibri"/>
        <family val="2"/>
        <scheme val="minor"/>
      </rPr>
      <t>2</t>
    </r>
    <r>
      <rPr>
        <i/>
        <sz val="10"/>
        <color theme="1"/>
        <rFont val="Calibri"/>
        <family val="2"/>
        <scheme val="minor"/>
      </rPr>
      <t xml:space="preserve"> = 1,0 mm ; t</t>
    </r>
    <r>
      <rPr>
        <i/>
        <vertAlign val="subscript"/>
        <sz val="10"/>
        <color theme="1"/>
        <rFont val="Calibri"/>
        <family val="2"/>
        <scheme val="minor"/>
      </rPr>
      <t>4</t>
    </r>
    <r>
      <rPr>
        <i/>
        <sz val="10"/>
        <color theme="1"/>
        <rFont val="Calibri"/>
        <family val="2"/>
        <scheme val="minor"/>
      </rPr>
      <t xml:space="preserve"> = 2,0 mm)</t>
    </r>
  </si>
  <si>
    <r>
      <t>t</t>
    </r>
    <r>
      <rPr>
        <vertAlign val="subscript"/>
        <sz val="11"/>
        <color theme="1"/>
        <rFont val="Calibri"/>
        <family val="2"/>
        <scheme val="minor"/>
      </rPr>
      <t>4</t>
    </r>
  </si>
  <si>
    <r>
      <t>(Altri valori usati: t</t>
    </r>
    <r>
      <rPr>
        <i/>
        <vertAlign val="subscript"/>
        <sz val="10"/>
        <color theme="1"/>
        <rFont val="Calibri"/>
        <family val="2"/>
        <scheme val="minor"/>
      </rPr>
      <t>1</t>
    </r>
    <r>
      <rPr>
        <i/>
        <sz val="10"/>
        <color theme="1"/>
        <rFont val="Calibri"/>
        <family val="2"/>
        <scheme val="minor"/>
      </rPr>
      <t xml:space="preserve"> = 0,7 mm ; t</t>
    </r>
    <r>
      <rPr>
        <i/>
        <vertAlign val="subscript"/>
        <sz val="10"/>
        <color theme="1"/>
        <rFont val="Calibri"/>
        <family val="2"/>
        <scheme val="minor"/>
      </rPr>
      <t>2</t>
    </r>
    <r>
      <rPr>
        <i/>
        <sz val="10"/>
        <color theme="1"/>
        <rFont val="Calibri"/>
        <family val="2"/>
        <scheme val="minor"/>
      </rPr>
      <t xml:space="preserve"> = 1,0 mm ; t</t>
    </r>
    <r>
      <rPr>
        <i/>
        <vertAlign val="subscript"/>
        <sz val="10"/>
        <color theme="1"/>
        <rFont val="Calibri"/>
        <family val="2"/>
        <scheme val="minor"/>
      </rPr>
      <t>3</t>
    </r>
    <r>
      <rPr>
        <i/>
        <sz val="10"/>
        <color theme="1"/>
        <rFont val="Calibri"/>
        <family val="2"/>
        <scheme val="minor"/>
      </rPr>
      <t xml:space="preserve"> = 1,5 mm)</t>
    </r>
  </si>
  <si>
    <r>
      <t>d</t>
    </r>
    <r>
      <rPr>
        <vertAlign val="subscript"/>
        <sz val="11"/>
        <color theme="1"/>
        <rFont val="Calibri"/>
        <family val="2"/>
        <scheme val="minor"/>
      </rPr>
      <t>t,1</t>
    </r>
  </si>
  <si>
    <r>
      <t>d</t>
    </r>
    <r>
      <rPr>
        <vertAlign val="subscript"/>
        <sz val="11"/>
        <color theme="1"/>
        <rFont val="Calibri"/>
        <family val="2"/>
        <scheme val="minor"/>
      </rPr>
      <t>t,2</t>
    </r>
  </si>
  <si>
    <r>
      <t>d</t>
    </r>
    <r>
      <rPr>
        <vertAlign val="subscript"/>
        <sz val="11"/>
        <color theme="1"/>
        <rFont val="Calibri"/>
        <family val="2"/>
        <scheme val="minor"/>
      </rPr>
      <t>t,3</t>
    </r>
  </si>
  <si>
    <t>FEM</t>
  </si>
  <si>
    <t>Pannello superiore</t>
  </si>
  <si>
    <t>Pannello inferiore</t>
  </si>
  <si>
    <t>ANALISI PARAMETRICA</t>
  </si>
  <si>
    <t>Valutare il rapporto fra i valori delle varie frecce della trave (ottenute tramite diversi metodi, derivanti da diversi contributi) rispetto a quella analitica completa (contributi flessionale+a taglio)</t>
  </si>
  <si>
    <t>Diverse analisi, diversi parametri che vengono fatti variare, singolarmente o insieme</t>
  </si>
  <si>
    <t>Dove i:</t>
  </si>
  <si>
    <t>- analitica tot</t>
  </si>
  <si>
    <t>- analitica flessionale: cioè la sola componente legata a D (no AG)</t>
  </si>
  <si>
    <t>- FEM: presa al pannello superiore, poiché se io applicassi una F ad una faccia del composito in un esperimento, lo spostamento lo misurerei sulla sup. opposta</t>
  </si>
  <si>
    <t>mm</t>
  </si>
  <si>
    <t>L (mm)</t>
  </si>
  <si>
    <r>
      <t>w</t>
    </r>
    <r>
      <rPr>
        <vertAlign val="subscript"/>
        <sz val="11"/>
        <color theme="1"/>
        <rFont val="Calibri"/>
        <family val="2"/>
        <scheme val="minor"/>
      </rPr>
      <t>an</t>
    </r>
  </si>
  <si>
    <r>
      <t>w</t>
    </r>
    <r>
      <rPr>
        <vertAlign val="subscript"/>
        <sz val="11"/>
        <color theme="1"/>
        <rFont val="Calibri"/>
        <family val="2"/>
        <scheme val="minor"/>
      </rPr>
      <t>an</t>
    </r>
    <r>
      <rPr>
        <sz val="11"/>
        <color theme="1"/>
        <rFont val="Calibri"/>
        <family val="2"/>
        <scheme val="minor"/>
      </rPr>
      <t>/w</t>
    </r>
    <r>
      <rPr>
        <vertAlign val="subscript"/>
        <sz val="11"/>
        <color theme="1"/>
        <rFont val="Calibri"/>
        <family val="2"/>
        <scheme val="minor"/>
      </rPr>
      <t>an</t>
    </r>
  </si>
  <si>
    <r>
      <t>w</t>
    </r>
    <r>
      <rPr>
        <vertAlign val="subscript"/>
        <sz val="11"/>
        <color theme="1"/>
        <rFont val="Calibri"/>
        <family val="2"/>
        <scheme val="minor"/>
      </rPr>
      <t>fl</t>
    </r>
  </si>
  <si>
    <r>
      <t>w</t>
    </r>
    <r>
      <rPr>
        <vertAlign val="subscript"/>
        <sz val="11"/>
        <color theme="1"/>
        <rFont val="Calibri"/>
        <family val="2"/>
        <scheme val="minor"/>
      </rPr>
      <t>fl</t>
    </r>
    <r>
      <rPr>
        <sz val="11"/>
        <color theme="1"/>
        <rFont val="Calibri"/>
        <family val="2"/>
        <scheme val="minor"/>
      </rPr>
      <t>/w</t>
    </r>
    <r>
      <rPr>
        <vertAlign val="subscript"/>
        <sz val="11"/>
        <color theme="1"/>
        <rFont val="Calibri"/>
        <family val="2"/>
        <scheme val="minor"/>
      </rPr>
      <t>an</t>
    </r>
  </si>
  <si>
    <r>
      <t>w</t>
    </r>
    <r>
      <rPr>
        <vertAlign val="subscript"/>
        <sz val="11"/>
        <color theme="1"/>
        <rFont val="Calibri"/>
        <family val="2"/>
        <scheme val="minor"/>
      </rPr>
      <t>FE</t>
    </r>
  </si>
  <si>
    <r>
      <t>w</t>
    </r>
    <r>
      <rPr>
        <vertAlign val="subscript"/>
        <sz val="11"/>
        <color theme="1"/>
        <rFont val="Calibri"/>
        <family val="2"/>
        <scheme val="minor"/>
      </rPr>
      <t>FE</t>
    </r>
    <r>
      <rPr>
        <sz val="11"/>
        <color theme="1"/>
        <rFont val="Calibri"/>
        <family val="2"/>
        <scheme val="minor"/>
      </rPr>
      <t>/w</t>
    </r>
    <r>
      <rPr>
        <vertAlign val="subscript"/>
        <sz val="11"/>
        <color theme="1"/>
        <rFont val="Calibri"/>
        <family val="2"/>
        <scheme val="minor"/>
      </rPr>
      <t>an</t>
    </r>
  </si>
  <si>
    <r>
      <rPr>
        <i/>
        <sz val="10"/>
        <color theme="1"/>
        <rFont val="Calibri"/>
        <family val="2"/>
      </rPr>
      <t xml:space="preserve">→ </t>
    </r>
    <r>
      <rPr>
        <i/>
        <sz val="10"/>
        <color theme="1"/>
        <rFont val="Calibri"/>
        <family val="2"/>
        <scheme val="minor"/>
      </rPr>
      <t>NB: si considera il valore massimo</t>
    </r>
  </si>
  <si>
    <t>di ogni pannello →</t>
  </si>
  <si>
    <t>CELLA 5</t>
  </si>
  <si>
    <r>
      <t>d</t>
    </r>
    <r>
      <rPr>
        <vertAlign val="subscript"/>
        <sz val="11"/>
        <color theme="1"/>
        <rFont val="Calibri"/>
        <family val="2"/>
        <scheme val="minor"/>
      </rPr>
      <t>t.4</t>
    </r>
    <r>
      <rPr>
        <sz val="11"/>
        <color theme="1"/>
        <rFont val="Calibri"/>
        <family val="2"/>
        <scheme val="minor"/>
      </rPr>
      <t/>
    </r>
  </si>
  <si>
    <r>
      <t>d</t>
    </r>
    <r>
      <rPr>
        <vertAlign val="subscript"/>
        <sz val="11"/>
        <color theme="1"/>
        <rFont val="Calibri"/>
        <family val="2"/>
        <scheme val="minor"/>
      </rPr>
      <t>t.4</t>
    </r>
  </si>
  <si>
    <r>
      <t>(</t>
    </r>
    <r>
      <rPr>
        <sz val="11"/>
        <color theme="1"/>
        <rFont val="Calibri"/>
        <family val="2"/>
      </rPr>
      <t>≈10</t>
    </r>
    <r>
      <rPr>
        <sz val="11"/>
        <color theme="1"/>
        <rFont val="Calibri"/>
        <family val="2"/>
        <scheme val="minor"/>
      </rPr>
      <t>L)</t>
    </r>
  </si>
  <si>
    <r>
      <t>(</t>
    </r>
    <r>
      <rPr>
        <sz val="11"/>
        <color theme="1"/>
        <rFont val="Calibri"/>
        <family val="2"/>
      </rPr>
      <t>≈12</t>
    </r>
    <r>
      <rPr>
        <sz val="11"/>
        <color theme="1"/>
        <rFont val="Calibri"/>
        <family val="2"/>
        <scheme val="minor"/>
      </rPr>
      <t>L)</t>
    </r>
  </si>
  <si>
    <r>
      <t>L</t>
    </r>
    <r>
      <rPr>
        <vertAlign val="subscript"/>
        <sz val="11"/>
        <color theme="1"/>
        <rFont val="Calibri"/>
        <family val="2"/>
        <scheme val="minor"/>
      </rPr>
      <t>5</t>
    </r>
  </si>
  <si>
    <r>
      <t>L</t>
    </r>
    <r>
      <rPr>
        <vertAlign val="subscript"/>
        <sz val="11"/>
        <color theme="1"/>
        <rFont val="Calibri"/>
        <family val="2"/>
        <scheme val="minor"/>
      </rPr>
      <t>6</t>
    </r>
  </si>
  <si>
    <t>10L</t>
  </si>
  <si>
    <t>12L</t>
  </si>
  <si>
    <r>
      <t>d</t>
    </r>
    <r>
      <rPr>
        <vertAlign val="subscript"/>
        <sz val="11"/>
        <color theme="1"/>
        <rFont val="Calibri"/>
        <family val="2"/>
        <scheme val="minor"/>
      </rPr>
      <t>t,4</t>
    </r>
  </si>
  <si>
    <r>
      <t>w</t>
    </r>
    <r>
      <rPr>
        <vertAlign val="subscript"/>
        <sz val="11"/>
        <color theme="1"/>
        <rFont val="Calibri"/>
        <family val="2"/>
        <scheme val="minor"/>
      </rPr>
      <t>an</t>
    </r>
    <r>
      <rPr>
        <sz val="11"/>
        <color theme="1"/>
        <rFont val="Calibri"/>
        <family val="2"/>
        <scheme val="minor"/>
      </rPr>
      <t>/w</t>
    </r>
    <r>
      <rPr>
        <vertAlign val="subscript"/>
        <sz val="11"/>
        <color theme="1"/>
        <rFont val="Calibri"/>
        <family val="2"/>
        <scheme val="minor"/>
      </rPr>
      <t>FE</t>
    </r>
  </si>
  <si>
    <r>
      <t>L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/>
    </r>
  </si>
  <si>
    <r>
      <t>L</t>
    </r>
    <r>
      <rPr>
        <vertAlign val="subscript"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/>
    </r>
  </si>
  <si>
    <r>
      <t>(</t>
    </r>
    <r>
      <rPr>
        <sz val="11"/>
        <color theme="1"/>
        <rFont val="Calibri"/>
        <family val="2"/>
      </rPr>
      <t>≈16</t>
    </r>
    <r>
      <rPr>
        <sz val="11"/>
        <color theme="1"/>
        <rFont val="Calibri"/>
        <family val="2"/>
        <scheme val="minor"/>
      </rPr>
      <t>L)</t>
    </r>
  </si>
  <si>
    <t>16L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</si>
</sst>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0"/>
      <color theme="1"/>
      <name val="Calibri"/>
      <family val="2"/>
      <scheme val="minor"/>
    </font>
    <font>
      <i/>
      <vertAlign val="subscript"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</font>
    <font>
      <b/>
      <sz val="14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8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CC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F2F8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2" fontId="0" fillId="0" borderId="0" xfId="0" applyNumberFormat="1"/>
    <xf numFmtId="0" fontId="4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5" fillId="0" borderId="0" xfId="0" applyFont="1" applyAlignment="1">
      <alignment horizontal="left"/>
    </xf>
    <xf numFmtId="0" fontId="0" fillId="2" borderId="0" xfId="0" applyFill="1"/>
    <xf numFmtId="0" fontId="0" fillId="3" borderId="0" xfId="0" applyFill="1" applyAlignment="1">
      <alignment horizontal="center"/>
    </xf>
    <xf numFmtId="1" fontId="0" fillId="0" borderId="0" xfId="0" applyNumberFormat="1"/>
    <xf numFmtId="0" fontId="2" fillId="0" borderId="0" xfId="0" applyFont="1"/>
    <xf numFmtId="0" fontId="8" fillId="0" borderId="0" xfId="0" applyFont="1" applyAlignment="1">
      <alignment horizontal="center"/>
    </xf>
    <xf numFmtId="0" fontId="0" fillId="0" borderId="0" xfId="0" quotePrefix="1"/>
    <xf numFmtId="0" fontId="8" fillId="0" borderId="0" xfId="0" applyFont="1"/>
    <xf numFmtId="0" fontId="0" fillId="4" borderId="0" xfId="0" applyFill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5" fillId="0" borderId="0" xfId="0" quotePrefix="1" applyFont="1" applyAlignment="1">
      <alignment horizontal="left" vertical="center"/>
    </xf>
    <xf numFmtId="0" fontId="8" fillId="4" borderId="0" xfId="0" applyFont="1" applyFill="1" applyAlignment="1">
      <alignment horizontal="center"/>
    </xf>
    <xf numFmtId="0" fontId="10" fillId="0" borderId="0" xfId="0" applyFont="1"/>
    <xf numFmtId="1" fontId="12" fillId="5" borderId="0" xfId="0" applyNumberFormat="1" applyFont="1" applyFill="1" applyAlignment="1">
      <alignment horizontal="center"/>
    </xf>
    <xf numFmtId="0" fontId="8" fillId="4" borderId="0" xfId="0" applyFont="1" applyFill="1" applyAlignment="1">
      <alignment horizontal="left"/>
    </xf>
    <xf numFmtId="0" fontId="0" fillId="5" borderId="0" xfId="0" applyFill="1" applyAlignment="1">
      <alignment horizontal="center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10" fontId="10" fillId="0" borderId="0" xfId="1" applyNumberFormat="1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0" fillId="6" borderId="0" xfId="0" applyFill="1"/>
    <xf numFmtId="0" fontId="14" fillId="6" borderId="0" xfId="0" applyFont="1" applyFill="1"/>
    <xf numFmtId="0" fontId="0" fillId="0" borderId="0" xfId="0" applyFont="1"/>
    <xf numFmtId="10" fontId="0" fillId="0" borderId="0" xfId="1" applyNumberFormat="1" applyFont="1" applyAlignment="1">
      <alignment horizontal="center"/>
    </xf>
    <xf numFmtId="165" fontId="0" fillId="0" borderId="0" xfId="0" applyNumberFormat="1" applyFont="1"/>
    <xf numFmtId="0" fontId="0" fillId="0" borderId="0" xfId="0" applyFont="1" applyAlignment="1"/>
    <xf numFmtId="10" fontId="0" fillId="0" borderId="0" xfId="1" applyNumberFormat="1" applyFont="1" applyAlignment="1"/>
    <xf numFmtId="165" fontId="0" fillId="0" borderId="0" xfId="0" applyNumberFormat="1" applyFont="1" applyAlignment="1"/>
    <xf numFmtId="10" fontId="8" fillId="0" borderId="0" xfId="1" applyNumberFormat="1" applyFont="1" applyAlignment="1"/>
    <xf numFmtId="0" fontId="7" fillId="7" borderId="0" xfId="0" applyFont="1" applyFill="1" applyAlignment="1">
      <alignment horizontal="center"/>
    </xf>
    <xf numFmtId="165" fontId="0" fillId="7" borderId="0" xfId="0" applyNumberFormat="1" applyFill="1"/>
    <xf numFmtId="0" fontId="0" fillId="7" borderId="0" xfId="0" applyFill="1"/>
    <xf numFmtId="0" fontId="0" fillId="3" borderId="0" xfId="0" applyFill="1"/>
    <xf numFmtId="165" fontId="1" fillId="0" borderId="0" xfId="0" applyNumberFormat="1" applyFont="1"/>
    <xf numFmtId="165" fontId="1" fillId="0" borderId="0" xfId="1" applyNumberFormat="1" applyFont="1" applyAlignment="1"/>
    <xf numFmtId="165" fontId="1" fillId="0" borderId="0" xfId="0" applyNumberFormat="1" applyFont="1" applyAlignment="1"/>
    <xf numFmtId="0" fontId="0" fillId="0" borderId="0" xfId="0" applyFill="1"/>
    <xf numFmtId="10" fontId="16" fillId="0" borderId="0" xfId="1" applyNumberFormat="1" applyFont="1" applyFill="1" applyAlignme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CC0000"/>
      <color rgb="FF009999"/>
      <color rgb="FF336699"/>
      <color rgb="FF003366"/>
      <color rgb="FF00FF00"/>
      <color rgb="FFFF3399"/>
      <color rgb="FF0066CC"/>
      <color rgb="FFCC0066"/>
      <color rgb="FF99CC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'Par.analysis_t1-0,7'!$E$14:$E$18</c:f>
              <c:numCache>
                <c:formatCode>General</c:formatCode>
                <c:ptCount val="5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'Par.analysis_t1-0,7'!$G$14:$G$18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C8-426E-9E22-EC49631C5B39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'Par.analysis_t1-0,7'!$E$14:$E$18</c:f>
              <c:numCache>
                <c:formatCode>General</c:formatCode>
                <c:ptCount val="5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'Par.analysis_t1-0,7'!$I$14:$I$18</c:f>
              <c:numCache>
                <c:formatCode>0.00</c:formatCode>
                <c:ptCount val="5"/>
                <c:pt idx="0">
                  <c:v>0.90125547970606779</c:v>
                </c:pt>
                <c:pt idx="1">
                  <c:v>0.93166773886219345</c:v>
                </c:pt>
                <c:pt idx="2">
                  <c:v>0.96780500815265769</c:v>
                </c:pt>
                <c:pt idx="3">
                  <c:v>0.98027311079371349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CC8-426E-9E22-EC49631C5B39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66CC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'Par.analysis_t1-0,7'!$E$14:$E$18</c:f>
              <c:numCache>
                <c:formatCode>General</c:formatCode>
                <c:ptCount val="5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'Par.analysis_t1-0,7'!$K$14:$K$18</c:f>
              <c:numCache>
                <c:formatCode>0.00</c:formatCode>
                <c:ptCount val="5"/>
                <c:pt idx="0">
                  <c:v>1.5183539435806774</c:v>
                </c:pt>
                <c:pt idx="1">
                  <c:v>1.4028212621045733</c:v>
                </c:pt>
                <c:pt idx="2">
                  <c:v>1.2611896501935038</c:v>
                </c:pt>
                <c:pt idx="3">
                  <c:v>1.2120961908514656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CC8-426E-9E22-EC49631C5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0.70000000000000007"/>
        <c:crossBetween val="midCat"/>
        <c:majorUnit val="150"/>
        <c:minorUnit val="50"/>
      </c:valAx>
      <c:valAx>
        <c:axId val="464055376"/>
        <c:scaling>
          <c:orientation val="minMax"/>
          <c:max val="1.9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'Par.analysis_t1-0,7'!$E$68:$E$71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'Par.analysis_t1-0,7'!$G$68:$G$71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AE-4F56-BA7D-F01F7B37E584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'Par.analysis_t1-0,7'!$E$68:$E$71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'Par.analysis_t1-0,7'!$I$68:$I$71</c:f>
              <c:numCache>
                <c:formatCode>0.00</c:formatCode>
                <c:ptCount val="4"/>
                <c:pt idx="0">
                  <c:v>0.91749039246746189</c:v>
                </c:pt>
                <c:pt idx="1">
                  <c:v>0.94321750185451536</c:v>
                </c:pt>
                <c:pt idx="2">
                  <c:v>0.97342097387995397</c:v>
                </c:pt>
                <c:pt idx="3">
                  <c:v>0.98375070651165253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AE-4F56-BA7D-F01F7B37E584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'Par.analysis_t1-0,7'!$E$68:$E$71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'Par.analysis_t1-0,7'!$K$68:$K$71</c:f>
              <c:numCache>
                <c:formatCode>0.00</c:formatCode>
                <c:ptCount val="4"/>
                <c:pt idx="0">
                  <c:v>1.4254031916475025</c:v>
                </c:pt>
                <c:pt idx="1">
                  <c:v>1.3258587487344242</c:v>
                </c:pt>
                <c:pt idx="2">
                  <c:v>1.2055245280937723</c:v>
                </c:pt>
                <c:pt idx="3">
                  <c:v>1.1649334828616129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AE-4F56-BA7D-F01F7B37E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0.70000000000000007"/>
        <c:crossBetween val="midCat"/>
        <c:majorUnit val="150"/>
        <c:minorUnit val="50"/>
      </c:valAx>
      <c:valAx>
        <c:axId val="464055376"/>
        <c:scaling>
          <c:orientation val="minMax"/>
          <c:max val="1.9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3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'Par.analysis_t1-0,7'!$E$74:$E$77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'Par.analysis_t1-0,7'!$G$74:$G$77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B8-4782-BC9E-B5C29F37C88C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'Par.analysis_t1-0,7'!$E$74:$E$77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'Par.analysis_t1-0,7'!$I$74:$I$77</c:f>
              <c:numCache>
                <c:formatCode>0.00</c:formatCode>
                <c:ptCount val="4"/>
                <c:pt idx="0">
                  <c:v>0.96604321860689624</c:v>
                </c:pt>
                <c:pt idx="1">
                  <c:v>0.97678820168411085</c:v>
                </c:pt>
                <c:pt idx="2">
                  <c:v>0.98939396484818343</c:v>
                </c:pt>
                <c:pt idx="3">
                  <c:v>0.99353572245156474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B8-4782-BC9E-B5C29F37C88C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'Par.analysis_t1-0,7'!$E$74:$E$77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'Par.analysis_t1-0,7'!$K$74:$K$77</c:f>
              <c:numCache>
                <c:formatCode>0.00</c:formatCode>
                <c:ptCount val="4"/>
                <c:pt idx="0">
                  <c:v>1.2908024698823226</c:v>
                </c:pt>
                <c:pt idx="1">
                  <c:v>1.2417329446676968</c:v>
                </c:pt>
                <c:pt idx="2">
                  <c:v>1.1825973280378188</c:v>
                </c:pt>
                <c:pt idx="3">
                  <c:v>1.1621393575034138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7B8-4782-BC9E-B5C29F37C8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0.70000000000000007"/>
        <c:crossBetween val="midCat"/>
        <c:majorUnit val="150"/>
        <c:minorUnit val="50"/>
      </c:valAx>
      <c:valAx>
        <c:axId val="464055376"/>
        <c:scaling>
          <c:orientation val="minMax"/>
          <c:max val="1.9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'Par.analysis_t1-0,7'!$E$80:$E$83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'Par.analysis_t1-0,7'!$G$80:$G$83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AF-479A-A0F8-D087A82296BC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'Par.analysis_t1-0,7'!$E$80:$E$83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'Par.analysis_t1-0,7'!$I$80:$I$83</c:f>
              <c:numCache>
                <c:formatCode>0.00</c:formatCode>
                <c:ptCount val="4"/>
                <c:pt idx="0">
                  <c:v>0.86718013237199487</c:v>
                </c:pt>
                <c:pt idx="1">
                  <c:v>0.90386234478508443</c:v>
                </c:pt>
                <c:pt idx="2">
                  <c:v>0.95486130413802095</c:v>
                </c:pt>
                <c:pt idx="3">
                  <c:v>0.97186140635060569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DAF-479A-A0F8-D087A82296BC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'Par.analysis_t1-0,7'!$E$80:$E$83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'Par.analysis_t1-0,7'!$K$80:$K$83</c:f>
              <c:numCache>
                <c:formatCode>0.00</c:formatCode>
                <c:ptCount val="4"/>
                <c:pt idx="0">
                  <c:v>1.6405877218785452</c:v>
                </c:pt>
                <c:pt idx="1">
                  <c:v>1.4942449988295972</c:v>
                </c:pt>
                <c:pt idx="2">
                  <c:v>1.2851991456339573</c:v>
                </c:pt>
                <c:pt idx="3">
                  <c:v>1.2141611559012024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DAF-479A-A0F8-D087A82296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0.70000000000000007"/>
        <c:crossBetween val="midCat"/>
        <c:majorUnit val="150"/>
        <c:minorUnit val="50"/>
      </c:valAx>
      <c:valAx>
        <c:axId val="464055376"/>
        <c:scaling>
          <c:orientation val="minMax"/>
          <c:max val="1.9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'Par.analysis_t2-1,0'!$E$14:$E$20</c:f>
              <c:numCache>
                <c:formatCode>General</c:formatCode>
                <c:ptCount val="7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  <c:pt idx="4">
                  <c:v>1804</c:v>
                </c:pt>
                <c:pt idx="5">
                  <c:v>2134</c:v>
                </c:pt>
                <c:pt idx="6">
                  <c:v>2816</c:v>
                </c:pt>
              </c:numCache>
            </c:numRef>
          </c:xVal>
          <c:yVal>
            <c:numRef>
              <c:f>'Par.analysis_t2-1,0'!$G$14:$G$20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FB-41D1-9371-7D3BCC8289A5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'Par.analysis_t2-1,0'!$E$14:$E$20</c:f>
              <c:numCache>
                <c:formatCode>General</c:formatCode>
                <c:ptCount val="7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  <c:pt idx="4">
                  <c:v>1804</c:v>
                </c:pt>
                <c:pt idx="5">
                  <c:v>2134</c:v>
                </c:pt>
                <c:pt idx="6">
                  <c:v>2816</c:v>
                </c:pt>
              </c:numCache>
            </c:numRef>
          </c:xVal>
          <c:yVal>
            <c:numRef>
              <c:f>'Par.analysis_t2-1,0'!$I$14:$I$20</c:f>
              <c:numCache>
                <c:formatCode>0.00</c:formatCode>
                <c:ptCount val="7"/>
                <c:pt idx="0">
                  <c:v>0.81407184348357875</c:v>
                </c:pt>
                <c:pt idx="1">
                  <c:v>0.86738464621459632</c:v>
                </c:pt>
                <c:pt idx="2">
                  <c:v>0.93515152269659674</c:v>
                </c:pt>
                <c:pt idx="3">
                  <c:v>0.95973922738976047</c:v>
                </c:pt>
                <c:pt idx="4">
                  <c:v>0.97583652874029325</c:v>
                </c:pt>
                <c:pt idx="5">
                  <c:v>0.98261204244197942</c:v>
                </c:pt>
                <c:pt idx="6">
                  <c:v>0.98993997912013809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3FB-41D1-9371-7D3BCC8289A5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'Par.analysis_t2-1,0'!$E$14:$E$20</c:f>
              <c:numCache>
                <c:formatCode>General</c:formatCode>
                <c:ptCount val="7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  <c:pt idx="4">
                  <c:v>1804</c:v>
                </c:pt>
                <c:pt idx="5">
                  <c:v>2134</c:v>
                </c:pt>
                <c:pt idx="6">
                  <c:v>2816</c:v>
                </c:pt>
              </c:numCache>
            </c:numRef>
          </c:xVal>
          <c:yVal>
            <c:numRef>
              <c:f>'Par.analysis_t2-1,0'!$K$14:$K$20</c:f>
              <c:numCache>
                <c:formatCode>0.00</c:formatCode>
                <c:ptCount val="7"/>
                <c:pt idx="0">
                  <c:v>1.778353637261453</c:v>
                </c:pt>
                <c:pt idx="1">
                  <c:v>1.5996542418656106</c:v>
                </c:pt>
                <c:pt idx="2">
                  <c:v>1.3682789735093794</c:v>
                </c:pt>
                <c:pt idx="3">
                  <c:v>1.2807350738114249</c:v>
                </c:pt>
                <c:pt idx="4">
                  <c:v>1.2248094507533691</c:v>
                </c:pt>
                <c:pt idx="5">
                  <c:v>1.1999416223231905</c:v>
                </c:pt>
                <c:pt idx="6">
                  <c:v>1.1732548056416954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3FB-41D1-9371-7D3BCC8289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9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2.2000000000000002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5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'Par.analysis_t2-1,0'!$E$36:$E$42</c:f>
              <c:numCache>
                <c:formatCode>General</c:formatCode>
                <c:ptCount val="7"/>
                <c:pt idx="0">
                  <c:v>600.29999999999995</c:v>
                </c:pt>
                <c:pt idx="1">
                  <c:v>730.8</c:v>
                </c:pt>
                <c:pt idx="2">
                  <c:v>1070.0999999999999</c:v>
                </c:pt>
                <c:pt idx="3">
                  <c:v>1383.3</c:v>
                </c:pt>
                <c:pt idx="4">
                  <c:v>1800.9</c:v>
                </c:pt>
                <c:pt idx="5">
                  <c:v>2140.1999999999998</c:v>
                </c:pt>
                <c:pt idx="6">
                  <c:v>2818.8</c:v>
                </c:pt>
              </c:numCache>
            </c:numRef>
          </c:xVal>
          <c:yVal>
            <c:numRef>
              <c:f>'Par.analysis_t2-1,0'!$G$36:$G$42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96-422A-A1AF-F9C473016438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'Par.analysis_t2-1,0'!$E$36:$E$42</c:f>
              <c:numCache>
                <c:formatCode>General</c:formatCode>
                <c:ptCount val="7"/>
                <c:pt idx="0">
                  <c:v>600.29999999999995</c:v>
                </c:pt>
                <c:pt idx="1">
                  <c:v>730.8</c:v>
                </c:pt>
                <c:pt idx="2">
                  <c:v>1070.0999999999999</c:v>
                </c:pt>
                <c:pt idx="3">
                  <c:v>1383.3</c:v>
                </c:pt>
                <c:pt idx="4">
                  <c:v>1800.9</c:v>
                </c:pt>
                <c:pt idx="5">
                  <c:v>2140.1999999999998</c:v>
                </c:pt>
                <c:pt idx="6">
                  <c:v>2818.8</c:v>
                </c:pt>
              </c:numCache>
            </c:numRef>
          </c:xVal>
          <c:yVal>
            <c:numRef>
              <c:f>'Par.analysis_t2-1,0'!$I$36:$I$42</c:f>
              <c:numCache>
                <c:formatCode>0.00</c:formatCode>
                <c:ptCount val="7"/>
                <c:pt idx="0">
                  <c:v>0.7703765546734942</c:v>
                </c:pt>
                <c:pt idx="1">
                  <c:v>0.83255707662947509</c:v>
                </c:pt>
                <c:pt idx="2">
                  <c:v>0.91424422862540256</c:v>
                </c:pt>
                <c:pt idx="3">
                  <c:v>0.94685057715801701</c:v>
                </c:pt>
                <c:pt idx="4">
                  <c:v>0.96794317372283667</c:v>
                </c:pt>
                <c:pt idx="5">
                  <c:v>0.97708739079918516</c:v>
                </c:pt>
                <c:pt idx="6">
                  <c:v>0.9866620296367925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96-422A-A1AF-F9C473016438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'Par.analysis_t2-1,0'!$E$36:$E$42</c:f>
              <c:numCache>
                <c:formatCode>General</c:formatCode>
                <c:ptCount val="7"/>
                <c:pt idx="0">
                  <c:v>600.29999999999995</c:v>
                </c:pt>
                <c:pt idx="1">
                  <c:v>730.8</c:v>
                </c:pt>
                <c:pt idx="2">
                  <c:v>1070.0999999999999</c:v>
                </c:pt>
                <c:pt idx="3">
                  <c:v>1383.3</c:v>
                </c:pt>
                <c:pt idx="4">
                  <c:v>1800.9</c:v>
                </c:pt>
                <c:pt idx="5">
                  <c:v>2140.1999999999998</c:v>
                </c:pt>
                <c:pt idx="6">
                  <c:v>2818.8</c:v>
                </c:pt>
              </c:numCache>
            </c:numRef>
          </c:xVal>
          <c:yVal>
            <c:numRef>
              <c:f>'Par.analysis_t2-1,0'!$K$36:$K$42</c:f>
              <c:numCache>
                <c:formatCode>0.00</c:formatCode>
                <c:ptCount val="7"/>
                <c:pt idx="0">
                  <c:v>1.9289106062283501</c:v>
                </c:pt>
                <c:pt idx="1">
                  <c:v>1.7287305491207723</c:v>
                </c:pt>
                <c:pt idx="2">
                  <c:v>1.444048045422081</c:v>
                </c:pt>
                <c:pt idx="3">
                  <c:v>1.3307632063974293</c:v>
                </c:pt>
                <c:pt idx="4">
                  <c:v>1.2543670151227986</c:v>
                </c:pt>
                <c:pt idx="5">
                  <c:v>1.2211871689384206</c:v>
                </c:pt>
                <c:pt idx="6">
                  <c:v>1.1857971288680493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B96-422A-A1AF-F9C4730164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9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2.2000000000000002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 | d_t,1 | t_2</a:t>
            </a:r>
          </a:p>
        </c:rich>
      </c:tx>
      <c:layout>
        <c:manualLayout>
          <c:xMode val="edge"/>
          <c:yMode val="edge"/>
          <c:x val="0.49886740740740743"/>
          <c:y val="0.76260879629629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37874074074074"/>
          <c:y val="2.472469135802469E-2"/>
          <c:w val="0.74029481481481485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'Par.analysis_t2-1,0'!$E$25:$E$31</c:f>
              <c:numCache>
                <c:formatCode>General</c:formatCode>
                <c:ptCount val="7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  <c:pt idx="4">
                  <c:v>1800</c:v>
                </c:pt>
                <c:pt idx="5">
                  <c:v>2130</c:v>
                </c:pt>
                <c:pt idx="6">
                  <c:v>2820</c:v>
                </c:pt>
              </c:numCache>
            </c:numRef>
          </c:xVal>
          <c:yVal>
            <c:numRef>
              <c:f>'Par.analysis_t2-1,0'!$G$25:$G$31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8E-43AF-A7F5-253878E556BE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'Par.analysis_t2-1,0'!$E$25:$E$31</c:f>
              <c:numCache>
                <c:formatCode>General</c:formatCode>
                <c:ptCount val="7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  <c:pt idx="4">
                  <c:v>1800</c:v>
                </c:pt>
                <c:pt idx="5">
                  <c:v>2130</c:v>
                </c:pt>
                <c:pt idx="6">
                  <c:v>2820</c:v>
                </c:pt>
              </c:numCache>
            </c:numRef>
          </c:xVal>
          <c:yVal>
            <c:numRef>
              <c:f>'Par.analysis_t2-1,0'!$I$25:$I$31</c:f>
              <c:numCache>
                <c:formatCode>0.00</c:formatCode>
                <c:ptCount val="7"/>
                <c:pt idx="0">
                  <c:v>0.71995003901576426</c:v>
                </c:pt>
                <c:pt idx="1">
                  <c:v>0.7873218132948735</c:v>
                </c:pt>
                <c:pt idx="2">
                  <c:v>0.89281155973600046</c:v>
                </c:pt>
                <c:pt idx="3">
                  <c:v>0.93150444095650886</c:v>
                </c:pt>
                <c:pt idx="4">
                  <c:v>0.95857004141474877</c:v>
                </c:pt>
                <c:pt idx="5">
                  <c:v>0.97005844498761129</c:v>
                </c:pt>
                <c:pt idx="6">
                  <c:v>0.98269560363851227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58E-43AF-A7F5-253878E556BE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'Par.analysis_t2-1,0'!$E$25:$E$31</c:f>
              <c:numCache>
                <c:formatCode>General</c:formatCode>
                <c:ptCount val="7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  <c:pt idx="4">
                  <c:v>1800</c:v>
                </c:pt>
                <c:pt idx="5">
                  <c:v>2130</c:v>
                </c:pt>
                <c:pt idx="6">
                  <c:v>2820</c:v>
                </c:pt>
              </c:numCache>
            </c:numRef>
          </c:xVal>
          <c:yVal>
            <c:numRef>
              <c:f>'Par.analysis_t2-1,0'!$K$25:$K$31</c:f>
              <c:numCache>
                <c:formatCode>0.00</c:formatCode>
                <c:ptCount val="7"/>
                <c:pt idx="0">
                  <c:v>2.1069631631412258</c:v>
                </c:pt>
                <c:pt idx="1">
                  <c:v>1.8834604018311556</c:v>
                </c:pt>
                <c:pt idx="2">
                  <c:v>1.5220073408573855</c:v>
                </c:pt>
                <c:pt idx="3">
                  <c:v>1.3852537210348244</c:v>
                </c:pt>
                <c:pt idx="4">
                  <c:v>1.289127026766</c:v>
                </c:pt>
                <c:pt idx="5">
                  <c:v>1.246656204471658</c:v>
                </c:pt>
                <c:pt idx="6">
                  <c:v>1.2004755408107817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58E-43AF-A7F5-253878E55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9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2.2000000000000002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7750703703703699"/>
          <c:y val="2.6769290123456791E-2"/>
          <c:w val="0.34129740740740744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'Par.analysis_t2-1,0'!$E$48:$E$54</c:f>
              <c:numCache>
                <c:formatCode>General</c:formatCode>
                <c:ptCount val="7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  <c:pt idx="4">
                  <c:v>1804</c:v>
                </c:pt>
                <c:pt idx="5">
                  <c:v>2134</c:v>
                </c:pt>
                <c:pt idx="6">
                  <c:v>2816</c:v>
                </c:pt>
              </c:numCache>
            </c:numRef>
          </c:xVal>
          <c:yVal>
            <c:numRef>
              <c:f>'Par.analysis_t2-1,0'!$G$48:$G$54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0E-4B61-ACAE-DD70AE99F4AB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'Par.analysis_t2-1,0'!$E$48:$E$54</c:f>
              <c:numCache>
                <c:formatCode>General</c:formatCode>
                <c:ptCount val="7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  <c:pt idx="4">
                  <c:v>1804</c:v>
                </c:pt>
                <c:pt idx="5">
                  <c:v>2134</c:v>
                </c:pt>
                <c:pt idx="6">
                  <c:v>2816</c:v>
                </c:pt>
              </c:numCache>
            </c:numRef>
          </c:xVal>
          <c:yVal>
            <c:numRef>
              <c:f>'Par.analysis_t2-1,0'!$I$48:$I$54</c:f>
              <c:numCache>
                <c:formatCode>0.00</c:formatCode>
                <c:ptCount val="7"/>
                <c:pt idx="0">
                  <c:v>0.85631189225695659</c:v>
                </c:pt>
                <c:pt idx="1">
                  <c:v>0.89901529960654669</c:v>
                </c:pt>
                <c:pt idx="2">
                  <c:v>0.95152217440470677</c:v>
                </c:pt>
                <c:pt idx="3">
                  <c:v>0.9701012959593881</c:v>
                </c:pt>
                <c:pt idx="4">
                  <c:v>0.98213270342563541</c:v>
                </c:pt>
                <c:pt idx="5">
                  <c:v>0.98716596896492004</c:v>
                </c:pt>
                <c:pt idx="6">
                  <c:v>0.99258918489620651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90E-4B61-ACAE-DD70AE99F4AB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'Par.analysis_t2-1,0'!$E$48:$E$54</c:f>
              <c:numCache>
                <c:formatCode>General</c:formatCode>
                <c:ptCount val="7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  <c:pt idx="4">
                  <c:v>1804</c:v>
                </c:pt>
                <c:pt idx="5">
                  <c:v>2134</c:v>
                </c:pt>
                <c:pt idx="6">
                  <c:v>2816</c:v>
                </c:pt>
              </c:numCache>
            </c:numRef>
          </c:xVal>
          <c:yVal>
            <c:numRef>
              <c:f>'Par.analysis_t2-1,0'!$K$48:$K$54</c:f>
              <c:numCache>
                <c:formatCode>0.00</c:formatCode>
                <c:ptCount val="7"/>
                <c:pt idx="0">
                  <c:v>1.6513127586545546</c:v>
                </c:pt>
                <c:pt idx="1">
                  <c:v>1.5040587819148783</c:v>
                </c:pt>
                <c:pt idx="2">
                  <c:v>1.3166844354243274</c:v>
                </c:pt>
                <c:pt idx="3">
                  <c:v>1.2496946473631549</c:v>
                </c:pt>
                <c:pt idx="4">
                  <c:v>1.2045847919198558</c:v>
                </c:pt>
                <c:pt idx="5">
                  <c:v>1.18521593539396</c:v>
                </c:pt>
                <c:pt idx="6">
                  <c:v>1.1646050252227385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90E-4B61-ACAE-DD70AE99F4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9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2.2000000000000002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5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'Par.analysis_t2-1,0'!$E$69:$E$75</c:f>
              <c:numCache>
                <c:formatCode>General</c:formatCode>
                <c:ptCount val="7"/>
                <c:pt idx="0">
                  <c:v>600.29999999999995</c:v>
                </c:pt>
                <c:pt idx="1">
                  <c:v>730.8</c:v>
                </c:pt>
                <c:pt idx="2">
                  <c:v>1070.0999999999999</c:v>
                </c:pt>
                <c:pt idx="3">
                  <c:v>1383.3</c:v>
                </c:pt>
                <c:pt idx="4">
                  <c:v>1800.9</c:v>
                </c:pt>
                <c:pt idx="5">
                  <c:v>2140.1999999999998</c:v>
                </c:pt>
                <c:pt idx="6">
                  <c:v>2818.8</c:v>
                </c:pt>
              </c:numCache>
            </c:numRef>
          </c:xVal>
          <c:yVal>
            <c:numRef>
              <c:f>'Par.analysis_t2-1,0'!$G$69:$G$75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8B-428B-B897-8D2C9071324F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'Par.analysis_t2-1,0'!$E$69:$E$75</c:f>
              <c:numCache>
                <c:formatCode>General</c:formatCode>
                <c:ptCount val="7"/>
                <c:pt idx="0">
                  <c:v>600.29999999999995</c:v>
                </c:pt>
                <c:pt idx="1">
                  <c:v>730.8</c:v>
                </c:pt>
                <c:pt idx="2">
                  <c:v>1070.0999999999999</c:v>
                </c:pt>
                <c:pt idx="3">
                  <c:v>1383.3</c:v>
                </c:pt>
                <c:pt idx="4">
                  <c:v>1800.9</c:v>
                </c:pt>
                <c:pt idx="5">
                  <c:v>2140.1999999999998</c:v>
                </c:pt>
                <c:pt idx="6">
                  <c:v>2818.8</c:v>
                </c:pt>
              </c:numCache>
            </c:numRef>
          </c:xVal>
          <c:yVal>
            <c:numRef>
              <c:f>'Par.analysis_t2-1,0'!$I$69:$I$75</c:f>
              <c:numCache>
                <c:formatCode>0.00</c:formatCode>
                <c:ptCount val="7"/>
                <c:pt idx="0">
                  <c:v>0.82035286630790749</c:v>
                </c:pt>
                <c:pt idx="1">
                  <c:v>0.87126168577070628</c:v>
                </c:pt>
                <c:pt idx="2">
                  <c:v>0.93552894457872826</c:v>
                </c:pt>
                <c:pt idx="3">
                  <c:v>0.96039295069686637</c:v>
                </c:pt>
                <c:pt idx="4">
                  <c:v>0.97624602144677108</c:v>
                </c:pt>
                <c:pt idx="5">
                  <c:v>0.9830632904916573</c:v>
                </c:pt>
                <c:pt idx="6">
                  <c:v>0.99016587535724687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28B-428B-B897-8D2C9071324F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'Par.analysis_t2-1,0'!$E$69:$E$75</c:f>
              <c:numCache>
                <c:formatCode>General</c:formatCode>
                <c:ptCount val="7"/>
                <c:pt idx="0">
                  <c:v>600.29999999999995</c:v>
                </c:pt>
                <c:pt idx="1">
                  <c:v>730.8</c:v>
                </c:pt>
                <c:pt idx="2">
                  <c:v>1070.0999999999999</c:v>
                </c:pt>
                <c:pt idx="3">
                  <c:v>1383.3</c:v>
                </c:pt>
                <c:pt idx="4">
                  <c:v>1800.9</c:v>
                </c:pt>
                <c:pt idx="5">
                  <c:v>2140.1999999999998</c:v>
                </c:pt>
                <c:pt idx="6">
                  <c:v>2818.8</c:v>
                </c:pt>
              </c:numCache>
            </c:numRef>
          </c:xVal>
          <c:yVal>
            <c:numRef>
              <c:f>'Par.analysis_t2-1,0'!$K$69:$K$75</c:f>
              <c:numCache>
                <c:formatCode>0.00</c:formatCode>
                <c:ptCount val="7"/>
                <c:pt idx="0">
                  <c:v>1.7805858026818788</c:v>
                </c:pt>
                <c:pt idx="1">
                  <c:v>1.6133708267620852</c:v>
                </c:pt>
                <c:pt idx="2">
                  <c:v>1.3775712351040457</c:v>
                </c:pt>
                <c:pt idx="3">
                  <c:v>1.2876582985348739</c:v>
                </c:pt>
                <c:pt idx="4">
                  <c:v>1.2274619457262503</c:v>
                </c:pt>
                <c:pt idx="5">
                  <c:v>1.201785304365431</c:v>
                </c:pt>
                <c:pt idx="6">
                  <c:v>1.1743220202690567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28B-428B-B897-8D2C90713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9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2.2000000000000002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'Par.analysis_t2-1,0'!$E$59:$E$65</c:f>
              <c:numCache>
                <c:formatCode>General</c:formatCode>
                <c:ptCount val="7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  <c:pt idx="4">
                  <c:v>1800</c:v>
                </c:pt>
                <c:pt idx="5">
                  <c:v>2130</c:v>
                </c:pt>
                <c:pt idx="6">
                  <c:v>2820</c:v>
                </c:pt>
              </c:numCache>
            </c:numRef>
          </c:xVal>
          <c:yVal>
            <c:numRef>
              <c:f>'Par.analysis_t2-1,0'!$G$59:$G$65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4-41B1-AD87-79A5A5C480B9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'Par.analysis_t2-1,0'!$E$59:$E$65</c:f>
              <c:numCache>
                <c:formatCode>General</c:formatCode>
                <c:ptCount val="7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  <c:pt idx="4">
                  <c:v>1800</c:v>
                </c:pt>
                <c:pt idx="5">
                  <c:v>2130</c:v>
                </c:pt>
                <c:pt idx="6">
                  <c:v>2820</c:v>
                </c:pt>
              </c:numCache>
            </c:numRef>
          </c:xVal>
          <c:yVal>
            <c:numRef>
              <c:f>'Par.analysis_t2-1,0'!$I$59:$I$65</c:f>
              <c:numCache>
                <c:formatCode>0.00</c:formatCode>
                <c:ptCount val="7"/>
                <c:pt idx="0">
                  <c:v>0.77773494367316653</c:v>
                </c:pt>
                <c:pt idx="1">
                  <c:v>0.83440284801024844</c:v>
                </c:pt>
                <c:pt idx="2">
                  <c:v>0.91894426655393924</c:v>
                </c:pt>
                <c:pt idx="3">
                  <c:v>0.94874531710975896</c:v>
                </c:pt>
                <c:pt idx="4">
                  <c:v>0.96922337809611481</c:v>
                </c:pt>
                <c:pt idx="5">
                  <c:v>0.97782597957289741</c:v>
                </c:pt>
                <c:pt idx="6">
                  <c:v>0.98722792984592866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D4-41B1-AD87-79A5A5C480B9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'Par.analysis_t2-1,0'!$E$59:$E$65</c:f>
              <c:numCache>
                <c:formatCode>General</c:formatCode>
                <c:ptCount val="7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  <c:pt idx="4">
                  <c:v>1800</c:v>
                </c:pt>
                <c:pt idx="5">
                  <c:v>2130</c:v>
                </c:pt>
                <c:pt idx="6">
                  <c:v>2820</c:v>
                </c:pt>
              </c:numCache>
            </c:numRef>
          </c:xVal>
          <c:yVal>
            <c:numRef>
              <c:f>'Par.analysis_t2-1,0'!$K$59:$K$65</c:f>
              <c:numCache>
                <c:formatCode>0.00</c:formatCode>
                <c:ptCount val="7"/>
                <c:pt idx="0">
                  <c:v>1.9417838998158485</c:v>
                </c:pt>
                <c:pt idx="1">
                  <c:v>1.7452246353745613</c:v>
                </c:pt>
                <c:pt idx="2">
                  <c:v>1.4411143662336063</c:v>
                </c:pt>
                <c:pt idx="3">
                  <c:v>1.3307450686569902</c:v>
                </c:pt>
                <c:pt idx="4">
                  <c:v>1.2548848386641658</c:v>
                </c:pt>
                <c:pt idx="5">
                  <c:v>1.2214301107141123</c:v>
                </c:pt>
                <c:pt idx="6">
                  <c:v>1.1856834525642206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7D4-41B1-AD87-79A5A5C480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9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2.2000000000000002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'Par.analysis_t2-1,0'!$E$81:$E$87</c:f>
              <c:numCache>
                <c:formatCode>General</c:formatCode>
                <c:ptCount val="7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  <c:pt idx="4">
                  <c:v>1804</c:v>
                </c:pt>
                <c:pt idx="5">
                  <c:v>2134</c:v>
                </c:pt>
                <c:pt idx="6">
                  <c:v>2816</c:v>
                </c:pt>
              </c:numCache>
            </c:numRef>
          </c:xVal>
          <c:yVal>
            <c:numRef>
              <c:f>'Par.analysis_t2-1,0'!$G$81:$G$87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49-44BA-A0BD-83152428B09A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'Par.analysis_t2-1,0'!$E$81:$E$87</c:f>
              <c:numCache>
                <c:formatCode>General</c:formatCode>
                <c:ptCount val="7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  <c:pt idx="4">
                  <c:v>1804</c:v>
                </c:pt>
                <c:pt idx="5">
                  <c:v>2134</c:v>
                </c:pt>
                <c:pt idx="6">
                  <c:v>2816</c:v>
                </c:pt>
              </c:numCache>
            </c:numRef>
          </c:xVal>
          <c:yVal>
            <c:numRef>
              <c:f>'Par.analysis_t2-1,0'!$I$81:$I$87</c:f>
              <c:numCache>
                <c:formatCode>0.00</c:formatCode>
                <c:ptCount val="7"/>
                <c:pt idx="0">
                  <c:v>0.88615484042605641</c:v>
                </c:pt>
                <c:pt idx="1">
                  <c:v>0.92080927989955486</c:v>
                </c:pt>
                <c:pt idx="2">
                  <c:v>0.96245760848762696</c:v>
                </c:pt>
                <c:pt idx="3">
                  <c:v>0.97694726245865471</c:v>
                </c:pt>
                <c:pt idx="4">
                  <c:v>0.98626282461022474</c:v>
                </c:pt>
                <c:pt idx="5">
                  <c:v>0.99014429927729475</c:v>
                </c:pt>
                <c:pt idx="6">
                  <c:v>0.99431622247733509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49-44BA-A0BD-83152428B09A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'Par.analysis_t2-1,0'!$E$81:$E$87</c:f>
              <c:numCache>
                <c:formatCode>General</c:formatCode>
                <c:ptCount val="7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  <c:pt idx="4">
                  <c:v>1804</c:v>
                </c:pt>
                <c:pt idx="5">
                  <c:v>2134</c:v>
                </c:pt>
                <c:pt idx="6">
                  <c:v>2816</c:v>
                </c:pt>
              </c:numCache>
            </c:numRef>
          </c:xVal>
          <c:yVal>
            <c:numRef>
              <c:f>'Par.analysis_t2-1,0'!$K$81:$K$87</c:f>
              <c:numCache>
                <c:formatCode>0.00</c:formatCode>
                <c:ptCount val="7"/>
                <c:pt idx="0">
                  <c:v>1.5653442301900105</c:v>
                </c:pt>
                <c:pt idx="1">
                  <c:v>1.4379455456229118</c:v>
                </c:pt>
                <c:pt idx="2">
                  <c:v>1.2826921420191346</c:v>
                </c:pt>
                <c:pt idx="3">
                  <c:v>1.2281008190351719</c:v>
                </c:pt>
                <c:pt idx="4">
                  <c:v>1.1914830823925597</c:v>
                </c:pt>
                <c:pt idx="5">
                  <c:v>1.1756821882333626</c:v>
                </c:pt>
                <c:pt idx="6">
                  <c:v>1.1590040197690008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849-44BA-A0BD-83152428B0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9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2.2000000000000002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'Par.analysis_t1-0,7'!$E$20:$E$23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'Par.analysis_t1-0,7'!$G$20:$G$23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18-4751-9902-D2502C754668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'Par.analysis_t1-0,7'!$E$20:$E$23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'Par.analysis_t1-0,7'!$I$20:$I$23</c:f>
              <c:numCache>
                <c:formatCode>0.00</c:formatCode>
                <c:ptCount val="4"/>
                <c:pt idx="0">
                  <c:v>0.86216189501100915</c:v>
                </c:pt>
                <c:pt idx="1">
                  <c:v>0.90332299581640108</c:v>
                </c:pt>
                <c:pt idx="2">
                  <c:v>0.95370542610017361</c:v>
                </c:pt>
                <c:pt idx="3">
                  <c:v>0.9714729022744043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18-4751-9902-D2502C754668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'Par.analysis_t1-0,7'!$E$20:$E$23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'Par.analysis_t1-0,7'!$K$20:$K$23</c:f>
              <c:numCache>
                <c:formatCode>0.00</c:formatCode>
                <c:ptCount val="4"/>
                <c:pt idx="0">
                  <c:v>1.5889499755448848</c:v>
                </c:pt>
                <c:pt idx="1">
                  <c:v>1.4456149875961044</c:v>
                </c:pt>
                <c:pt idx="2">
                  <c:v>1.2661672006212767</c:v>
                </c:pt>
                <c:pt idx="3">
                  <c:v>1.2031968512064453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D18-4751-9902-D2502C7546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0.70000000000000007"/>
        <c:crossBetween val="midCat"/>
        <c:majorUnit val="150"/>
        <c:minorUnit val="50"/>
      </c:valAx>
      <c:valAx>
        <c:axId val="464055376"/>
        <c:scaling>
          <c:orientation val="minMax"/>
          <c:max val="1.9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5 | d_t,3 | t_2</a:t>
            </a:r>
          </a:p>
        </c:rich>
      </c:tx>
      <c:layout>
        <c:manualLayout>
          <c:xMode val="edge"/>
          <c:yMode val="edge"/>
          <c:x val="0.50357111111111108"/>
          <c:y val="0.7675084876543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908370370370372"/>
          <c:y val="2.472469135802469E-2"/>
          <c:w val="0.74499851851851862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'Par.analysis_t2-1,0'!$E$103:$E$109</c:f>
              <c:numCache>
                <c:formatCode>General</c:formatCode>
                <c:ptCount val="7"/>
                <c:pt idx="0">
                  <c:v>600.29999999999995</c:v>
                </c:pt>
                <c:pt idx="1">
                  <c:v>730.8</c:v>
                </c:pt>
                <c:pt idx="2">
                  <c:v>1070.0999999999999</c:v>
                </c:pt>
                <c:pt idx="3">
                  <c:v>1383.3</c:v>
                </c:pt>
                <c:pt idx="4">
                  <c:v>1800.9</c:v>
                </c:pt>
                <c:pt idx="5">
                  <c:v>2140.1999999999998</c:v>
                </c:pt>
                <c:pt idx="6">
                  <c:v>2818.8</c:v>
                </c:pt>
              </c:numCache>
            </c:numRef>
          </c:xVal>
          <c:yVal>
            <c:numRef>
              <c:f>'Par.analysis_t2-1,0'!$G$103:$G$109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C1-4F06-B445-E6661BB66E38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'Par.analysis_t2-1,0'!$E$103:$E$109</c:f>
              <c:numCache>
                <c:formatCode>General</c:formatCode>
                <c:ptCount val="7"/>
                <c:pt idx="0">
                  <c:v>600.29999999999995</c:v>
                </c:pt>
                <c:pt idx="1">
                  <c:v>730.8</c:v>
                </c:pt>
                <c:pt idx="2">
                  <c:v>1070.0999999999999</c:v>
                </c:pt>
                <c:pt idx="3">
                  <c:v>1383.3</c:v>
                </c:pt>
                <c:pt idx="4">
                  <c:v>1800.9</c:v>
                </c:pt>
                <c:pt idx="5">
                  <c:v>2140.1999999999998</c:v>
                </c:pt>
                <c:pt idx="6">
                  <c:v>2818.8</c:v>
                </c:pt>
              </c:numCache>
            </c:numRef>
          </c:xVal>
          <c:yVal>
            <c:numRef>
              <c:f>'Par.analysis_t2-1,0'!$I$103:$I$109</c:f>
              <c:numCache>
                <c:formatCode>0.00</c:formatCode>
                <c:ptCount val="7"/>
                <c:pt idx="0">
                  <c:v>0.85641191615077605</c:v>
                </c:pt>
                <c:pt idx="1">
                  <c:v>0.89836818717076672</c:v>
                </c:pt>
                <c:pt idx="2">
                  <c:v>0.94988204567491052</c:v>
                </c:pt>
                <c:pt idx="3">
                  <c:v>0.96939171920071776</c:v>
                </c:pt>
                <c:pt idx="4">
                  <c:v>0.98171154213049572</c:v>
                </c:pt>
                <c:pt idx="5">
                  <c:v>0.98698115293167588</c:v>
                </c:pt>
                <c:pt idx="6">
                  <c:v>0.99245335426066528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C1-4F06-B445-E6661BB66E38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'Par.analysis_t2-1,0'!$E$103:$E$109</c:f>
              <c:numCache>
                <c:formatCode>General</c:formatCode>
                <c:ptCount val="7"/>
                <c:pt idx="0">
                  <c:v>600.29999999999995</c:v>
                </c:pt>
                <c:pt idx="1">
                  <c:v>730.8</c:v>
                </c:pt>
                <c:pt idx="2">
                  <c:v>1070.0999999999999</c:v>
                </c:pt>
                <c:pt idx="3">
                  <c:v>1383.3</c:v>
                </c:pt>
                <c:pt idx="4">
                  <c:v>1800.9</c:v>
                </c:pt>
                <c:pt idx="5">
                  <c:v>2140.1999999999998</c:v>
                </c:pt>
                <c:pt idx="6">
                  <c:v>2818.8</c:v>
                </c:pt>
              </c:numCache>
            </c:numRef>
          </c:xVal>
          <c:yVal>
            <c:numRef>
              <c:f>'Par.analysis_t2-1,0'!$K$103:$K$109</c:f>
              <c:numCache>
                <c:formatCode>0.00</c:formatCode>
                <c:ptCount val="7"/>
                <c:pt idx="0">
                  <c:v>1.6771844568958025</c:v>
                </c:pt>
                <c:pt idx="1">
                  <c:v>1.5315366431168851</c:v>
                </c:pt>
                <c:pt idx="2">
                  <c:v>1.3326456470479031</c:v>
                </c:pt>
                <c:pt idx="3">
                  <c:v>1.2589102059978514</c:v>
                </c:pt>
                <c:pt idx="4">
                  <c:v>1.2099557372462695</c:v>
                </c:pt>
                <c:pt idx="5">
                  <c:v>1.1890846739987206</c:v>
                </c:pt>
                <c:pt idx="6">
                  <c:v>1.166868050098216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1C1-4F06-B445-E6661BB66E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9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2.2000000000000002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8691444444444441"/>
          <c:y val="2.6769290123456791E-2"/>
          <c:w val="0.33189000000000002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'Par.analysis_t2-1,0'!$E$92:$E$98</c:f>
              <c:numCache>
                <c:formatCode>General</c:formatCode>
                <c:ptCount val="7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  <c:pt idx="4">
                  <c:v>1800</c:v>
                </c:pt>
                <c:pt idx="5">
                  <c:v>2130</c:v>
                </c:pt>
                <c:pt idx="6">
                  <c:v>2820</c:v>
                </c:pt>
              </c:numCache>
            </c:numRef>
          </c:xVal>
          <c:yVal>
            <c:numRef>
              <c:f>'Par.analysis_t2-1,0'!$G$92:$G$98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4-41BB-84D4-75008BE37433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'Par.analysis_t2-1,0'!$E$92:$E$98</c:f>
              <c:numCache>
                <c:formatCode>General</c:formatCode>
                <c:ptCount val="7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  <c:pt idx="4">
                  <c:v>1800</c:v>
                </c:pt>
                <c:pt idx="5">
                  <c:v>2130</c:v>
                </c:pt>
                <c:pt idx="6">
                  <c:v>2820</c:v>
                </c:pt>
              </c:numCache>
            </c:numRef>
          </c:xVal>
          <c:yVal>
            <c:numRef>
              <c:f>'Par.analysis_t2-1,0'!$I$92:$I$98</c:f>
              <c:numCache>
                <c:formatCode>0.00</c:formatCode>
                <c:ptCount val="7"/>
                <c:pt idx="0">
                  <c:v>0.8204763224276711</c:v>
                </c:pt>
                <c:pt idx="1">
                  <c:v>0.86809521404992052</c:v>
                </c:pt>
                <c:pt idx="2">
                  <c:v>0.93673992475293699</c:v>
                </c:pt>
                <c:pt idx="3">
                  <c:v>0.96028099631720343</c:v>
                </c:pt>
                <c:pt idx="4">
                  <c:v>0.97626544508389024</c:v>
                </c:pt>
                <c:pt idx="5">
                  <c:v>0.98293432468085995</c:v>
                </c:pt>
                <c:pt idx="6">
                  <c:v>0.99019202406405715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4-41BB-84D4-75008BE37433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'Par.analysis_t2-1,0'!$E$92:$E$98</c:f>
              <c:numCache>
                <c:formatCode>General</c:formatCode>
                <c:ptCount val="7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  <c:pt idx="4">
                  <c:v>1800</c:v>
                </c:pt>
                <c:pt idx="5">
                  <c:v>2130</c:v>
                </c:pt>
                <c:pt idx="6">
                  <c:v>2820</c:v>
                </c:pt>
              </c:numCache>
            </c:numRef>
          </c:xVal>
          <c:yVal>
            <c:numRef>
              <c:f>'Par.analysis_t2-1,0'!$K$92:$K$98</c:f>
              <c:numCache>
                <c:formatCode>0.00</c:formatCode>
                <c:ptCount val="7"/>
                <c:pt idx="0">
                  <c:v>1.8185010955044583</c:v>
                </c:pt>
                <c:pt idx="1">
                  <c:v>1.644828229572276</c:v>
                </c:pt>
                <c:pt idx="2">
                  <c:v>1.3855753260428978</c:v>
                </c:pt>
                <c:pt idx="3">
                  <c:v>1.2941221835128569</c:v>
                </c:pt>
                <c:pt idx="4">
                  <c:v>1.2322435753985299</c:v>
                </c:pt>
                <c:pt idx="5">
                  <c:v>1.2049004890124648</c:v>
                </c:pt>
                <c:pt idx="6">
                  <c:v>1.1759828456564407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4-41BB-84D4-75008BE374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9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2.2000000000000002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 |</a:t>
            </a:r>
            <a:r>
              <a:rPr lang="it-IT" sz="1000" baseline="0">
                <a:solidFill>
                  <a:sysClr val="windowText" lastClr="000000"/>
                </a:solidFill>
              </a:rPr>
              <a:t> d_t,4 | t_2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4961159259259259"/>
          <c:y val="0.7675084876543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37874074074074"/>
          <c:y val="2.472469135802469E-2"/>
          <c:w val="0.74029481481481485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'Par.analysis_t2-1,0'!$E$115:$E$121</c:f>
              <c:numCache>
                <c:formatCode>General</c:formatCode>
                <c:ptCount val="7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  <c:pt idx="4">
                  <c:v>1804</c:v>
                </c:pt>
                <c:pt idx="5">
                  <c:v>2134</c:v>
                </c:pt>
                <c:pt idx="6">
                  <c:v>2816</c:v>
                </c:pt>
              </c:numCache>
            </c:numRef>
          </c:xVal>
          <c:yVal>
            <c:numRef>
              <c:f>'Par.analysis_t2-1,0'!$G$115:$G$121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F4-461D-B7EA-AD70671022FE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'Par.analysis_t2-1,0'!$E$115:$E$121</c:f>
              <c:numCache>
                <c:formatCode>General</c:formatCode>
                <c:ptCount val="7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  <c:pt idx="4">
                  <c:v>1804</c:v>
                </c:pt>
                <c:pt idx="5">
                  <c:v>2134</c:v>
                </c:pt>
                <c:pt idx="6">
                  <c:v>2816</c:v>
                </c:pt>
              </c:numCache>
            </c:numRef>
          </c:xVal>
          <c:yVal>
            <c:numRef>
              <c:f>'Par.analysis_t2-1,0'!$I$115:$I$121</c:f>
              <c:numCache>
                <c:formatCode>0.00</c:formatCode>
                <c:ptCount val="7"/>
                <c:pt idx="0">
                  <c:v>0.92402533254216279</c:v>
                </c:pt>
                <c:pt idx="1">
                  <c:v>0.94783066123426707</c:v>
                </c:pt>
                <c:pt idx="2">
                  <c:v>0.9756436875131772</c:v>
                </c:pt>
                <c:pt idx="3">
                  <c:v>0.98512278215816773</c:v>
                </c:pt>
                <c:pt idx="4">
                  <c:v>0.99116451288151164</c:v>
                </c:pt>
                <c:pt idx="5">
                  <c:v>0.99366989198341327</c:v>
                </c:pt>
                <c:pt idx="6">
                  <c:v>0.99635492397707426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F4-461D-B7EA-AD70671022FE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'Par.analysis_t2-1,0'!$E$115:$E$121</c:f>
              <c:numCache>
                <c:formatCode>General</c:formatCode>
                <c:ptCount val="7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  <c:pt idx="4">
                  <c:v>1804</c:v>
                </c:pt>
                <c:pt idx="5">
                  <c:v>2134</c:v>
                </c:pt>
                <c:pt idx="6">
                  <c:v>2816</c:v>
                </c:pt>
              </c:numCache>
            </c:numRef>
          </c:xVal>
          <c:yVal>
            <c:numRef>
              <c:f>'Par.analysis_t2-1,0'!$K$115:$K$121</c:f>
              <c:numCache>
                <c:formatCode>0.00</c:formatCode>
                <c:ptCount val="7"/>
                <c:pt idx="0">
                  <c:v>1.4547472990598918</c:v>
                </c:pt>
                <c:pt idx="1">
                  <c:v>1.356960159244994</c:v>
                </c:pt>
                <c:pt idx="2">
                  <c:v>1.2418612068147219</c:v>
                </c:pt>
                <c:pt idx="3">
                  <c:v>1.2021613829101088</c:v>
                </c:pt>
                <c:pt idx="4">
                  <c:v>1.1756821735201866</c:v>
                </c:pt>
                <c:pt idx="5">
                  <c:v>1.1642100242301168</c:v>
                </c:pt>
                <c:pt idx="6">
                  <c:v>1.152293347225374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6F4-461D-B7EA-AD70671022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9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2.2000000000000002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77525224054664"/>
          <c:y val="2.6769165664274671E-2"/>
          <c:w val="0.34129740740740744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'Par.analysis_t2-1,0'!$E$127:$E$133</c:f>
              <c:numCache>
                <c:formatCode>General</c:formatCode>
                <c:ptCount val="7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  <c:pt idx="4">
                  <c:v>1800</c:v>
                </c:pt>
                <c:pt idx="5">
                  <c:v>2130</c:v>
                </c:pt>
                <c:pt idx="6">
                  <c:v>2820</c:v>
                </c:pt>
              </c:numCache>
            </c:numRef>
          </c:xVal>
          <c:yVal>
            <c:numRef>
              <c:f>'Par.analysis_t2-1,0'!$G$127:$G$133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51-4855-91C0-207CBC98AD5B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'Par.analysis_t2-1,0'!$E$127:$E$133</c:f>
              <c:numCache>
                <c:formatCode>General</c:formatCode>
                <c:ptCount val="7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  <c:pt idx="4">
                  <c:v>1800</c:v>
                </c:pt>
                <c:pt idx="5">
                  <c:v>2130</c:v>
                </c:pt>
                <c:pt idx="6">
                  <c:v>2820</c:v>
                </c:pt>
              </c:numCache>
            </c:numRef>
          </c:xVal>
          <c:yVal>
            <c:numRef>
              <c:f>'Par.analysis_t2-1,0'!$I$127:$I$133</c:f>
              <c:numCache>
                <c:formatCode>0.00</c:formatCode>
                <c:ptCount val="7"/>
                <c:pt idx="0">
                  <c:v>0.87716628464175506</c:v>
                </c:pt>
                <c:pt idx="1">
                  <c:v>0.91137239090127253</c:v>
                </c:pt>
                <c:pt idx="2">
                  <c:v>0.95857004141474889</c:v>
                </c:pt>
                <c:pt idx="3">
                  <c:v>0.9742110860545391</c:v>
                </c:pt>
                <c:pt idx="4">
                  <c:v>0.98467897528076465</c:v>
                </c:pt>
                <c:pt idx="5">
                  <c:v>0.98901045193444159</c:v>
                </c:pt>
                <c:pt idx="6">
                  <c:v>0.99370065321800249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E51-4855-91C0-207CBC98AD5B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'Par.analysis_t2-1,0'!$E$127:$E$133</c:f>
              <c:numCache>
                <c:formatCode>General</c:formatCode>
                <c:ptCount val="7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  <c:pt idx="4">
                  <c:v>1800</c:v>
                </c:pt>
                <c:pt idx="5">
                  <c:v>2130</c:v>
                </c:pt>
                <c:pt idx="6">
                  <c:v>2820</c:v>
                </c:pt>
              </c:numCache>
            </c:numRef>
          </c:xVal>
          <c:yVal>
            <c:numRef>
              <c:f>'Par.analysis_t2-1,0'!$K$127:$K$133</c:f>
              <c:numCache>
                <c:formatCode>0.00</c:formatCode>
                <c:ptCount val="7"/>
                <c:pt idx="0">
                  <c:v>1.655640836265897</c:v>
                </c:pt>
                <c:pt idx="1">
                  <c:v>1.5159025750525847</c:v>
                </c:pt>
                <c:pt idx="2">
                  <c:v>1.3177300625288644</c:v>
                </c:pt>
                <c:pt idx="3">
                  <c:v>1.2500484779178769</c:v>
                </c:pt>
                <c:pt idx="4">
                  <c:v>1.2052419308251479</c:v>
                </c:pt>
                <c:pt idx="5">
                  <c:v>1.1852479034749794</c:v>
                </c:pt>
                <c:pt idx="6">
                  <c:v>1.1644454752928739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E51-4855-91C0-207CBC98A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9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2.2000000000000002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5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'Par.analysis_t2-1,0'!$E$138:$E$144</c:f>
              <c:numCache>
                <c:formatCode>General</c:formatCode>
                <c:ptCount val="7"/>
                <c:pt idx="0">
                  <c:v>600.29999999999995</c:v>
                </c:pt>
                <c:pt idx="1">
                  <c:v>730.8</c:v>
                </c:pt>
                <c:pt idx="2">
                  <c:v>1070.0999999999999</c:v>
                </c:pt>
                <c:pt idx="3">
                  <c:v>1383.3</c:v>
                </c:pt>
                <c:pt idx="4">
                  <c:v>1800.9</c:v>
                </c:pt>
                <c:pt idx="5">
                  <c:v>2140.1999999999998</c:v>
                </c:pt>
                <c:pt idx="6">
                  <c:v>2818.8</c:v>
                </c:pt>
              </c:numCache>
            </c:numRef>
          </c:xVal>
          <c:yVal>
            <c:numRef>
              <c:f>'Par.analysis_t2-1,0'!$G$138:$G$144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29-44D7-9D59-F783EB11B1CD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'Par.analysis_t2-1,0'!$E$138:$E$144</c:f>
              <c:numCache>
                <c:formatCode>General</c:formatCode>
                <c:ptCount val="7"/>
                <c:pt idx="0">
                  <c:v>600.29999999999995</c:v>
                </c:pt>
                <c:pt idx="1">
                  <c:v>730.8</c:v>
                </c:pt>
                <c:pt idx="2">
                  <c:v>1070.0999999999999</c:v>
                </c:pt>
                <c:pt idx="3">
                  <c:v>1383.3</c:v>
                </c:pt>
                <c:pt idx="4">
                  <c:v>1800.9</c:v>
                </c:pt>
                <c:pt idx="5">
                  <c:v>2140.1999999999998</c:v>
                </c:pt>
                <c:pt idx="6">
                  <c:v>2818.8</c:v>
                </c:pt>
              </c:numCache>
            </c:numRef>
          </c:xVal>
          <c:yVal>
            <c:numRef>
              <c:f>'Par.analysis_t2-1,0'!$I$138:$I$144</c:f>
              <c:numCache>
                <c:formatCode>0.00</c:formatCode>
                <c:ptCount val="7"/>
                <c:pt idx="0">
                  <c:v>0.90309441069897156</c:v>
                </c:pt>
                <c:pt idx="1">
                  <c:v>0.93248545455682741</c:v>
                </c:pt>
                <c:pt idx="2">
                  <c:v>0.96733515495563371</c:v>
                </c:pt>
                <c:pt idx="3">
                  <c:v>0.98019244117234294</c:v>
                </c:pt>
                <c:pt idx="4">
                  <c:v>0.98821781488492566</c:v>
                </c:pt>
                <c:pt idx="5">
                  <c:v>0.9916287034094452</c:v>
                </c:pt>
                <c:pt idx="6">
                  <c:v>0.99515698927176566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29-44D7-9D59-F783EB11B1CD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'Par.analysis_t2-1,0'!$E$138:$E$144</c:f>
              <c:numCache>
                <c:formatCode>General</c:formatCode>
                <c:ptCount val="7"/>
                <c:pt idx="0">
                  <c:v>600.29999999999995</c:v>
                </c:pt>
                <c:pt idx="1">
                  <c:v>730.8</c:v>
                </c:pt>
                <c:pt idx="2">
                  <c:v>1070.0999999999999</c:v>
                </c:pt>
                <c:pt idx="3">
                  <c:v>1383.3</c:v>
                </c:pt>
                <c:pt idx="4">
                  <c:v>1800.9</c:v>
                </c:pt>
                <c:pt idx="5">
                  <c:v>2140.1999999999998</c:v>
                </c:pt>
                <c:pt idx="6">
                  <c:v>2818.8</c:v>
                </c:pt>
              </c:numCache>
            </c:numRef>
          </c:xVal>
          <c:yVal>
            <c:numRef>
              <c:f>'Par.analysis_t2-1,0'!$K$138:$K$144</c:f>
              <c:numCache>
                <c:formatCode>0.00</c:formatCode>
                <c:ptCount val="7"/>
                <c:pt idx="0">
                  <c:v>1.5394062753512974</c:v>
                </c:pt>
                <c:pt idx="1">
                  <c:v>1.4291635285951263</c:v>
                </c:pt>
                <c:pt idx="2">
                  <c:v>1.2782135991961159</c:v>
                </c:pt>
                <c:pt idx="3">
                  <c:v>1.2246894885745385</c:v>
                </c:pt>
                <c:pt idx="4">
                  <c:v>1.1889984032617433</c:v>
                </c:pt>
                <c:pt idx="5">
                  <c:v>1.1739615682387665</c:v>
                </c:pt>
                <c:pt idx="6">
                  <c:v>1.1579225528830053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729-44D7-9D59-F783EB11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9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2.2000000000000002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'Par.analysis_t2-1,0'!$E$25:$E$31</c:f>
              <c:numCache>
                <c:formatCode>General</c:formatCode>
                <c:ptCount val="7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  <c:pt idx="4">
                  <c:v>1800</c:v>
                </c:pt>
                <c:pt idx="5">
                  <c:v>2130</c:v>
                </c:pt>
                <c:pt idx="6">
                  <c:v>2820</c:v>
                </c:pt>
              </c:numCache>
            </c:numRef>
          </c:xVal>
          <c:yVal>
            <c:numRef>
              <c:f>'Par.analysis_t2-1,0'!$G$25:$G$31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6B-4C86-A8D5-492EFEE5243B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'Par.analysis_t2-1,0'!$E$25:$E$31</c:f>
              <c:numCache>
                <c:formatCode>General</c:formatCode>
                <c:ptCount val="7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  <c:pt idx="4">
                  <c:v>1800</c:v>
                </c:pt>
                <c:pt idx="5">
                  <c:v>2130</c:v>
                </c:pt>
                <c:pt idx="6">
                  <c:v>2820</c:v>
                </c:pt>
              </c:numCache>
            </c:numRef>
          </c:xVal>
          <c:yVal>
            <c:numRef>
              <c:f>'Par.analysis_t2-1,0'!$I$25:$I$31</c:f>
              <c:numCache>
                <c:formatCode>0.00</c:formatCode>
                <c:ptCount val="7"/>
                <c:pt idx="0">
                  <c:v>0.71995003901576426</c:v>
                </c:pt>
                <c:pt idx="1">
                  <c:v>0.7873218132948735</c:v>
                </c:pt>
                <c:pt idx="2">
                  <c:v>0.89281155973600046</c:v>
                </c:pt>
                <c:pt idx="3">
                  <c:v>0.93150444095650886</c:v>
                </c:pt>
                <c:pt idx="4">
                  <c:v>0.95857004141474877</c:v>
                </c:pt>
                <c:pt idx="5">
                  <c:v>0.97005844498761129</c:v>
                </c:pt>
                <c:pt idx="6">
                  <c:v>0.98269560363851227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6B-4C86-A8D5-492EFEE524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w_FE/w_an</c:v>
                </c:tx>
                <c:spPr>
                  <a:ln w="9525" cap="rnd">
                    <a:solidFill>
                      <a:srgbClr val="0070C0"/>
                    </a:solidFill>
                    <a:round/>
                  </a:ln>
                  <a:effectLst/>
                </c:spPr>
                <c:marker>
                  <c:symbol val="triangle"/>
                  <c:size val="7"/>
                  <c:spPr>
                    <a:solidFill>
                      <a:srgbClr val="0070C0"/>
                    </a:solidFill>
                    <a:ln w="12700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'Par.analysis_t2-1,0'!$E$25:$E$31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600</c:v>
                      </c:pt>
                      <c:pt idx="1">
                        <c:v>720</c:v>
                      </c:pt>
                      <c:pt idx="2">
                        <c:v>1080</c:v>
                      </c:pt>
                      <c:pt idx="3">
                        <c:v>1380</c:v>
                      </c:pt>
                      <c:pt idx="4">
                        <c:v>1800</c:v>
                      </c:pt>
                      <c:pt idx="5">
                        <c:v>2130</c:v>
                      </c:pt>
                      <c:pt idx="6">
                        <c:v>2820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'Par.analysis_t2-1,0'!$K$25:$K$31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2.1069631631412258</c:v>
                      </c:pt>
                      <c:pt idx="1">
                        <c:v>1.8834604018311556</c:v>
                      </c:pt>
                      <c:pt idx="2">
                        <c:v>1.5220073408573855</c:v>
                      </c:pt>
                      <c:pt idx="3">
                        <c:v>1.3852537210348244</c:v>
                      </c:pt>
                      <c:pt idx="4">
                        <c:v>1.289127026766</c:v>
                      </c:pt>
                      <c:pt idx="5">
                        <c:v>1.246656204471658</c:v>
                      </c:pt>
                      <c:pt idx="6">
                        <c:v>1.2004755408107817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EF6B-4C86-A8D5-492EFEE5243B}"/>
                  </c:ext>
                </c:extLst>
              </c15:ser>
            </c15:filteredScatterSeries>
          </c:ext>
        </c:extLst>
      </c:scatterChart>
      <c:valAx>
        <c:axId val="464058984"/>
        <c:scaling>
          <c:orientation val="minMax"/>
          <c:max val="29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400"/>
        <c:minorUnit val="200"/>
      </c:valAx>
      <c:valAx>
        <c:axId val="464055376"/>
        <c:scaling>
          <c:orientation val="minMax"/>
          <c:max val="1.4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2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'Par.analysis_t3-1,5'!$E$14:$E$18</c:f>
              <c:numCache>
                <c:formatCode>General</c:formatCode>
                <c:ptCount val="5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'Par.analysis_t3-1,5'!$G$14:$G$18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B4-4D24-9466-907225D4C590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'Par.analysis_t3-1,5'!$E$14:$E$18</c:f>
              <c:numCache>
                <c:formatCode>General</c:formatCode>
                <c:ptCount val="5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'Par.analysis_t3-1,5'!$I$14:$I$18</c:f>
              <c:numCache>
                <c:formatCode>0.00</c:formatCode>
                <c:ptCount val="5"/>
                <c:pt idx="0">
                  <c:v>0.80986185627495477</c:v>
                </c:pt>
                <c:pt idx="1">
                  <c:v>0.8641804219874224</c:v>
                </c:pt>
                <c:pt idx="2">
                  <c:v>0.93345905758271086</c:v>
                </c:pt>
                <c:pt idx="3">
                  <c:v>0.95866010320244266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B4-4D24-9466-907225D4C590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66CC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'Par.analysis_t3-1,5'!$E$14:$E$18</c:f>
              <c:numCache>
                <c:formatCode>General</c:formatCode>
                <c:ptCount val="5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'Par.analysis_t3-1,5'!$K$14:$K$18</c:f>
              <c:numCache>
                <c:formatCode>0.00</c:formatCode>
                <c:ptCount val="5"/>
                <c:pt idx="0">
                  <c:v>1.9687872190474962</c:v>
                </c:pt>
                <c:pt idx="1">
                  <c:v>1.7855414553143498</c:v>
                </c:pt>
                <c:pt idx="2">
                  <c:v>1.5385346678867449</c:v>
                </c:pt>
                <c:pt idx="3">
                  <c:v>1.4449761900860318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3B4-4D24-9466-907225D4C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6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'Par.analysis_t3-1,5'!$E$20:$E$23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'Par.analysis_t3-1,5'!$G$20:$G$23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8D-4E71-A896-622DCC71E2CD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'Par.analysis_t3-1,5'!$E$20:$E$23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'Par.analysis_t3-1,5'!$I$20:$I$23</c:f>
              <c:numCache>
                <c:formatCode>0.00</c:formatCode>
                <c:ptCount val="4"/>
                <c:pt idx="0">
                  <c:v>0.74482945933677414</c:v>
                </c:pt>
                <c:pt idx="1">
                  <c:v>0.81344687374118729</c:v>
                </c:pt>
                <c:pt idx="2">
                  <c:v>0.90578222370860006</c:v>
                </c:pt>
                <c:pt idx="3">
                  <c:v>0.94080054890424925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A8D-4E71-A896-622DCC71E2CD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'Par.analysis_t3-1,5'!$E$20:$E$23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'Par.analysis_t3-1,5'!$K$20:$K$23</c:f>
              <c:numCache>
                <c:formatCode>0.00</c:formatCode>
                <c:ptCount val="4"/>
                <c:pt idx="0">
                  <c:v>2.0540741311931927</c:v>
                </c:pt>
                <c:pt idx="1">
                  <c:v>1.8416779468119031</c:v>
                </c:pt>
                <c:pt idx="2">
                  <c:v>1.5378114047317937</c:v>
                </c:pt>
                <c:pt idx="3">
                  <c:v>1.4176191128153708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A8D-4E71-A896-622DCC71E2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6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3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'Par.analysis_t3-1,5'!$E$26:$E$29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'Par.analysis_t3-1,5'!$G$26:$G$29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78-4986-B6A9-4053C1177152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'Par.analysis_t3-1,5'!$E$26:$E$29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'Par.analysis_t3-1,5'!$I$26:$I$29</c:f>
              <c:numCache>
                <c:formatCode>0.00</c:formatCode>
                <c:ptCount val="4"/>
                <c:pt idx="0">
                  <c:v>0.88190717047312361</c:v>
                </c:pt>
                <c:pt idx="1">
                  <c:v>0.9169876756759745</c:v>
                </c:pt>
                <c:pt idx="2">
                  <c:v>0.96076517236004966</c:v>
                </c:pt>
                <c:pt idx="3">
                  <c:v>0.97581344587872432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78-4986-B6A9-4053C1177152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'Par.analysis_t3-1,5'!$E$26:$E$29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'Par.analysis_t3-1,5'!$K$26:$K$29</c:f>
              <c:numCache>
                <c:formatCode>0.00</c:formatCode>
                <c:ptCount val="4"/>
                <c:pt idx="0">
                  <c:v>1.7171983112060878</c:v>
                </c:pt>
                <c:pt idx="1">
                  <c:v>1.5939553828159185</c:v>
                </c:pt>
                <c:pt idx="2">
                  <c:v>1.4344769759330538</c:v>
                </c:pt>
                <c:pt idx="3">
                  <c:v>1.3775834187141187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978-4986-B6A9-4053C1177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6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'Par.analysis_t3-1,5'!$E$32:$E$35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'Par.analysis_t3-1,5'!$G$32:$G$35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36-4822-B1D2-AB5AEE31C3F3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'Par.analysis_t3-1,5'!$E$32:$E$35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'Par.analysis_t3-1,5'!$I$32:$I$35</c:f>
              <c:numCache>
                <c:formatCode>0.00</c:formatCode>
                <c:ptCount val="4"/>
                <c:pt idx="0">
                  <c:v>0.63152128359940074</c:v>
                </c:pt>
                <c:pt idx="1">
                  <c:v>0.71164602066897531</c:v>
                </c:pt>
                <c:pt idx="2">
                  <c:v>0.8473960303466207</c:v>
                </c:pt>
                <c:pt idx="3">
                  <c:v>0.90065887440169612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836-4822-B1D2-AB5AEE31C3F3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'Par.analysis_t3-1,5'!$E$32:$E$35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'Par.analysis_t3-1,5'!$K$32:$K$35</c:f>
              <c:numCache>
                <c:formatCode>0.00</c:formatCode>
                <c:ptCount val="4"/>
                <c:pt idx="0">
                  <c:v>2.4135595827116476</c:v>
                </c:pt>
                <c:pt idx="1">
                  <c:v>2.1779901443768575</c:v>
                </c:pt>
                <c:pt idx="2">
                  <c:v>1.7421798394212931</c:v>
                </c:pt>
                <c:pt idx="3">
                  <c:v>1.5615167831134209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836-4822-B1D2-AB5AEE31C3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6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3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'Par.analysis_t1-0,7'!$E$26:$E$29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'Par.analysis_t1-0,7'!$G$26:$G$29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CD-4A15-BB07-401EFF3878D7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'Par.analysis_t1-0,7'!$E$26:$E$29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'Par.analysis_t1-0,7'!$I$26:$I$29</c:f>
              <c:numCache>
                <c:formatCode>0.00</c:formatCode>
                <c:ptCount val="4"/>
                <c:pt idx="0">
                  <c:v>0.94118572251703514</c:v>
                </c:pt>
                <c:pt idx="1">
                  <c:v>0.95946635974707661</c:v>
                </c:pt>
                <c:pt idx="2">
                  <c:v>0.98129909276968075</c:v>
                </c:pt>
                <c:pt idx="3">
                  <c:v>0.98856544137214852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CD-4A15-BB07-401EFF3878D7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'Par.analysis_t1-0,7'!$E$26:$E$29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'Par.analysis_t1-0,7'!$K$26:$K$29</c:f>
              <c:numCache>
                <c:formatCode>0.00</c:formatCode>
                <c:ptCount val="4"/>
                <c:pt idx="0">
                  <c:v>1.367462036234069</c:v>
                </c:pt>
                <c:pt idx="1">
                  <c:v>1.2954759265567213</c:v>
                </c:pt>
                <c:pt idx="2">
                  <c:v>1.2084859485560453</c:v>
                </c:pt>
                <c:pt idx="3">
                  <c:v>1.1783603573634884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CD-4A15-BB07-401EFF3878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0.70000000000000007"/>
        <c:crossBetween val="midCat"/>
        <c:majorUnit val="150"/>
        <c:minorUnit val="50"/>
      </c:valAx>
      <c:valAx>
        <c:axId val="464055376"/>
        <c:scaling>
          <c:orientation val="minMax"/>
          <c:max val="1.9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'Par.analysis_t3-1,5'!$E$38:$E$42</c:f>
              <c:numCache>
                <c:formatCode>General</c:formatCode>
                <c:ptCount val="5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'Par.analysis_t3-1,5'!$G$38:$G$42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ED-4BBE-BE22-2939BD048BB6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'Par.analysis_t3-1,5'!$E$38:$E$42</c:f>
              <c:numCache>
                <c:formatCode>General</c:formatCode>
                <c:ptCount val="5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'Par.analysis_t3-1,5'!$I$38:$I$42</c:f>
              <c:numCache>
                <c:formatCode>0.00</c:formatCode>
                <c:ptCount val="5"/>
                <c:pt idx="0">
                  <c:v>0.85288550671878227</c:v>
                </c:pt>
                <c:pt idx="1">
                  <c:v>0.89648412065074679</c:v>
                </c:pt>
                <c:pt idx="2">
                  <c:v>0.95023422598858376</c:v>
                </c:pt>
                <c:pt idx="3">
                  <c:v>0.96929102322839755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4ED-4BBE-BE22-2939BD048BB6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'Par.analysis_t3-1,5'!$E$38:$E$42</c:f>
              <c:numCache>
                <c:formatCode>General</c:formatCode>
                <c:ptCount val="5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'Par.analysis_t3-1,5'!$K$38:$K$42</c:f>
              <c:numCache>
                <c:formatCode>0.00</c:formatCode>
                <c:ptCount val="5"/>
                <c:pt idx="0">
                  <c:v>1.8381014240820306</c:v>
                </c:pt>
                <c:pt idx="1">
                  <c:v>1.6829731152103857</c:v>
                </c:pt>
                <c:pt idx="2">
                  <c:v>1.4823103070379811</c:v>
                </c:pt>
                <c:pt idx="3">
                  <c:v>1.4081167329389919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4ED-4BBE-BE22-2939BD048B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6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'Par.analysis_t3-1,5'!$E$44:$E$47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'Par.analysis_t3-1,5'!$G$44:$G$47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41-403C-9AC1-A18E5ED8FC13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'Par.analysis_t3-1,5'!$E$44:$E$47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'Par.analysis_t3-1,5'!$I$44:$I$47</c:f>
              <c:numCache>
                <c:formatCode>0.00</c:formatCode>
                <c:ptCount val="4"/>
                <c:pt idx="0">
                  <c:v>0.79891462677237546</c:v>
                </c:pt>
                <c:pt idx="1">
                  <c:v>0.85580375662724939</c:v>
                </c:pt>
                <c:pt idx="2">
                  <c:v>0.92900412444366287</c:v>
                </c:pt>
                <c:pt idx="3">
                  <c:v>0.95581251815999912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41-403C-9AC1-A18E5ED8FC13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'Par.analysis_t3-1,5'!$E$44:$E$47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'Par.analysis_t3-1,5'!$K$44:$K$47</c:f>
              <c:numCache>
                <c:formatCode>0.00</c:formatCode>
                <c:ptCount val="4"/>
                <c:pt idx="0">
                  <c:v>1.7232226850883656</c:v>
                </c:pt>
                <c:pt idx="1">
                  <c:v>1.7122762104046807</c:v>
                </c:pt>
                <c:pt idx="2">
                  <c:v>1.4623759442664539</c:v>
                </c:pt>
                <c:pt idx="3">
                  <c:v>1.3683631224511381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041-403C-9AC1-A18E5ED8FC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6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3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'Par.analysis_t3-1,5'!$E$50:$E$53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'Par.analysis_t3-1,5'!$G$50:$G$53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B9-4660-A818-4297DF5FAD90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'Par.analysis_t3-1,5'!$E$50:$E$53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'Par.analysis_t3-1,5'!$I$50:$I$53</c:f>
              <c:numCache>
                <c:formatCode>0.00</c:formatCode>
                <c:ptCount val="4"/>
                <c:pt idx="0">
                  <c:v>0.91043167841041028</c:v>
                </c:pt>
                <c:pt idx="1">
                  <c:v>0.93763791099762928</c:v>
                </c:pt>
                <c:pt idx="2">
                  <c:v>0.97087120371512314</c:v>
                </c:pt>
                <c:pt idx="3">
                  <c:v>0.98211552493717524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9B9-4660-A818-4297DF5FAD90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'Par.analysis_t3-1,5'!$E$50:$E$53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'Par.analysis_t3-1,5'!$K$50:$K$53</c:f>
              <c:numCache>
                <c:formatCode>0.00</c:formatCode>
                <c:ptCount val="4"/>
                <c:pt idx="0">
                  <c:v>1.6255332831870084</c:v>
                </c:pt>
                <c:pt idx="1">
                  <c:v>1.525855815923985</c:v>
                </c:pt>
                <c:pt idx="2">
                  <c:v>1.3995032389292275</c:v>
                </c:pt>
                <c:pt idx="3">
                  <c:v>1.3558070907318907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9B9-4660-A818-4297DF5FA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6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'Par.analysis_t3-1,5'!$E$56:$E$59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'Par.analysis_t3-1,5'!$G$56:$G$59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07-4437-8653-ACADC1C4B571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'Par.analysis_t3-1,5'!$E$56:$E$59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'Par.analysis_t3-1,5'!$I$56:$I$59</c:f>
              <c:numCache>
                <c:formatCode>0.00</c:formatCode>
                <c:ptCount val="4"/>
                <c:pt idx="0">
                  <c:v>0.69994795756603323</c:v>
                </c:pt>
                <c:pt idx="1">
                  <c:v>0.77059839799253405</c:v>
                </c:pt>
                <c:pt idx="2">
                  <c:v>0.88315200000169281</c:v>
                </c:pt>
                <c:pt idx="3">
                  <c:v>0.92503902613688715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E07-4437-8653-ACADC1C4B571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'Par.analysis_t3-1,5'!$E$56:$E$59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'Par.analysis_t3-1,5'!$K$56:$K$59</c:f>
              <c:numCache>
                <c:formatCode>0.00</c:formatCode>
                <c:ptCount val="4"/>
                <c:pt idx="0">
                  <c:v>2.2285326994442092</c:v>
                </c:pt>
                <c:pt idx="1">
                  <c:v>2.0074434434954611</c:v>
                </c:pt>
                <c:pt idx="2">
                  <c:v>1.6296980690864571</c:v>
                </c:pt>
                <c:pt idx="3">
                  <c:v>1.4823006644827987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E07-4437-8653-ACADC1C4B5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6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'Par.analysis_t3-1,5'!$E$62:$E$66</c:f>
              <c:numCache>
                <c:formatCode>General</c:formatCode>
                <c:ptCount val="5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'Par.analysis_t3-1,5'!$G$62:$G$66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8E-4903-ADD1-9349986B626A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'Par.analysis_t3-1,5'!$E$62:$E$66</c:f>
              <c:numCache>
                <c:formatCode>General</c:formatCode>
                <c:ptCount val="5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'Par.analysis_t3-1,5'!$I$62:$I$66</c:f>
              <c:numCache>
                <c:formatCode>0.00</c:formatCode>
                <c:ptCount val="5"/>
                <c:pt idx="0">
                  <c:v>0.8833431423711342</c:v>
                </c:pt>
                <c:pt idx="1">
                  <c:v>0.91877501204831769</c:v>
                </c:pt>
                <c:pt idx="2">
                  <c:v>0.96144841929125924</c:v>
                </c:pt>
                <c:pt idx="3">
                  <c:v>0.97631799037404465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8E-4903-ADD1-9349986B626A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'Par.analysis_t3-1,5'!$E$62:$E$66</c:f>
              <c:numCache>
                <c:formatCode>General</c:formatCode>
                <c:ptCount val="5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'Par.analysis_t3-1,5'!$K$62:$K$66</c:f>
              <c:numCache>
                <c:formatCode>0.00</c:formatCode>
                <c:ptCount val="5"/>
                <c:pt idx="0">
                  <c:v>1.7453510177647296</c:v>
                </c:pt>
                <c:pt idx="1">
                  <c:v>1.6120298588666726</c:v>
                </c:pt>
                <c:pt idx="2">
                  <c:v>1.4443376816899696</c:v>
                </c:pt>
                <c:pt idx="3">
                  <c:v>1.3838739154009099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18E-4903-ADD1-9349986B6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6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'Par.analysis_t3-1,5'!$E$68:$E$71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'Par.analysis_t3-1,5'!$G$68:$G$71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F1-4D97-B465-7433585FE50B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'Par.analysis_t3-1,5'!$E$68:$E$71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'Par.analysis_t3-1,5'!$I$68:$I$71</c:f>
              <c:numCache>
                <c:formatCode>0.00</c:formatCode>
                <c:ptCount val="4"/>
                <c:pt idx="0">
                  <c:v>0.838429282686595</c:v>
                </c:pt>
                <c:pt idx="1">
                  <c:v>0.88573815859958316</c:v>
                </c:pt>
                <c:pt idx="2">
                  <c:v>0.94472400917581845</c:v>
                </c:pt>
                <c:pt idx="3">
                  <c:v>0.96581492348633224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F1-4D97-B465-7433585FE50B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'Par.analysis_t3-1,5'!$E$68:$E$71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'Par.analysis_t3-1,5'!$K$68:$K$71</c:f>
              <c:numCache>
                <c:formatCode>0.00</c:formatCode>
                <c:ptCount val="4"/>
                <c:pt idx="0">
                  <c:v>1.7782291510741453</c:v>
                </c:pt>
                <c:pt idx="1">
                  <c:v>1.6206013695525114</c:v>
                </c:pt>
                <c:pt idx="2">
                  <c:v>1.4121003339634992</c:v>
                </c:pt>
                <c:pt idx="3">
                  <c:v>1.3351773408395859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6F1-4D97-B465-7433585FE5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6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3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'Par.analysis_t3-1,5'!$E$74:$E$77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'Par.analysis_t3-1,5'!$G$74:$G$77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F4-4777-92BA-3E428C650F30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'Par.analysis_t3-1,5'!$E$74:$E$77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'Par.analysis_t3-1,5'!$I$74:$I$77</c:f>
              <c:numCache>
                <c:formatCode>0.00</c:formatCode>
                <c:ptCount val="4"/>
                <c:pt idx="0">
                  <c:v>0.92995380372817293</c:v>
                </c:pt>
                <c:pt idx="1">
                  <c:v>0.95154581366678259</c:v>
                </c:pt>
                <c:pt idx="2">
                  <c:v>0.97754496342581165</c:v>
                </c:pt>
                <c:pt idx="3">
                  <c:v>0.9862495614263278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F4-4777-92BA-3E428C650F30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'Par.analysis_t3-1,5'!$E$74:$E$77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'Par.analysis_t3-1,5'!$K$74:$K$77</c:f>
              <c:numCache>
                <c:formatCode>0.00</c:formatCode>
                <c:ptCount val="4"/>
                <c:pt idx="0">
                  <c:v>1.5644128769645946</c:v>
                </c:pt>
                <c:pt idx="1">
                  <c:v>1.4811631084591386</c:v>
                </c:pt>
                <c:pt idx="2">
                  <c:v>1.3774068071885326</c:v>
                </c:pt>
                <c:pt idx="3">
                  <c:v>1.3415196616716549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7F4-4777-92BA-3E428C650F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6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'Par.analysis_t3-1,5'!$E$80:$E$83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'Par.analysis_t3-1,5'!$G$80:$G$83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16-4E56-B737-8C18322A57AC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'Par.analysis_t3-1,5'!$E$80:$E$83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'Par.analysis_t3-1,5'!$I$80:$I$83</c:f>
              <c:numCache>
                <c:formatCode>0.00</c:formatCode>
                <c:ptCount val="4"/>
                <c:pt idx="0">
                  <c:v>0.75289507599344996</c:v>
                </c:pt>
                <c:pt idx="1">
                  <c:v>0.81438460082358255</c:v>
                </c:pt>
                <c:pt idx="2">
                  <c:v>0.90801924196664163</c:v>
                </c:pt>
                <c:pt idx="3">
                  <c:v>0.9415816537311037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16-4E56-B737-8C18322A57AC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'Par.analysis_t3-1,5'!$E$80:$E$83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'Par.analysis_t3-1,5'!$K$80:$K$83</c:f>
              <c:numCache>
                <c:formatCode>0.00</c:formatCode>
                <c:ptCount val="4"/>
                <c:pt idx="0">
                  <c:v>2.0828809149975451</c:v>
                </c:pt>
                <c:pt idx="1">
                  <c:v>1.8798531995316321</c:v>
                </c:pt>
                <c:pt idx="2">
                  <c:v>1.5511935479549581</c:v>
                </c:pt>
                <c:pt idx="3">
                  <c:v>1.4285236511819523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316-4E56-B737-8C18322A57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6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'Par.analysis_t4-2,0'!$E$14:$E$18</c:f>
              <c:numCache>
                <c:formatCode>General</c:formatCode>
                <c:ptCount val="5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'Par.analysis_t4-2,0'!$G$14:$G$18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84-4964-8996-CED2F232B1E6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'Par.analysis_t4-2,0'!$E$14:$E$18</c:f>
              <c:numCache>
                <c:formatCode>General</c:formatCode>
                <c:ptCount val="5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'Par.analysis_t4-2,0'!$I$14:$I$18</c:f>
              <c:numCache>
                <c:formatCode>0.00</c:formatCode>
                <c:ptCount val="5"/>
                <c:pt idx="0">
                  <c:v>0.76159258921242123</c:v>
                </c:pt>
                <c:pt idx="1">
                  <c:v>0.82675077486612625</c:v>
                </c:pt>
                <c:pt idx="2">
                  <c:v>0.91320390802956475</c:v>
                </c:pt>
                <c:pt idx="3">
                  <c:v>0.94562936310921775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84-4964-8996-CED2F232B1E6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66CC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'Par.analysis_t4-2,0'!$E$14:$E$18</c:f>
              <c:numCache>
                <c:formatCode>General</c:formatCode>
                <c:ptCount val="5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'Par.analysis_t4-2,0'!$K$14:$K$18</c:f>
              <c:numCache>
                <c:formatCode>0.00</c:formatCode>
                <c:ptCount val="5"/>
                <c:pt idx="0">
                  <c:v>2.2117686170086919</c:v>
                </c:pt>
                <c:pt idx="1">
                  <c:v>2.0085982169280809</c:v>
                </c:pt>
                <c:pt idx="2">
                  <c:v>1.7140127337278548</c:v>
                </c:pt>
                <c:pt idx="3">
                  <c:v>1.5950386915070762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84-4964-8996-CED2F232B1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8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'Par.analysis_t4-2,0'!$E$20:$E$23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'Par.analysis_t4-2,0'!$G$20:$G$23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C2-4C5D-B0CE-B94BCCC7D5F7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'Par.analysis_t4-2,0'!$E$20:$E$23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'Par.analysis_t4-2,0'!$I$20:$I$23</c:f>
              <c:numCache>
                <c:formatCode>0.00</c:formatCode>
                <c:ptCount val="4"/>
                <c:pt idx="0">
                  <c:v>0.68644279926269425</c:v>
                </c:pt>
                <c:pt idx="1">
                  <c:v>0.7658245522768532</c:v>
                </c:pt>
                <c:pt idx="2">
                  <c:v>0.87820149310327422</c:v>
                </c:pt>
                <c:pt idx="3">
                  <c:v>0.92259484608034092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CC2-4C5D-B0CE-B94BCCC7D5F7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'Par.analysis_t4-2,0'!$E$20:$E$23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'Par.analysis_t4-2,0'!$K$20:$K$23</c:f>
              <c:numCache>
                <c:formatCode>0.00</c:formatCode>
                <c:ptCount val="4"/>
                <c:pt idx="0">
                  <c:v>2.2882617115783002</c:v>
                </c:pt>
                <c:pt idx="1">
                  <c:v>2.061682905941463</c:v>
                </c:pt>
                <c:pt idx="2">
                  <c:v>1.7042247453913169</c:v>
                </c:pt>
                <c:pt idx="3">
                  <c:v>1.5544585893161336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CC2-4C5D-B0CE-B94BCCC7D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8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'Par.analysis_t1-0,7'!$E$32:$E$35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'Par.analysis_t1-0,7'!$G$32:$G$35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B7-4ED6-96AB-EB79F161281A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'Par.analysis_t1-0,7'!$E$32:$E$35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'Par.analysis_t1-0,7'!$I$32:$I$35</c:f>
              <c:numCache>
                <c:formatCode>0.00</c:formatCode>
                <c:ptCount val="4"/>
                <c:pt idx="0">
                  <c:v>0.78598451919630574</c:v>
                </c:pt>
                <c:pt idx="1">
                  <c:v>0.84097919219041328</c:v>
                </c:pt>
                <c:pt idx="2">
                  <c:v>0.92247516187096923</c:v>
                </c:pt>
                <c:pt idx="3">
                  <c:v>0.95104719371968072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AB7-4ED6-96AB-EB79F161281A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'Par.analysis_t1-0,7'!$E$32:$E$35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'Par.analysis_t1-0,7'!$K$32:$K$35</c:f>
              <c:numCache>
                <c:formatCode>0.00</c:formatCode>
                <c:ptCount val="4"/>
                <c:pt idx="0">
                  <c:v>1.8750556936851639</c:v>
                </c:pt>
                <c:pt idx="1">
                  <c:v>1.6796248063123413</c:v>
                </c:pt>
                <c:pt idx="2">
                  <c:v>1.3846569045178907</c:v>
                </c:pt>
                <c:pt idx="3">
                  <c:v>1.2791302723410678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AB7-4ED6-96AB-EB79F1612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0.70000000000000007"/>
        <c:crossBetween val="midCat"/>
        <c:majorUnit val="150"/>
        <c:minorUnit val="50"/>
      </c:valAx>
      <c:valAx>
        <c:axId val="464055376"/>
        <c:scaling>
          <c:orientation val="minMax"/>
          <c:max val="1.9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3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'Par.analysis_t4-2,0'!$E$26:$E$29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'Par.analysis_t4-2,0'!$G$26:$G$29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AF-4B11-A8B2-077A5C585386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'Par.analysis_t4-2,0'!$E$26:$E$29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'Par.analysis_t4-2,0'!$I$26:$I$29</c:f>
              <c:numCache>
                <c:formatCode>0.00</c:formatCode>
                <c:ptCount val="4"/>
                <c:pt idx="0">
                  <c:v>0.84850633257792363</c:v>
                </c:pt>
                <c:pt idx="1">
                  <c:v>0.89229712295460706</c:v>
                </c:pt>
                <c:pt idx="2">
                  <c:v>0.94836222948864113</c:v>
                </c:pt>
                <c:pt idx="3">
                  <c:v>0.96800917709482581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EAF-4B11-A8B2-077A5C585386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'Par.analysis_t4-2,0'!$E$26:$E$29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'Par.analysis_t4-2,0'!$K$26:$K$29</c:f>
              <c:numCache>
                <c:formatCode>0.00</c:formatCode>
                <c:ptCount val="4"/>
                <c:pt idx="0">
                  <c:v>1.9237908330386284</c:v>
                </c:pt>
                <c:pt idx="1">
                  <c:v>1.7791066535154905</c:v>
                </c:pt>
                <c:pt idx="2">
                  <c:v>1.5800350827526508</c:v>
                </c:pt>
                <c:pt idx="3">
                  <c:v>1.5068571317424013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EAF-4B11-A8B2-077A5C585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8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'Par.analysis_t4-2,0'!$E$32:$E$35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'Par.analysis_t4-2,0'!$G$32:$G$35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9B-46AF-890A-C3D67AE91CC5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'Par.analysis_t4-2,0'!$E$32:$E$35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'Par.analysis_t4-2,0'!$I$32:$I$35</c:f>
              <c:numCache>
                <c:formatCode>0.00</c:formatCode>
                <c:ptCount val="4"/>
                <c:pt idx="0">
                  <c:v>0.56243901485078873</c:v>
                </c:pt>
                <c:pt idx="1">
                  <c:v>0.64924216657516076</c:v>
                </c:pt>
                <c:pt idx="2">
                  <c:v>0.80637724100796881</c:v>
                </c:pt>
                <c:pt idx="3">
                  <c:v>0.87179065282253898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9B-46AF-890A-C3D67AE91CC5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'Par.analysis_t4-2,0'!$E$32:$E$35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'Par.analysis_t4-2,0'!$K$32:$K$35</c:f>
              <c:numCache>
                <c:formatCode>0.00</c:formatCode>
                <c:ptCount val="4"/>
                <c:pt idx="0">
                  <c:v>2.6389485593386972</c:v>
                </c:pt>
                <c:pt idx="1">
                  <c:v>2.4160095451472126</c:v>
                </c:pt>
                <c:pt idx="2">
                  <c:v>1.9485785247887755</c:v>
                </c:pt>
                <c:pt idx="3">
                  <c:v>1.7341575116511383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B9B-46AF-890A-C3D67AE91C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8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'Par.analysis_t4-2,0'!$E$38:$E$42</c:f>
              <c:numCache>
                <c:formatCode>General</c:formatCode>
                <c:ptCount val="5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'Par.analysis_t4-2,0'!$G$38:$G$42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08-4795-A48C-A6604D4E234C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'Par.analysis_t4-2,0'!$E$38:$E$42</c:f>
              <c:numCache>
                <c:formatCode>General</c:formatCode>
                <c:ptCount val="5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'Par.analysis_t4-2,0'!$I$38:$I$42</c:f>
              <c:numCache>
                <c:formatCode>0.00</c:formatCode>
                <c:ptCount val="5"/>
                <c:pt idx="0">
                  <c:v>0.81301666196728106</c:v>
                </c:pt>
                <c:pt idx="1">
                  <c:v>0.8665824395640489</c:v>
                </c:pt>
                <c:pt idx="2">
                  <c:v>0.93472839857343082</c:v>
                </c:pt>
                <c:pt idx="3">
                  <c:v>0.95946958021114326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08-4795-A48C-A6604D4E234C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'Par.analysis_t4-2,0'!$E$38:$E$42</c:f>
              <c:numCache>
                <c:formatCode>General</c:formatCode>
                <c:ptCount val="5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'Par.analysis_t4-2,0'!$K$38:$K$42</c:f>
              <c:numCache>
                <c:formatCode>0.00</c:formatCode>
                <c:ptCount val="5"/>
                <c:pt idx="0">
                  <c:v>2.0619292392414792</c:v>
                </c:pt>
                <c:pt idx="1">
                  <c:v>1.885863570993467</c:v>
                </c:pt>
                <c:pt idx="2">
                  <c:v>1.6400957551208453</c:v>
                </c:pt>
                <c:pt idx="3">
                  <c:v>1.5455207090220981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D08-4795-A48C-A6604D4E23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8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'Par.analysis_t4-2,0'!$E$44:$E$47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'Par.analysis_t4-2,0'!$G$44:$G$47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16-4680-A5FB-B87B0CF290A5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'Par.analysis_t4-2,0'!$E$44:$E$47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'Par.analysis_t4-2,0'!$I$44:$I$47</c:f>
              <c:numCache>
                <c:formatCode>0.00</c:formatCode>
                <c:ptCount val="4"/>
                <c:pt idx="0">
                  <c:v>0.7487285095119196</c:v>
                </c:pt>
                <c:pt idx="1">
                  <c:v>0.81655566992463224</c:v>
                </c:pt>
                <c:pt idx="2">
                  <c:v>0.90752722773556216</c:v>
                </c:pt>
                <c:pt idx="3">
                  <c:v>0.94193855391154491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916-4680-A5FB-B87B0CF290A5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'Par.analysis_t4-2,0'!$E$44:$E$47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'Par.analysis_t4-2,0'!$K$44:$K$47</c:f>
              <c:numCache>
                <c:formatCode>0.00</c:formatCode>
                <c:ptCount val="4"/>
                <c:pt idx="0">
                  <c:v>2.1138673312448293</c:v>
                </c:pt>
                <c:pt idx="1">
                  <c:v>1.9092124681855578</c:v>
                </c:pt>
                <c:pt idx="2">
                  <c:v>1.6087776770963835</c:v>
                </c:pt>
                <c:pt idx="3">
                  <c:v>1.4893178119711143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916-4680-A5FB-B87B0CF29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8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3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'Par.analysis_t4-2,0'!$E$50:$E$53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'Par.analysis_t4-2,0'!$G$50:$G$53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EB-4D31-A523-2ED6ED930DCD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'Par.analysis_t4-2,0'!$E$50:$E$53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'Par.analysis_t4-2,0'!$I$50:$I$53</c:f>
              <c:numCache>
                <c:formatCode>0.00</c:formatCode>
                <c:ptCount val="4"/>
                <c:pt idx="0">
                  <c:v>0.88403775250581729</c:v>
                </c:pt>
                <c:pt idx="1">
                  <c:v>0.918543807440241</c:v>
                </c:pt>
                <c:pt idx="2">
                  <c:v>0.96153508385565878</c:v>
                </c:pt>
                <c:pt idx="3">
                  <c:v>0.97629534833343501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EB-4D31-A523-2ED6ED930DCD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'Par.analysis_t4-2,0'!$E$50:$E$53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'Par.analysis_t4-2,0'!$K$50:$K$53</c:f>
              <c:numCache>
                <c:formatCode>0.00</c:formatCode>
                <c:ptCount val="4"/>
                <c:pt idx="0">
                  <c:v>1.8113710668776353</c:v>
                </c:pt>
                <c:pt idx="1">
                  <c:v>1.6921175505919046</c:v>
                </c:pt>
                <c:pt idx="2">
                  <c:v>1.533692841836187</c:v>
                </c:pt>
                <c:pt idx="3">
                  <c:v>1.4765546670515481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7EB-4D31-A523-2ED6ED930D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8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'Par.analysis_t4-2,0'!$E$56:$E$59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'Par.analysis_t4-2,0'!$G$56:$G$59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A7-49F8-8D8D-86A67E42313A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'Par.analysis_t4-2,0'!$E$56:$E$59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'Par.analysis_t4-2,0'!$I$56:$I$59</c:f>
              <c:numCache>
                <c:formatCode>0.00</c:formatCode>
                <c:ptCount val="4"/>
                <c:pt idx="0">
                  <c:v>0.63630629023333551</c:v>
                </c:pt>
                <c:pt idx="1">
                  <c:v>0.71585868804317809</c:v>
                </c:pt>
                <c:pt idx="2">
                  <c:v>0.85004337715747369</c:v>
                </c:pt>
                <c:pt idx="3">
                  <c:v>0.90248855253738269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A7-49F8-8D8D-86A67E42313A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'Par.analysis_t4-2,0'!$E$56:$E$59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'Par.analysis_t4-2,0'!$K$56:$K$59</c:f>
              <c:numCache>
                <c:formatCode>0.00</c:formatCode>
                <c:ptCount val="4"/>
                <c:pt idx="0">
                  <c:v>2.459304977085651</c:v>
                </c:pt>
                <c:pt idx="1">
                  <c:v>2.2374030728365821</c:v>
                </c:pt>
                <c:pt idx="2">
                  <c:v>1.81301647452069</c:v>
                </c:pt>
                <c:pt idx="3">
                  <c:v>1.6337266570697735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3A7-49F8-8D8D-86A67E4231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8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'Par.analysis_t4-2,0'!$E$62:$E$66</c:f>
              <c:numCache>
                <c:formatCode>General</c:formatCode>
                <c:ptCount val="5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'Par.analysis_t4-2,0'!$G$62:$G$66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2C-4528-B917-EC9758CAF712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'Par.analysis_t4-2,0'!$E$62:$E$66</c:f>
              <c:numCache>
                <c:formatCode>General</c:formatCode>
                <c:ptCount val="5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'Par.analysis_t4-2,0'!$I$62:$I$66</c:f>
              <c:numCache>
                <c:formatCode>0.00</c:formatCode>
                <c:ptCount val="5"/>
                <c:pt idx="0">
                  <c:v>0.85027949760549815</c:v>
                </c:pt>
                <c:pt idx="1">
                  <c:v>0.89455494062356211</c:v>
                </c:pt>
                <c:pt idx="2">
                  <c:v>0.94925005591019307</c:v>
                </c:pt>
                <c:pt idx="3">
                  <c:v>0.96867129605485869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C2C-4528-B917-EC9758CAF712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'Par.analysis_t4-2,0'!$E$62:$E$66</c:f>
              <c:numCache>
                <c:formatCode>General</c:formatCode>
                <c:ptCount val="5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'Par.analysis_t4-2,0'!$K$62:$K$66</c:f>
              <c:numCache>
                <c:formatCode>0.00</c:formatCode>
                <c:ptCount val="5"/>
                <c:pt idx="0">
                  <c:v>1.9534748208661288</c:v>
                </c:pt>
                <c:pt idx="1">
                  <c:v>1.7956765631143796</c:v>
                </c:pt>
                <c:pt idx="2">
                  <c:v>1.589760103093832</c:v>
                </c:pt>
                <c:pt idx="3">
                  <c:v>1.5125656943917944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C2C-4528-B917-EC9758CAF7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8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'Par.analysis_t4-2,0'!$E$68:$E$71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'Par.analysis_t4-2,0'!$G$68:$G$71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06-4BD5-99B0-09835906188E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'Par.analysis_t4-2,0'!$E$68:$E$71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'Par.analysis_t4-2,0'!$I$68:$I$71</c:f>
              <c:numCache>
                <c:formatCode>0.00</c:formatCode>
                <c:ptCount val="4"/>
                <c:pt idx="0">
                  <c:v>0.79558171331912864</c:v>
                </c:pt>
                <c:pt idx="1">
                  <c:v>0.85324054659574056</c:v>
                </c:pt>
                <c:pt idx="2">
                  <c:v>0.9276320816971162</c:v>
                </c:pt>
                <c:pt idx="3">
                  <c:v>0.95493343266595054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06-4BD5-99B0-09835906188E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'Par.analysis_t4-2,0'!$E$68:$E$71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'Par.analysis_t4-2,0'!$K$68:$K$71</c:f>
              <c:numCache>
                <c:formatCode>0.00</c:formatCode>
                <c:ptCount val="4"/>
                <c:pt idx="0">
                  <c:v>1.9822922619090131</c:v>
                </c:pt>
                <c:pt idx="1">
                  <c:v>1.7962826123262183</c:v>
                </c:pt>
                <c:pt idx="2">
                  <c:v>1.5414765714731802</c:v>
                </c:pt>
                <c:pt idx="3">
                  <c:v>1.4453019147765984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06-4BD5-99B0-0983590618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8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3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'Par.analysis_t4-2,0'!$E$74:$E$77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'Par.analysis_t4-2,0'!$G$74:$G$77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07-4045-A8DF-0BC93EF88701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'Par.analysis_t4-2,0'!$E$74:$E$77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'Par.analysis_t4-2,0'!$I$74:$I$77</c:f>
              <c:numCache>
                <c:formatCode>0.00</c:formatCode>
                <c:ptCount val="4"/>
                <c:pt idx="0">
                  <c:v>0.9087359710001901</c:v>
                </c:pt>
                <c:pt idx="1">
                  <c:v>0.93642130290106196</c:v>
                </c:pt>
                <c:pt idx="2">
                  <c:v>0.97028238792311039</c:v>
                </c:pt>
                <c:pt idx="3">
                  <c:v>0.9817497316331476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07-4045-A8DF-0BC93EF88701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'Par.analysis_t4-2,0'!$E$74:$E$77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'Par.analysis_t4-2,0'!$K$74:$K$77</c:f>
              <c:numCache>
                <c:formatCode>0.00</c:formatCode>
                <c:ptCount val="4"/>
                <c:pt idx="0">
                  <c:v>1.7312329395983963</c:v>
                </c:pt>
                <c:pt idx="1">
                  <c:v>1.6320841876937662</c:v>
                </c:pt>
                <c:pt idx="2">
                  <c:v>1.5022454412898947</c:v>
                </c:pt>
                <c:pt idx="3">
                  <c:v>1.4568765613176009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007-4045-A8DF-0BC93EF887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8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'Par.analysis_t4-2,0'!$E$80:$E$83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'Par.analysis_t4-2,0'!$G$80:$G$83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EB-4A50-A496-C532D056FD02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'Par.analysis_t4-2,0'!$E$80:$E$83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'Par.analysis_t4-2,0'!$I$80:$I$83</c:f>
              <c:numCache>
                <c:formatCode>0.00</c:formatCode>
                <c:ptCount val="4"/>
                <c:pt idx="0">
                  <c:v>0.69559970522707815</c:v>
                </c:pt>
                <c:pt idx="1">
                  <c:v>0.76693307142550249</c:v>
                </c:pt>
                <c:pt idx="2">
                  <c:v>0.88100733448048707</c:v>
                </c:pt>
                <c:pt idx="3">
                  <c:v>0.92359665728507878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CEB-4A50-A496-C532D056FD02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'Par.analysis_t4-2,0'!$E$80:$E$83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'Par.analysis_t4-2,0'!$K$80:$K$83</c:f>
              <c:numCache>
                <c:formatCode>0.00</c:formatCode>
                <c:ptCount val="4"/>
                <c:pt idx="0">
                  <c:v>2.306920529440815</c:v>
                </c:pt>
                <c:pt idx="1">
                  <c:v>2.0936603558786757</c:v>
                </c:pt>
                <c:pt idx="2">
                  <c:v>1.7146085585935771</c:v>
                </c:pt>
                <c:pt idx="3">
                  <c:v>1.5636779713918767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CEB-4A50-A496-C532D056FD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8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'Par.analysis_t1-0,7'!$E$38:$E$42</c:f>
              <c:numCache>
                <c:formatCode>General</c:formatCode>
                <c:ptCount val="5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'Par.analysis_t1-0,7'!$G$38:$G$42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DB-4706-AE01-F4FA40A5EC99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'Par.analysis_t1-0,7'!$E$38:$E$42</c:f>
              <c:numCache>
                <c:formatCode>General</c:formatCode>
                <c:ptCount val="5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'Par.analysis_t1-0,7'!$I$38:$I$42</c:f>
              <c:numCache>
                <c:formatCode>0.00</c:formatCode>
                <c:ptCount val="5"/>
                <c:pt idx="0">
                  <c:v>0.92550132452611866</c:v>
                </c:pt>
                <c:pt idx="1">
                  <c:v>0.94886976779824372</c:v>
                </c:pt>
                <c:pt idx="2">
                  <c:v>0.97614275930180727</c:v>
                </c:pt>
                <c:pt idx="3">
                  <c:v>0.9854305235254488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1DB-4706-AE01-F4FA40A5EC99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'Par.analysis_t1-0,7'!$E$38:$E$42</c:f>
              <c:numCache>
                <c:formatCode>General</c:formatCode>
                <c:ptCount val="5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'Par.analysis_t1-0,7'!$K$38:$K$42</c:f>
              <c:numCache>
                <c:formatCode>0.00</c:formatCode>
                <c:ptCount val="5"/>
                <c:pt idx="0">
                  <c:v>1.4456860928363096</c:v>
                </c:pt>
                <c:pt idx="1">
                  <c:v>1.3503259565999686</c:v>
                </c:pt>
                <c:pt idx="2">
                  <c:v>1.2347566810819086</c:v>
                </c:pt>
                <c:pt idx="3">
                  <c:v>1.1955079698475892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1DB-4706-AE01-F4FA40A5EC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0.70000000000000007"/>
        <c:crossBetween val="midCat"/>
        <c:majorUnit val="150"/>
        <c:minorUnit val="50"/>
      </c:valAx>
      <c:valAx>
        <c:axId val="464055376"/>
        <c:scaling>
          <c:orientation val="minMax"/>
          <c:max val="1.9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'Par.analysis_t1-0,7'!$E$44:$E$48</c:f>
              <c:numCache>
                <c:formatCode>General</c:formatCode>
                <c:ptCount val="5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'Par.analysis_t1-0,7'!$G$44:$G$48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65-4AC9-AE12-FCC25D75EAF9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'Par.analysis_t1-0,7'!$E$44:$E$48</c:f>
              <c:numCache>
                <c:formatCode>General</c:formatCode>
                <c:ptCount val="5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'Par.analysis_t1-0,7'!$I$44:$I$48</c:f>
              <c:numCache>
                <c:formatCode>0.00</c:formatCode>
                <c:ptCount val="5"/>
                <c:pt idx="0">
                  <c:v>0.89488729068970752</c:v>
                </c:pt>
                <c:pt idx="1">
                  <c:v>0.92710224225707549</c:v>
                </c:pt>
                <c:pt idx="2">
                  <c:v>0.96556471780187714</c:v>
                </c:pt>
                <c:pt idx="3">
                  <c:v>0.9788814822782298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65-4AC9-AE12-FCC25D75EAF9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'Par.analysis_t1-0,7'!$E$44:$E$48</c:f>
              <c:numCache>
                <c:formatCode>General</c:formatCode>
                <c:ptCount val="5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'Par.analysis_t1-0,7'!$K$44:$K$48</c:f>
              <c:numCache>
                <c:formatCode>0.00</c:formatCode>
                <c:ptCount val="5"/>
                <c:pt idx="0">
                  <c:v>1.4925142603094743</c:v>
                </c:pt>
                <c:pt idx="1">
                  <c:v>1.3741023695148795</c:v>
                </c:pt>
                <c:pt idx="2">
                  <c:v>1.2294216266517324</c:v>
                </c:pt>
                <c:pt idx="3">
                  <c:v>1.1800974227782737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065-4AC9-AE12-FCC25D75E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0.70000000000000007"/>
        <c:crossBetween val="midCat"/>
        <c:majorUnit val="150"/>
        <c:minorUnit val="50"/>
      </c:valAx>
      <c:valAx>
        <c:axId val="464055376"/>
        <c:scaling>
          <c:orientation val="minMax"/>
          <c:max val="1.9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3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'Par.analysis_t1-0,7'!$E$50:$E$53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'Par.analysis_t1-0,7'!$G$50:$G$53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4D-4F25-814F-1F8CB1B18D58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'Par.analysis_t1-0,7'!$E$50:$E$53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'Par.analysis_t1-0,7'!$I$50:$I$53</c:f>
              <c:numCache>
                <c:formatCode>0.00</c:formatCode>
                <c:ptCount val="4"/>
                <c:pt idx="0">
                  <c:v>0.95610457552726591</c:v>
                </c:pt>
                <c:pt idx="1">
                  <c:v>0.96989645447333583</c:v>
                </c:pt>
                <c:pt idx="2">
                  <c:v>0.9861920502914997</c:v>
                </c:pt>
                <c:pt idx="3">
                  <c:v>0.99157353677257043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A4D-4F25-814F-1F8CB1B18D58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'Par.analysis_t1-0,7'!$E$50:$E$53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'Par.analysis_t1-0,7'!$K$50:$K$53</c:f>
              <c:numCache>
                <c:formatCode>0.00</c:formatCode>
                <c:ptCount val="4"/>
                <c:pt idx="0">
                  <c:v>1.3218998113904725</c:v>
                </c:pt>
                <c:pt idx="1">
                  <c:v>1.2633032863631681</c:v>
                </c:pt>
                <c:pt idx="2">
                  <c:v>1.1927864534239492</c:v>
                </c:pt>
                <c:pt idx="3">
                  <c:v>1.1686182651359949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A4D-4F25-814F-1F8CB1B18D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0.70000000000000007"/>
        <c:crossBetween val="midCat"/>
        <c:majorUnit val="150"/>
        <c:minorUnit val="50"/>
      </c:valAx>
      <c:valAx>
        <c:axId val="464055376"/>
        <c:scaling>
          <c:orientation val="minMax"/>
          <c:max val="1.9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'Par.analysis_t1-0,7'!$E$56:$E$59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'Par.analysis_t1-0,7'!$G$56:$G$59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23-4D9E-90F3-1612491F3E63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'Par.analysis_t1-0,7'!$E$56:$E$59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'Par.analysis_t1-0,7'!$I$56:$I$59</c:f>
              <c:numCache>
                <c:formatCode>0.00</c:formatCode>
                <c:ptCount val="4"/>
                <c:pt idx="0">
                  <c:v>0.83329891259679101</c:v>
                </c:pt>
                <c:pt idx="1">
                  <c:v>0.87802224285013952</c:v>
                </c:pt>
                <c:pt idx="2">
                  <c:v>0.94184689378482622</c:v>
                </c:pt>
                <c:pt idx="3">
                  <c:v>0.96356142773693632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23-4D9E-90F3-1612491F3E63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'Par.analysis_t1-0,7'!$E$56:$E$59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'Par.analysis_t1-0,7'!$K$56:$K$59</c:f>
              <c:numCache>
                <c:formatCode>0.00</c:formatCode>
                <c:ptCount val="4"/>
                <c:pt idx="0">
                  <c:v>1.7381263859259826</c:v>
                </c:pt>
                <c:pt idx="1">
                  <c:v>1.5705672718084973</c:v>
                </c:pt>
                <c:pt idx="2">
                  <c:v>1.3250453845429697</c:v>
                </c:pt>
                <c:pt idx="3">
                  <c:v>1.2401011345209767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223-4D9E-90F3-1612491F3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0.70000000000000007"/>
        <c:crossBetween val="midCat"/>
        <c:majorUnit val="150"/>
        <c:minorUnit val="50"/>
      </c:valAx>
      <c:valAx>
        <c:axId val="464055376"/>
        <c:scaling>
          <c:orientation val="minMax"/>
          <c:max val="1.9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647073412698413"/>
          <c:y val="2.6559062403618793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'Par.analysis_t1-0,7'!$E$62:$E$65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'Par.analysis_t1-0,7'!$G$62:$G$65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B8-465E-B985-1BFC40A5F61C}"/>
            </c:ext>
          </c:extLst>
        </c:ser>
        <c:ser>
          <c:idx val="1"/>
          <c:order val="1"/>
          <c:tx>
            <c:v>w_fl/w_an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'Par.analysis_t1-0,7'!$E$62:$E$65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'Par.analysis_t1-0,7'!$I$62:$I$65</c:f>
              <c:numCache>
                <c:formatCode>0.00</c:formatCode>
                <c:ptCount val="4"/>
                <c:pt idx="0">
                  <c:v>0.94194833308383175</c:v>
                </c:pt>
                <c:pt idx="1">
                  <c:v>0.96037860713838086</c:v>
                </c:pt>
                <c:pt idx="2">
                  <c:v>0.98163159239007292</c:v>
                </c:pt>
                <c:pt idx="3">
                  <c:v>0.98880702368234197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B8-465E-B985-1BFC40A5F61C}"/>
            </c:ext>
          </c:extLst>
        </c:ser>
        <c:ser>
          <c:idx val="2"/>
          <c:order val="2"/>
          <c:tx>
            <c:v>w_FE/w_an</c:v>
          </c:tx>
          <c:spPr>
            <a:ln w="12700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'Par.analysis_t1-0,7'!$E$62:$E$65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'Par.analysis_t1-0,7'!$K$62:$K$65</c:f>
              <c:numCache>
                <c:formatCode>0.00</c:formatCode>
                <c:ptCount val="4"/>
                <c:pt idx="0">
                  <c:v>1.3970116246720867</c:v>
                </c:pt>
                <c:pt idx="1">
                  <c:v>1.3147945162097061</c:v>
                </c:pt>
                <c:pt idx="2">
                  <c:v>1.2173889612798239</c:v>
                </c:pt>
                <c:pt idx="3">
                  <c:v>1.1844610903614436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5B8-465E-B985-1BFC40A5F6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0.70000000000000007"/>
        <c:crossBetween val="midCat"/>
        <c:majorUnit val="150"/>
        <c:minorUnit val="50"/>
      </c:valAx>
      <c:valAx>
        <c:axId val="464055376"/>
        <c:scaling>
          <c:orientation val="minMax"/>
          <c:max val="1.9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13" Type="http://schemas.openxmlformats.org/officeDocument/2006/relationships/chart" Target="../charts/chart25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12" Type="http://schemas.openxmlformats.org/officeDocument/2006/relationships/chart" Target="../charts/chart24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11" Type="http://schemas.openxmlformats.org/officeDocument/2006/relationships/chart" Target="../charts/chart23.xml"/><Relationship Id="rId5" Type="http://schemas.openxmlformats.org/officeDocument/2006/relationships/chart" Target="../charts/chart17.xml"/><Relationship Id="rId10" Type="http://schemas.openxmlformats.org/officeDocument/2006/relationships/chart" Target="../charts/chart22.xml"/><Relationship Id="rId4" Type="http://schemas.openxmlformats.org/officeDocument/2006/relationships/chart" Target="../charts/chart16.xml"/><Relationship Id="rId9" Type="http://schemas.openxmlformats.org/officeDocument/2006/relationships/chart" Target="../charts/chart21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3.xml"/><Relationship Id="rId3" Type="http://schemas.openxmlformats.org/officeDocument/2006/relationships/chart" Target="../charts/chart28.xml"/><Relationship Id="rId7" Type="http://schemas.openxmlformats.org/officeDocument/2006/relationships/chart" Target="../charts/chart32.xml"/><Relationship Id="rId12" Type="http://schemas.openxmlformats.org/officeDocument/2006/relationships/chart" Target="../charts/chart37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6" Type="http://schemas.openxmlformats.org/officeDocument/2006/relationships/chart" Target="../charts/chart31.xml"/><Relationship Id="rId11" Type="http://schemas.openxmlformats.org/officeDocument/2006/relationships/chart" Target="../charts/chart36.xml"/><Relationship Id="rId5" Type="http://schemas.openxmlformats.org/officeDocument/2006/relationships/chart" Target="../charts/chart30.xml"/><Relationship Id="rId10" Type="http://schemas.openxmlformats.org/officeDocument/2006/relationships/chart" Target="../charts/chart35.xml"/><Relationship Id="rId4" Type="http://schemas.openxmlformats.org/officeDocument/2006/relationships/chart" Target="../charts/chart29.xml"/><Relationship Id="rId9" Type="http://schemas.openxmlformats.org/officeDocument/2006/relationships/chart" Target="../charts/chart34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5.xml"/><Relationship Id="rId3" Type="http://schemas.openxmlformats.org/officeDocument/2006/relationships/chart" Target="../charts/chart40.xml"/><Relationship Id="rId7" Type="http://schemas.openxmlformats.org/officeDocument/2006/relationships/chart" Target="../charts/chart44.xml"/><Relationship Id="rId12" Type="http://schemas.openxmlformats.org/officeDocument/2006/relationships/chart" Target="../charts/chart49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Relationship Id="rId6" Type="http://schemas.openxmlformats.org/officeDocument/2006/relationships/chart" Target="../charts/chart43.xml"/><Relationship Id="rId11" Type="http://schemas.openxmlformats.org/officeDocument/2006/relationships/chart" Target="../charts/chart48.xml"/><Relationship Id="rId5" Type="http://schemas.openxmlformats.org/officeDocument/2006/relationships/chart" Target="../charts/chart42.xml"/><Relationship Id="rId10" Type="http://schemas.openxmlformats.org/officeDocument/2006/relationships/chart" Target="../charts/chart47.xml"/><Relationship Id="rId4" Type="http://schemas.openxmlformats.org/officeDocument/2006/relationships/chart" Target="../charts/chart41.xml"/><Relationship Id="rId9" Type="http://schemas.openxmlformats.org/officeDocument/2006/relationships/chart" Target="../charts/chart4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115983</xdr:colOff>
      <xdr:row>10</xdr:row>
      <xdr:rowOff>194152</xdr:rowOff>
    </xdr:from>
    <xdr:to>
      <xdr:col>20</xdr:col>
      <xdr:colOff>578225</xdr:colOff>
      <xdr:row>20</xdr:row>
      <xdr:rowOff>126356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C14EFB1-9E3E-46F9-86C8-2A4FA05304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0383" y="2042002"/>
          <a:ext cx="6024842" cy="19896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38100</xdr:colOff>
      <xdr:row>86</xdr:row>
      <xdr:rowOff>85725</xdr:rowOff>
    </xdr:from>
    <xdr:to>
      <xdr:col>3</xdr:col>
      <xdr:colOff>76199</xdr:colOff>
      <xdr:row>88</xdr:row>
      <xdr:rowOff>152400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1B8C788-4069-4B80-93BC-70EEC94AD2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17630775"/>
          <a:ext cx="752474" cy="4476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57150</xdr:colOff>
      <xdr:row>91</xdr:row>
      <xdr:rowOff>142875</xdr:rowOff>
    </xdr:from>
    <xdr:to>
      <xdr:col>3</xdr:col>
      <xdr:colOff>666749</xdr:colOff>
      <xdr:row>94</xdr:row>
      <xdr:rowOff>28575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62E06836-E80C-4D51-AFC9-F48FDC4C1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8640425"/>
          <a:ext cx="1323974" cy="4572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38100</xdr:colOff>
      <xdr:row>105</xdr:row>
      <xdr:rowOff>171450</xdr:rowOff>
    </xdr:from>
    <xdr:to>
      <xdr:col>3</xdr:col>
      <xdr:colOff>495299</xdr:colOff>
      <xdr:row>108</xdr:row>
      <xdr:rowOff>19050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ED3AA5C-BC42-495B-B42C-1648ACA915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21450300"/>
          <a:ext cx="1171574" cy="4191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119</xdr:row>
      <xdr:rowOff>57150</xdr:rowOff>
    </xdr:from>
    <xdr:to>
      <xdr:col>4</xdr:col>
      <xdr:colOff>657224</xdr:colOff>
      <xdr:row>121</xdr:row>
      <xdr:rowOff>85725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BD68610E-35B0-41F3-B7E0-4F486918A0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24117300"/>
          <a:ext cx="2085974" cy="4095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243730</xdr:colOff>
      <xdr:row>11</xdr:row>
      <xdr:rowOff>176223</xdr:rowOff>
    </xdr:from>
    <xdr:to>
      <xdr:col>23</xdr:col>
      <xdr:colOff>158005</xdr:colOff>
      <xdr:row>29</xdr:row>
      <xdr:rowOff>80973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F433E74F-B8DF-4AB0-951D-235D95B0D8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31130" y="2252673"/>
          <a:ext cx="2352675" cy="3562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543488</xdr:colOff>
      <xdr:row>40</xdr:row>
      <xdr:rowOff>128598</xdr:rowOff>
    </xdr:from>
    <xdr:to>
      <xdr:col>18</xdr:col>
      <xdr:colOff>329455</xdr:colOff>
      <xdr:row>44</xdr:row>
      <xdr:rowOff>128598</xdr:rowOff>
    </xdr:to>
    <xdr:grpSp>
      <xdr:nvGrpSpPr>
        <xdr:cNvPr id="8" name="Gruppo 7">
          <a:extLst>
            <a:ext uri="{FF2B5EF4-FFF2-40B4-BE49-F238E27FC236}">
              <a16:creationId xmlns:a16="http://schemas.microsoft.com/office/drawing/2014/main" id="{B6B03571-6EEE-42BD-BE97-6757763E1C81}"/>
            </a:ext>
          </a:extLst>
        </xdr:cNvPr>
        <xdr:cNvGrpSpPr/>
      </xdr:nvGrpSpPr>
      <xdr:grpSpPr>
        <a:xfrm>
          <a:off x="6734738" y="8110548"/>
          <a:ext cx="6472517" cy="876300"/>
          <a:chOff x="5143500" y="2943225"/>
          <a:chExt cx="5362575" cy="857250"/>
        </a:xfrm>
      </xdr:grpSpPr>
      <xdr:pic>
        <xdr:nvPicPr>
          <xdr:cNvPr id="9" name="Immagine 8">
            <a:extLst>
              <a:ext uri="{FF2B5EF4-FFF2-40B4-BE49-F238E27FC236}">
                <a16:creationId xmlns:a16="http://schemas.microsoft.com/office/drawing/2014/main" id="{82F183E4-9ED6-4228-929A-B7CAF924824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43500" y="2952750"/>
            <a:ext cx="5362575" cy="8477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CasellaDiTesto 9">
            <a:extLst>
              <a:ext uri="{FF2B5EF4-FFF2-40B4-BE49-F238E27FC236}">
                <a16:creationId xmlns:a16="http://schemas.microsoft.com/office/drawing/2014/main" id="{9BB2290A-6D98-4A1A-AF35-DBFAA0770B76}"/>
              </a:ext>
            </a:extLst>
          </xdr:cNvPr>
          <xdr:cNvSpPr txBox="1"/>
        </xdr:nvSpPr>
        <xdr:spPr>
          <a:xfrm>
            <a:off x="8334375" y="2943225"/>
            <a:ext cx="1325940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400" b="1" i="1" u="none">
                <a:solidFill>
                  <a:srgbClr val="FF0000"/>
                </a:solidFill>
              </a:rPr>
              <a:t>NB: l</a:t>
            </a:r>
            <a:r>
              <a:rPr lang="it-IT" sz="1400" b="1" i="1" u="none" baseline="0">
                <a:solidFill>
                  <a:srgbClr val="FF0000"/>
                </a:solidFill>
              </a:rPr>
              <a:t> </a:t>
            </a:r>
            <a:r>
              <a:rPr lang="it-IT" sz="1400" b="1" i="1" u="none" baseline="0">
                <a:solidFill>
                  <a:srgbClr val="FF0000"/>
                </a:solidFill>
                <a:latin typeface="Calibri" panose="020F0502020204030204" pitchFamily="34" charset="0"/>
              </a:rPr>
              <a:t>≡ l</a:t>
            </a:r>
            <a:r>
              <a:rPr lang="it-IT" sz="1400" b="1" i="1" u="none" baseline="-25000">
                <a:solidFill>
                  <a:srgbClr val="FF0000"/>
                </a:solidFill>
                <a:latin typeface="Calibri" panose="020F0502020204030204" pitchFamily="34" charset="0"/>
              </a:rPr>
              <a:t>t</a:t>
            </a:r>
            <a:r>
              <a:rPr lang="it-IT" sz="1400" b="1" i="1" u="none" baseline="0">
                <a:solidFill>
                  <a:srgbClr val="FF0000"/>
                </a:solidFill>
                <a:latin typeface="Calibri" panose="020F0502020204030204" pitchFamily="34" charset="0"/>
              </a:rPr>
              <a:t> ; d </a:t>
            </a:r>
            <a:r>
              <a:rPr lang="it-IT" sz="1400" b="1" i="1" u="none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d</a:t>
            </a:r>
            <a:r>
              <a:rPr lang="it-IT" sz="1400" b="1" i="1" u="none" baseline="-2500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t</a:t>
            </a:r>
            <a:endParaRPr lang="it-IT" sz="1400" b="1" i="1" u="none" baseline="-25000">
              <a:solidFill>
                <a:srgbClr val="FF0000"/>
              </a:solidFill>
            </a:endParaRPr>
          </a:p>
        </xdr:txBody>
      </xdr:sp>
    </xdr:grpSp>
    <xdr:clientData/>
  </xdr:twoCellAnchor>
  <xdr:twoCellAnchor>
    <xdr:from>
      <xdr:col>14</xdr:col>
      <xdr:colOff>89087</xdr:colOff>
      <xdr:row>216</xdr:row>
      <xdr:rowOff>104775</xdr:rowOff>
    </xdr:from>
    <xdr:to>
      <xdr:col>16</xdr:col>
      <xdr:colOff>503145</xdr:colOff>
      <xdr:row>220</xdr:row>
      <xdr:rowOff>190492</xdr:rowOff>
    </xdr:to>
    <xdr:grpSp>
      <xdr:nvGrpSpPr>
        <xdr:cNvPr id="11" name="Gruppo 10">
          <a:extLst>
            <a:ext uri="{FF2B5EF4-FFF2-40B4-BE49-F238E27FC236}">
              <a16:creationId xmlns:a16="http://schemas.microsoft.com/office/drawing/2014/main" id="{D868FBF5-8DE9-4BF7-9B33-658E6E0C07E8}"/>
            </a:ext>
          </a:extLst>
        </xdr:cNvPr>
        <xdr:cNvGrpSpPr/>
      </xdr:nvGrpSpPr>
      <xdr:grpSpPr>
        <a:xfrm>
          <a:off x="10185587" y="43776900"/>
          <a:ext cx="1976158" cy="847717"/>
          <a:chOff x="7210425" y="9991728"/>
          <a:chExt cx="1628775" cy="790572"/>
        </a:xfrm>
      </xdr:grpSpPr>
      <xdr:pic>
        <xdr:nvPicPr>
          <xdr:cNvPr id="12" name="Immagine 11">
            <a:extLst>
              <a:ext uri="{FF2B5EF4-FFF2-40B4-BE49-F238E27FC236}">
                <a16:creationId xmlns:a16="http://schemas.microsoft.com/office/drawing/2014/main" id="{1D278425-080E-488B-921D-045DC2FCDDE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10425" y="10277475"/>
            <a:ext cx="1628775" cy="504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3" name="CasellaDiTesto 12">
            <a:extLst>
              <a:ext uri="{FF2B5EF4-FFF2-40B4-BE49-F238E27FC236}">
                <a16:creationId xmlns:a16="http://schemas.microsoft.com/office/drawing/2014/main" id="{402F22D2-6A06-490C-86C8-647039363C89}"/>
              </a:ext>
            </a:extLst>
          </xdr:cNvPr>
          <xdr:cNvSpPr txBox="1"/>
        </xdr:nvSpPr>
        <xdr:spPr>
          <a:xfrm>
            <a:off x="7391400" y="9991728"/>
            <a:ext cx="1374800" cy="311497"/>
          </a:xfrm>
          <a:prstGeom prst="rect">
            <a:avLst/>
          </a:prstGeom>
          <a:solidFill>
            <a:sysClr val="window" lastClr="FFFFFF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400" b="1" i="1">
                <a:solidFill>
                  <a:srgbClr val="FF0000"/>
                </a:solidFill>
              </a:rPr>
              <a:t>NB: EI </a:t>
            </a:r>
            <a:r>
              <a:rPr lang="it-IT" sz="1400" b="1" i="1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</a:t>
            </a:r>
            <a:r>
              <a:rPr lang="it-IT" sz="1400" b="1" i="1">
                <a:solidFill>
                  <a:srgbClr val="FF0000"/>
                </a:solidFill>
              </a:rPr>
              <a:t> D; l </a:t>
            </a:r>
            <a:r>
              <a:rPr lang="it-IT" sz="1400" b="1" i="1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</a:t>
            </a:r>
            <a:r>
              <a:rPr lang="it-IT" sz="1400" b="1" i="1">
                <a:solidFill>
                  <a:srgbClr val="FF0000"/>
                </a:solidFill>
              </a:rPr>
              <a:t> L</a:t>
            </a:r>
          </a:p>
        </xdr:txBody>
      </xdr:sp>
    </xdr:grpSp>
    <xdr:clientData/>
  </xdr:twoCellAnchor>
  <xdr:oneCellAnchor>
    <xdr:from>
      <xdr:col>12</xdr:col>
      <xdr:colOff>209550</xdr:colOff>
      <xdr:row>228</xdr:row>
      <xdr:rowOff>61912</xdr:rowOff>
    </xdr:from>
    <xdr:ext cx="1339790" cy="3398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CasellaDiTesto 13">
              <a:extLst>
                <a:ext uri="{FF2B5EF4-FFF2-40B4-BE49-F238E27FC236}">
                  <a16:creationId xmlns:a16="http://schemas.microsoft.com/office/drawing/2014/main" id="{0EAC3147-F9FD-43E6-995D-4BD9D76DDE51}"/>
                </a:ext>
              </a:extLst>
            </xdr:cNvPr>
            <xdr:cNvSpPr txBox="1"/>
          </xdr:nvSpPr>
          <xdr:spPr>
            <a:xfrm>
              <a:off x="8743950" y="460200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1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lang="it-IT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48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  <m:sSup>
                          <m:sSupPr>
                            <m:ctrlP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p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4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𝐹𝐿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𝐴𝐺</m:t>
                        </m:r>
                      </m:den>
                    </m:f>
                  </m:oMath>
                </m:oMathPara>
              </a14:m>
              <a:endParaRPr lang="it-IT" sz="1100"/>
            </a:p>
          </xdr:txBody>
        </xdr:sp>
      </mc:Choice>
      <mc:Fallback xmlns="">
        <xdr:sp macro="" textlink="">
          <xdr:nvSpPr>
            <xdr:cNvPr id="14" name="CasellaDiTesto 13">
              <a:extLst>
                <a:ext uri="{FF2B5EF4-FFF2-40B4-BE49-F238E27FC236}">
                  <a16:creationId xmlns:a16="http://schemas.microsoft.com/office/drawing/2014/main" id="{0EAC3147-F9FD-43E6-995D-4BD9D76DDE51}"/>
                </a:ext>
              </a:extLst>
            </xdr:cNvPr>
            <xdr:cNvSpPr txBox="1"/>
          </xdr:nvSpPr>
          <xdr:spPr>
            <a:xfrm>
              <a:off x="8743950" y="460200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100" b="0" i="0">
                  <a:latin typeface="Cambria Math" panose="02040503050406030204" pitchFamily="18" charset="0"/>
                </a:rPr>
                <a:t>𝑤=1/48</a:t>
              </a:r>
              <a:r>
                <a:rPr lang="it-IT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∙(𝐹𝐿^3)/𝐷+1/4∙𝐹𝐿/𝐴𝐺</a:t>
              </a:r>
              <a:endParaRPr lang="it-IT" sz="1100"/>
            </a:p>
          </xdr:txBody>
        </xdr:sp>
      </mc:Fallback>
    </mc:AlternateContent>
    <xdr:clientData/>
  </xdr:oneCellAnchor>
  <xdr:oneCellAnchor>
    <xdr:from>
      <xdr:col>13</xdr:col>
      <xdr:colOff>504825</xdr:colOff>
      <xdr:row>123</xdr:row>
      <xdr:rowOff>161924</xdr:rowOff>
    </xdr:from>
    <xdr:ext cx="2905125" cy="8572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CasellaDiTesto 14">
              <a:extLst>
                <a:ext uri="{FF2B5EF4-FFF2-40B4-BE49-F238E27FC236}">
                  <a16:creationId xmlns:a16="http://schemas.microsoft.com/office/drawing/2014/main" id="{4A719A63-9BB6-40A3-8FA7-77F76E55D797}"/>
                </a:ext>
              </a:extLst>
            </xdr:cNvPr>
            <xdr:cNvSpPr txBox="1"/>
          </xdr:nvSpPr>
          <xdr:spPr>
            <a:xfrm>
              <a:off x="9820275" y="24984074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(Secondo</a:t>
              </a:r>
              <a:r>
                <a:rPr lang="it-IT" sz="1100" baseline="0"/>
                <a:t> la tesi di Guidi la rigidezza a taglio è risultato dei contributi del core e dei panes: </a:t>
              </a:r>
              <a14:m>
                <m:oMath xmlns:m="http://schemas.openxmlformats.org/officeDocument/2006/math">
                  <m:r>
                    <a:rPr lang="it-IT" sz="1400" b="0" i="1" baseline="0">
                      <a:latin typeface="Cambria Math" panose="02040503050406030204" pitchFamily="18" charset="0"/>
                    </a:rPr>
                    <m:t>𝐴𝐺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=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𝑓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𝑛𝑏𝑡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𝑐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𝑏𝑐</m:t>
                  </m:r>
                </m:oMath>
              </a14:m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panes)</a:t>
              </a:r>
              <a:endParaRPr lang="it-IT" sz="1100"/>
            </a:p>
          </xdr:txBody>
        </xdr:sp>
      </mc:Choice>
      <mc:Fallback xmlns="">
        <xdr:sp macro="" textlink="">
          <xdr:nvSpPr>
            <xdr:cNvPr id="15" name="CasellaDiTesto 14">
              <a:extLst>
                <a:ext uri="{FF2B5EF4-FFF2-40B4-BE49-F238E27FC236}">
                  <a16:creationId xmlns:a16="http://schemas.microsoft.com/office/drawing/2014/main" id="{4A719A63-9BB6-40A3-8FA7-77F76E55D797}"/>
                </a:ext>
              </a:extLst>
            </xdr:cNvPr>
            <xdr:cNvSpPr txBox="1"/>
          </xdr:nvSpPr>
          <xdr:spPr>
            <a:xfrm>
              <a:off x="9820275" y="24984074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(Secondo</a:t>
              </a:r>
              <a:r>
                <a:rPr lang="it-IT" sz="1100" baseline="0"/>
                <a:t> la tesi di Guidi la rigidezza a taglio è risultato dei contributi del core e dei panes: </a:t>
              </a:r>
              <a:r>
                <a:rPr lang="it-IT" sz="1400" b="0" i="0" baseline="0">
                  <a:latin typeface="Cambria Math" panose="02040503050406030204" pitchFamily="18" charset="0"/>
                </a:rPr>
                <a:t>𝐴𝐺=𝐺_𝑓 𝑛𝑏𝑡+𝐺_𝑐 𝑏𝑐</a:t>
              </a:r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panes)</a:t>
              </a:r>
              <a:endParaRPr lang="it-IT" sz="1100"/>
            </a:p>
          </xdr:txBody>
        </xdr:sp>
      </mc:Fallback>
    </mc:AlternateContent>
    <xdr:clientData/>
  </xdr:oneCellAnchor>
  <xdr:twoCellAnchor>
    <xdr:from>
      <xdr:col>12</xdr:col>
      <xdr:colOff>295275</xdr:colOff>
      <xdr:row>15</xdr:row>
      <xdr:rowOff>114301</xdr:rowOff>
    </xdr:from>
    <xdr:to>
      <xdr:col>18</xdr:col>
      <xdr:colOff>95250</xdr:colOff>
      <xdr:row>27</xdr:row>
      <xdr:rowOff>114301</xdr:rowOff>
    </xdr:to>
    <xdr:grpSp>
      <xdr:nvGrpSpPr>
        <xdr:cNvPr id="16" name="Gruppo 15">
          <a:extLst>
            <a:ext uri="{FF2B5EF4-FFF2-40B4-BE49-F238E27FC236}">
              <a16:creationId xmlns:a16="http://schemas.microsoft.com/office/drawing/2014/main" id="{AE7CBE06-3743-4105-9527-66BBE64F5F3A}"/>
            </a:ext>
          </a:extLst>
        </xdr:cNvPr>
        <xdr:cNvGrpSpPr/>
      </xdr:nvGrpSpPr>
      <xdr:grpSpPr>
        <a:xfrm>
          <a:off x="8829675" y="2990851"/>
          <a:ext cx="4143375" cy="2476500"/>
          <a:chOff x="9486900" y="5495925"/>
          <a:chExt cx="3971925" cy="2276475"/>
        </a:xfrm>
      </xdr:grpSpPr>
      <xdr:pic>
        <xdr:nvPicPr>
          <xdr:cNvPr id="17" name="Immagine 16">
            <a:extLst>
              <a:ext uri="{FF2B5EF4-FFF2-40B4-BE49-F238E27FC236}">
                <a16:creationId xmlns:a16="http://schemas.microsoft.com/office/drawing/2014/main" id="{765EAF45-170A-4D95-A4F0-509D04B660F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486900" y="5495925"/>
            <a:ext cx="3971925" cy="175405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8" name="Immagine 17">
            <a:extLst>
              <a:ext uri="{FF2B5EF4-FFF2-40B4-BE49-F238E27FC236}">
                <a16:creationId xmlns:a16="http://schemas.microsoft.com/office/drawing/2014/main" id="{0423B24A-8F9F-4841-90F9-D3BB4A91D34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705975" y="7219950"/>
            <a:ext cx="3533775" cy="552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6</xdr:col>
      <xdr:colOff>0</xdr:colOff>
      <xdr:row>172</xdr:row>
      <xdr:rowOff>0</xdr:rowOff>
    </xdr:from>
    <xdr:to>
      <xdr:col>10</xdr:col>
      <xdr:colOff>723899</xdr:colOff>
      <xdr:row>175</xdr:row>
      <xdr:rowOff>85725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id="{EA50984B-A463-4E2B-93D9-101B9CF571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34937700"/>
          <a:ext cx="3914774" cy="65722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172</xdr:row>
      <xdr:rowOff>0</xdr:rowOff>
    </xdr:from>
    <xdr:to>
      <xdr:col>13</xdr:col>
      <xdr:colOff>590549</xdr:colOff>
      <xdr:row>174</xdr:row>
      <xdr:rowOff>28575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id="{83BC0604-FE29-4079-AAE5-59A1BD84F2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0025" y="34937700"/>
          <a:ext cx="2085974" cy="4095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125</xdr:row>
      <xdr:rowOff>0</xdr:rowOff>
    </xdr:from>
    <xdr:to>
      <xdr:col>10</xdr:col>
      <xdr:colOff>723899</xdr:colOff>
      <xdr:row>128</xdr:row>
      <xdr:rowOff>85725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id="{559FA931-2F0F-4F43-97F3-FD3F52963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25203150"/>
          <a:ext cx="3914774" cy="65722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85725</xdr:colOff>
      <xdr:row>5</xdr:row>
      <xdr:rowOff>138112</xdr:rowOff>
    </xdr:from>
    <xdr:ext cx="770724" cy="40382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BA297D42-AE8E-4DDB-BFD7-54C59B2DAEFA}"/>
                </a:ext>
              </a:extLst>
            </xdr:cNvPr>
            <xdr:cNvSpPr txBox="1"/>
          </xdr:nvSpPr>
          <xdr:spPr>
            <a:xfrm>
              <a:off x="800100" y="804862"/>
              <a:ext cx="770724" cy="40382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t-IT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14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𝑖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14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𝑎𝑛𝑎𝑙𝑖𝑡𝑖𝑐𝑎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it-IT" sz="1400"/>
            </a:p>
          </xdr:txBody>
        </xdr:sp>
      </mc:Choice>
      <mc:Fallback xmlns="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BA297D42-AE8E-4DDB-BFD7-54C59B2DAEFA}"/>
                </a:ext>
              </a:extLst>
            </xdr:cNvPr>
            <xdr:cNvSpPr txBox="1"/>
          </xdr:nvSpPr>
          <xdr:spPr>
            <a:xfrm>
              <a:off x="800100" y="804862"/>
              <a:ext cx="770724" cy="40382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400" b="0" i="0">
                  <a:latin typeface="Cambria Math" panose="02040503050406030204" pitchFamily="18" charset="0"/>
                </a:rPr>
                <a:t>𝑤_𝑖/𝑤_𝑎𝑛𝑎𝑙𝑖𝑡𝑖𝑐𝑎 </a:t>
              </a:r>
              <a:endParaRPr lang="it-IT" sz="1400"/>
            </a:p>
          </xdr:txBody>
        </xdr:sp>
      </mc:Fallback>
    </mc:AlternateContent>
    <xdr:clientData/>
  </xdr:oneCellAnchor>
  <xdr:twoCellAnchor>
    <xdr:from>
      <xdr:col>11</xdr:col>
      <xdr:colOff>0</xdr:colOff>
      <xdr:row>10</xdr:row>
      <xdr:rowOff>0</xdr:rowOff>
    </xdr:from>
    <xdr:to>
      <xdr:col>15</xdr:col>
      <xdr:colOff>585600</xdr:colOff>
      <xdr:row>24</xdr:row>
      <xdr:rowOff>60600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3185A26E-82D6-4ECA-AD85-602CC13FF6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10</xdr:row>
      <xdr:rowOff>0</xdr:rowOff>
    </xdr:from>
    <xdr:to>
      <xdr:col>20</xdr:col>
      <xdr:colOff>585600</xdr:colOff>
      <xdr:row>24</xdr:row>
      <xdr:rowOff>60600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8E8B7147-21D6-4657-89C2-622269CB8D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10</xdr:row>
      <xdr:rowOff>0</xdr:rowOff>
    </xdr:from>
    <xdr:to>
      <xdr:col>25</xdr:col>
      <xdr:colOff>585600</xdr:colOff>
      <xdr:row>24</xdr:row>
      <xdr:rowOff>60600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86B32762-2CDD-42C9-8387-5F37FB112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0</xdr:colOff>
      <xdr:row>10</xdr:row>
      <xdr:rowOff>0</xdr:rowOff>
    </xdr:from>
    <xdr:to>
      <xdr:col>30</xdr:col>
      <xdr:colOff>585600</xdr:colOff>
      <xdr:row>24</xdr:row>
      <xdr:rowOff>60600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id="{A31A5BD7-28C8-4736-943F-7452A6DBC3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0</xdr:colOff>
      <xdr:row>35</xdr:row>
      <xdr:rowOff>0</xdr:rowOff>
    </xdr:from>
    <xdr:to>
      <xdr:col>15</xdr:col>
      <xdr:colOff>585600</xdr:colOff>
      <xdr:row>49</xdr:row>
      <xdr:rowOff>98700</xdr:rowOff>
    </xdr:to>
    <xdr:graphicFrame macro="">
      <xdr:nvGraphicFramePr>
        <xdr:cNvPr id="15" name="Grafico 14">
          <a:extLst>
            <a:ext uri="{FF2B5EF4-FFF2-40B4-BE49-F238E27FC236}">
              <a16:creationId xmlns:a16="http://schemas.microsoft.com/office/drawing/2014/main" id="{768B5579-AC6B-4B96-9E93-068A6ED3E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0</xdr:colOff>
      <xdr:row>35</xdr:row>
      <xdr:rowOff>0</xdr:rowOff>
    </xdr:from>
    <xdr:to>
      <xdr:col>20</xdr:col>
      <xdr:colOff>585600</xdr:colOff>
      <xdr:row>49</xdr:row>
      <xdr:rowOff>98700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F5121355-319B-43D3-928C-4AF1DBB232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21</xdr:col>
      <xdr:colOff>0</xdr:colOff>
      <xdr:row>35</xdr:row>
      <xdr:rowOff>0</xdr:rowOff>
    </xdr:from>
    <xdr:to>
      <xdr:col>25</xdr:col>
      <xdr:colOff>585600</xdr:colOff>
      <xdr:row>49</xdr:row>
      <xdr:rowOff>98700</xdr:rowOff>
    </xdr:to>
    <xdr:graphicFrame macro="">
      <xdr:nvGraphicFramePr>
        <xdr:cNvPr id="19" name="Grafico 18">
          <a:extLst>
            <a:ext uri="{FF2B5EF4-FFF2-40B4-BE49-F238E27FC236}">
              <a16:creationId xmlns:a16="http://schemas.microsoft.com/office/drawing/2014/main" id="{703DC9FA-64D5-4021-AE48-045E41CC93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0</xdr:colOff>
      <xdr:row>35</xdr:row>
      <xdr:rowOff>0</xdr:rowOff>
    </xdr:from>
    <xdr:to>
      <xdr:col>30</xdr:col>
      <xdr:colOff>585600</xdr:colOff>
      <xdr:row>49</xdr:row>
      <xdr:rowOff>98700</xdr:rowOff>
    </xdr:to>
    <xdr:graphicFrame macro="">
      <xdr:nvGraphicFramePr>
        <xdr:cNvPr id="20" name="Grafico 19">
          <a:extLst>
            <a:ext uri="{FF2B5EF4-FFF2-40B4-BE49-F238E27FC236}">
              <a16:creationId xmlns:a16="http://schemas.microsoft.com/office/drawing/2014/main" id="{7323163F-C2E1-407F-85AC-DA61B549F3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0</xdr:colOff>
      <xdr:row>59</xdr:row>
      <xdr:rowOff>0</xdr:rowOff>
    </xdr:from>
    <xdr:to>
      <xdr:col>15</xdr:col>
      <xdr:colOff>585600</xdr:colOff>
      <xdr:row>73</xdr:row>
      <xdr:rowOff>98700</xdr:rowOff>
    </xdr:to>
    <xdr:graphicFrame macro="">
      <xdr:nvGraphicFramePr>
        <xdr:cNvPr id="21" name="Grafico 20">
          <a:extLst>
            <a:ext uri="{FF2B5EF4-FFF2-40B4-BE49-F238E27FC236}">
              <a16:creationId xmlns:a16="http://schemas.microsoft.com/office/drawing/2014/main" id="{935092F8-5670-41BB-89A1-1A6868E410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16</xdr:col>
      <xdr:colOff>0</xdr:colOff>
      <xdr:row>59</xdr:row>
      <xdr:rowOff>0</xdr:rowOff>
    </xdr:from>
    <xdr:to>
      <xdr:col>20</xdr:col>
      <xdr:colOff>585600</xdr:colOff>
      <xdr:row>73</xdr:row>
      <xdr:rowOff>98700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E0C075C4-FA62-46AD-97BC-B6597E5438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21</xdr:col>
      <xdr:colOff>0</xdr:colOff>
      <xdr:row>59</xdr:row>
      <xdr:rowOff>0</xdr:rowOff>
    </xdr:from>
    <xdr:to>
      <xdr:col>25</xdr:col>
      <xdr:colOff>585600</xdr:colOff>
      <xdr:row>73</xdr:row>
      <xdr:rowOff>98700</xdr:rowOff>
    </xdr:to>
    <xdr:graphicFrame macro="">
      <xdr:nvGraphicFramePr>
        <xdr:cNvPr id="25" name="Grafico 24">
          <a:extLst>
            <a:ext uri="{FF2B5EF4-FFF2-40B4-BE49-F238E27FC236}">
              <a16:creationId xmlns:a16="http://schemas.microsoft.com/office/drawing/2014/main" id="{CFB170DE-24B5-4EEF-B099-8A95751EB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26</xdr:col>
      <xdr:colOff>0</xdr:colOff>
      <xdr:row>59</xdr:row>
      <xdr:rowOff>0</xdr:rowOff>
    </xdr:from>
    <xdr:to>
      <xdr:col>30</xdr:col>
      <xdr:colOff>585600</xdr:colOff>
      <xdr:row>73</xdr:row>
      <xdr:rowOff>98700</xdr:rowOff>
    </xdr:to>
    <xdr:graphicFrame macro="">
      <xdr:nvGraphicFramePr>
        <xdr:cNvPr id="26" name="Grafico 25">
          <a:extLst>
            <a:ext uri="{FF2B5EF4-FFF2-40B4-BE49-F238E27FC236}">
              <a16:creationId xmlns:a16="http://schemas.microsoft.com/office/drawing/2014/main" id="{40FF0C85-3277-4013-B4DA-108ED2AAF3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115983</xdr:colOff>
      <xdr:row>10</xdr:row>
      <xdr:rowOff>194152</xdr:rowOff>
    </xdr:from>
    <xdr:to>
      <xdr:col>20</xdr:col>
      <xdr:colOff>578225</xdr:colOff>
      <xdr:row>20</xdr:row>
      <xdr:rowOff>126356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357F31CA-ABB2-45CC-8FA4-AC71BD2C5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0383" y="2042002"/>
          <a:ext cx="6024842" cy="19896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38100</xdr:colOff>
      <xdr:row>100</xdr:row>
      <xdr:rowOff>85725</xdr:rowOff>
    </xdr:from>
    <xdr:to>
      <xdr:col>3</xdr:col>
      <xdr:colOff>76199</xdr:colOff>
      <xdr:row>102</xdr:row>
      <xdr:rowOff>152400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7D833254-5544-4F25-9826-E523CA29BA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17630775"/>
          <a:ext cx="752474" cy="4476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57150</xdr:colOff>
      <xdr:row>105</xdr:row>
      <xdr:rowOff>142875</xdr:rowOff>
    </xdr:from>
    <xdr:to>
      <xdr:col>3</xdr:col>
      <xdr:colOff>666749</xdr:colOff>
      <xdr:row>108</xdr:row>
      <xdr:rowOff>28575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B9280A04-13D6-4166-AA86-3CF785BDDB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8640425"/>
          <a:ext cx="1323974" cy="4572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38100</xdr:colOff>
      <xdr:row>122</xdr:row>
      <xdr:rowOff>171450</xdr:rowOff>
    </xdr:from>
    <xdr:to>
      <xdr:col>3</xdr:col>
      <xdr:colOff>495299</xdr:colOff>
      <xdr:row>125</xdr:row>
      <xdr:rowOff>19050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7DEBF97F-9487-4D69-B902-2469BEC974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21450300"/>
          <a:ext cx="1171574" cy="4191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139</xdr:row>
      <xdr:rowOff>57150</xdr:rowOff>
    </xdr:from>
    <xdr:to>
      <xdr:col>4</xdr:col>
      <xdr:colOff>657224</xdr:colOff>
      <xdr:row>141</xdr:row>
      <xdr:rowOff>85725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38C959EF-C9F8-4603-BDC2-B4322F5FE5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24117300"/>
          <a:ext cx="2085974" cy="4095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243730</xdr:colOff>
      <xdr:row>11</xdr:row>
      <xdr:rowOff>176223</xdr:rowOff>
    </xdr:from>
    <xdr:to>
      <xdr:col>23</xdr:col>
      <xdr:colOff>158005</xdr:colOff>
      <xdr:row>29</xdr:row>
      <xdr:rowOff>80973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E3448CC4-EEED-43DD-BA8B-A2B64A720D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31130" y="2252673"/>
          <a:ext cx="2352675" cy="3562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705413</xdr:colOff>
      <xdr:row>49</xdr:row>
      <xdr:rowOff>90498</xdr:rowOff>
    </xdr:from>
    <xdr:to>
      <xdr:col>17</xdr:col>
      <xdr:colOff>272305</xdr:colOff>
      <xdr:row>53</xdr:row>
      <xdr:rowOff>90498</xdr:rowOff>
    </xdr:to>
    <xdr:grpSp>
      <xdr:nvGrpSpPr>
        <xdr:cNvPr id="8" name="Gruppo 7">
          <a:extLst>
            <a:ext uri="{FF2B5EF4-FFF2-40B4-BE49-F238E27FC236}">
              <a16:creationId xmlns:a16="http://schemas.microsoft.com/office/drawing/2014/main" id="{9B409FCE-0B4E-464A-8D1E-0870B24E91F2}"/>
            </a:ext>
          </a:extLst>
        </xdr:cNvPr>
        <xdr:cNvGrpSpPr/>
      </xdr:nvGrpSpPr>
      <xdr:grpSpPr>
        <a:xfrm>
          <a:off x="6067988" y="9825048"/>
          <a:ext cx="6472517" cy="876300"/>
          <a:chOff x="5143500" y="2943225"/>
          <a:chExt cx="5362575" cy="857250"/>
        </a:xfrm>
      </xdr:grpSpPr>
      <xdr:pic>
        <xdr:nvPicPr>
          <xdr:cNvPr id="9" name="Immagine 8">
            <a:extLst>
              <a:ext uri="{FF2B5EF4-FFF2-40B4-BE49-F238E27FC236}">
                <a16:creationId xmlns:a16="http://schemas.microsoft.com/office/drawing/2014/main" id="{F3939D33-F722-4190-8524-0ABBB67C6F6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43500" y="2952750"/>
            <a:ext cx="5362575" cy="8477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CasellaDiTesto 9">
            <a:extLst>
              <a:ext uri="{FF2B5EF4-FFF2-40B4-BE49-F238E27FC236}">
                <a16:creationId xmlns:a16="http://schemas.microsoft.com/office/drawing/2014/main" id="{6EBED42C-9B40-4B9B-A38B-074E13A1824B}"/>
              </a:ext>
            </a:extLst>
          </xdr:cNvPr>
          <xdr:cNvSpPr txBox="1"/>
        </xdr:nvSpPr>
        <xdr:spPr>
          <a:xfrm>
            <a:off x="8334375" y="2943225"/>
            <a:ext cx="1325940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400" b="1" i="1" u="none">
                <a:solidFill>
                  <a:srgbClr val="FF0000"/>
                </a:solidFill>
              </a:rPr>
              <a:t>NB: l</a:t>
            </a:r>
            <a:r>
              <a:rPr lang="it-IT" sz="1400" b="1" i="1" u="none" baseline="0">
                <a:solidFill>
                  <a:srgbClr val="FF0000"/>
                </a:solidFill>
              </a:rPr>
              <a:t> </a:t>
            </a:r>
            <a:r>
              <a:rPr lang="it-IT" sz="1400" b="1" i="1" u="none" baseline="0">
                <a:solidFill>
                  <a:srgbClr val="FF0000"/>
                </a:solidFill>
                <a:latin typeface="Calibri" panose="020F0502020204030204" pitchFamily="34" charset="0"/>
              </a:rPr>
              <a:t>≡ l</a:t>
            </a:r>
            <a:r>
              <a:rPr lang="it-IT" sz="1400" b="1" i="1" u="none" baseline="-25000">
                <a:solidFill>
                  <a:srgbClr val="FF0000"/>
                </a:solidFill>
                <a:latin typeface="Calibri" panose="020F0502020204030204" pitchFamily="34" charset="0"/>
              </a:rPr>
              <a:t>t</a:t>
            </a:r>
            <a:r>
              <a:rPr lang="it-IT" sz="1400" b="1" i="1" u="none" baseline="0">
                <a:solidFill>
                  <a:srgbClr val="FF0000"/>
                </a:solidFill>
                <a:latin typeface="Calibri" panose="020F0502020204030204" pitchFamily="34" charset="0"/>
              </a:rPr>
              <a:t> ; d </a:t>
            </a:r>
            <a:r>
              <a:rPr lang="it-IT" sz="1400" b="1" i="1" u="none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d</a:t>
            </a:r>
            <a:r>
              <a:rPr lang="it-IT" sz="1400" b="1" i="1" u="none" baseline="-2500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t</a:t>
            </a:r>
            <a:endParaRPr lang="it-IT" sz="1400" b="1" i="1" u="none" baseline="-25000">
              <a:solidFill>
                <a:srgbClr val="FF0000"/>
              </a:solidFill>
            </a:endParaRPr>
          </a:p>
        </xdr:txBody>
      </xdr:sp>
    </xdr:grpSp>
    <xdr:clientData/>
  </xdr:twoCellAnchor>
  <xdr:twoCellAnchor>
    <xdr:from>
      <xdr:col>14</xdr:col>
      <xdr:colOff>89087</xdr:colOff>
      <xdr:row>253</xdr:row>
      <xdr:rowOff>104775</xdr:rowOff>
    </xdr:from>
    <xdr:to>
      <xdr:col>16</xdr:col>
      <xdr:colOff>503145</xdr:colOff>
      <xdr:row>257</xdr:row>
      <xdr:rowOff>190492</xdr:rowOff>
    </xdr:to>
    <xdr:grpSp>
      <xdr:nvGrpSpPr>
        <xdr:cNvPr id="11" name="Gruppo 10">
          <a:extLst>
            <a:ext uri="{FF2B5EF4-FFF2-40B4-BE49-F238E27FC236}">
              <a16:creationId xmlns:a16="http://schemas.microsoft.com/office/drawing/2014/main" id="{A7C584EA-8581-4AD1-B89F-8AFE2FD65D77}"/>
            </a:ext>
          </a:extLst>
        </xdr:cNvPr>
        <xdr:cNvGrpSpPr/>
      </xdr:nvGrpSpPr>
      <xdr:grpSpPr>
        <a:xfrm>
          <a:off x="10185587" y="51435000"/>
          <a:ext cx="1976158" cy="847717"/>
          <a:chOff x="7210425" y="9991728"/>
          <a:chExt cx="1628775" cy="790572"/>
        </a:xfrm>
      </xdr:grpSpPr>
      <xdr:pic>
        <xdr:nvPicPr>
          <xdr:cNvPr id="12" name="Immagine 11">
            <a:extLst>
              <a:ext uri="{FF2B5EF4-FFF2-40B4-BE49-F238E27FC236}">
                <a16:creationId xmlns:a16="http://schemas.microsoft.com/office/drawing/2014/main" id="{46363E85-E69E-4893-9134-2EB6F369938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10425" y="10277475"/>
            <a:ext cx="1628775" cy="504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3" name="CasellaDiTesto 12">
            <a:extLst>
              <a:ext uri="{FF2B5EF4-FFF2-40B4-BE49-F238E27FC236}">
                <a16:creationId xmlns:a16="http://schemas.microsoft.com/office/drawing/2014/main" id="{08EF2827-FBA2-4A28-9477-0976EBFA9D1E}"/>
              </a:ext>
            </a:extLst>
          </xdr:cNvPr>
          <xdr:cNvSpPr txBox="1"/>
        </xdr:nvSpPr>
        <xdr:spPr>
          <a:xfrm>
            <a:off x="7391400" y="9991728"/>
            <a:ext cx="1374800" cy="311497"/>
          </a:xfrm>
          <a:prstGeom prst="rect">
            <a:avLst/>
          </a:prstGeom>
          <a:solidFill>
            <a:sysClr val="window" lastClr="FFFFFF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400" b="1" i="1">
                <a:solidFill>
                  <a:srgbClr val="FF0000"/>
                </a:solidFill>
              </a:rPr>
              <a:t>NB: EI </a:t>
            </a:r>
            <a:r>
              <a:rPr lang="it-IT" sz="1400" b="1" i="1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</a:t>
            </a:r>
            <a:r>
              <a:rPr lang="it-IT" sz="1400" b="1" i="1">
                <a:solidFill>
                  <a:srgbClr val="FF0000"/>
                </a:solidFill>
              </a:rPr>
              <a:t> D; l </a:t>
            </a:r>
            <a:r>
              <a:rPr lang="it-IT" sz="1400" b="1" i="1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</a:t>
            </a:r>
            <a:r>
              <a:rPr lang="it-IT" sz="1400" b="1" i="1">
                <a:solidFill>
                  <a:srgbClr val="FF0000"/>
                </a:solidFill>
              </a:rPr>
              <a:t> L</a:t>
            </a:r>
          </a:p>
        </xdr:txBody>
      </xdr:sp>
    </xdr:grpSp>
    <xdr:clientData/>
  </xdr:twoCellAnchor>
  <xdr:oneCellAnchor>
    <xdr:from>
      <xdr:col>12</xdr:col>
      <xdr:colOff>209550</xdr:colOff>
      <xdr:row>265</xdr:row>
      <xdr:rowOff>61912</xdr:rowOff>
    </xdr:from>
    <xdr:ext cx="1339790" cy="3398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CasellaDiTesto 13">
              <a:extLst>
                <a:ext uri="{FF2B5EF4-FFF2-40B4-BE49-F238E27FC236}">
                  <a16:creationId xmlns:a16="http://schemas.microsoft.com/office/drawing/2014/main" id="{1E93AD66-FEBF-457F-9B18-93EC5F413372}"/>
                </a:ext>
              </a:extLst>
            </xdr:cNvPr>
            <xdr:cNvSpPr txBox="1"/>
          </xdr:nvSpPr>
          <xdr:spPr>
            <a:xfrm>
              <a:off x="8743950" y="460200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1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lang="it-IT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48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  <m:sSup>
                          <m:sSupPr>
                            <m:ctrlP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p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4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𝐹𝐿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𝐴𝐺</m:t>
                        </m:r>
                      </m:den>
                    </m:f>
                  </m:oMath>
                </m:oMathPara>
              </a14:m>
              <a:endParaRPr lang="it-IT" sz="1100"/>
            </a:p>
          </xdr:txBody>
        </xdr:sp>
      </mc:Choice>
      <mc:Fallback xmlns="">
        <xdr:sp macro="" textlink="">
          <xdr:nvSpPr>
            <xdr:cNvPr id="14" name="CasellaDiTesto 13">
              <a:extLst>
                <a:ext uri="{FF2B5EF4-FFF2-40B4-BE49-F238E27FC236}">
                  <a16:creationId xmlns:a16="http://schemas.microsoft.com/office/drawing/2014/main" id="{1E93AD66-FEBF-457F-9B18-93EC5F413372}"/>
                </a:ext>
              </a:extLst>
            </xdr:cNvPr>
            <xdr:cNvSpPr txBox="1"/>
          </xdr:nvSpPr>
          <xdr:spPr>
            <a:xfrm>
              <a:off x="8743950" y="460200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100" b="0" i="0">
                  <a:latin typeface="Cambria Math" panose="02040503050406030204" pitchFamily="18" charset="0"/>
                </a:rPr>
                <a:t>𝑤=1/48</a:t>
              </a:r>
              <a:r>
                <a:rPr lang="it-IT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∙(𝐹𝐿^3)/𝐷+1/4∙𝐹𝐿/𝐴𝐺</a:t>
              </a:r>
              <a:endParaRPr lang="it-IT" sz="1100"/>
            </a:p>
          </xdr:txBody>
        </xdr:sp>
      </mc:Fallback>
    </mc:AlternateContent>
    <xdr:clientData/>
  </xdr:oneCellAnchor>
  <xdr:oneCellAnchor>
    <xdr:from>
      <xdr:col>13</xdr:col>
      <xdr:colOff>504825</xdr:colOff>
      <xdr:row>143</xdr:row>
      <xdr:rowOff>161924</xdr:rowOff>
    </xdr:from>
    <xdr:ext cx="2905125" cy="8572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CasellaDiTesto 14">
              <a:extLst>
                <a:ext uri="{FF2B5EF4-FFF2-40B4-BE49-F238E27FC236}">
                  <a16:creationId xmlns:a16="http://schemas.microsoft.com/office/drawing/2014/main" id="{7CAA9750-94B1-4465-B794-ED199259FD8D}"/>
                </a:ext>
              </a:extLst>
            </xdr:cNvPr>
            <xdr:cNvSpPr txBox="1"/>
          </xdr:nvSpPr>
          <xdr:spPr>
            <a:xfrm>
              <a:off x="9820275" y="24984074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(Secondo</a:t>
              </a:r>
              <a:r>
                <a:rPr lang="it-IT" sz="1100" baseline="0"/>
                <a:t> la tesi di Guidi la rigidezza a taglio è risultato dei contributi del core e dei panes: </a:t>
              </a:r>
              <a14:m>
                <m:oMath xmlns:m="http://schemas.openxmlformats.org/officeDocument/2006/math">
                  <m:r>
                    <a:rPr lang="it-IT" sz="1400" b="0" i="1" baseline="0">
                      <a:latin typeface="Cambria Math" panose="02040503050406030204" pitchFamily="18" charset="0"/>
                    </a:rPr>
                    <m:t>𝐴𝐺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=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𝑓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𝑛𝑏𝑡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𝑐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𝑏𝑐</m:t>
                  </m:r>
                </m:oMath>
              </a14:m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panes)</a:t>
              </a:r>
              <a:endParaRPr lang="it-IT" sz="1100"/>
            </a:p>
          </xdr:txBody>
        </xdr:sp>
      </mc:Choice>
      <mc:Fallback xmlns="">
        <xdr:sp macro="" textlink="">
          <xdr:nvSpPr>
            <xdr:cNvPr id="15" name="CasellaDiTesto 14">
              <a:extLst>
                <a:ext uri="{FF2B5EF4-FFF2-40B4-BE49-F238E27FC236}">
                  <a16:creationId xmlns:a16="http://schemas.microsoft.com/office/drawing/2014/main" id="{7CAA9750-94B1-4465-B794-ED199259FD8D}"/>
                </a:ext>
              </a:extLst>
            </xdr:cNvPr>
            <xdr:cNvSpPr txBox="1"/>
          </xdr:nvSpPr>
          <xdr:spPr>
            <a:xfrm>
              <a:off x="9820275" y="24984074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(Secondo</a:t>
              </a:r>
              <a:r>
                <a:rPr lang="it-IT" sz="1100" baseline="0"/>
                <a:t> la tesi di Guidi la rigidezza a taglio è risultato dei contributi del core e dei panes: </a:t>
              </a:r>
              <a:r>
                <a:rPr lang="it-IT" sz="1400" b="0" i="0" baseline="0">
                  <a:latin typeface="Cambria Math" panose="02040503050406030204" pitchFamily="18" charset="0"/>
                </a:rPr>
                <a:t>𝐴𝐺=𝐺_𝑓 𝑛𝑏𝑡+𝐺_𝑐 𝑏𝑐</a:t>
              </a:r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panes)</a:t>
              </a:r>
              <a:endParaRPr lang="it-IT" sz="1100"/>
            </a:p>
          </xdr:txBody>
        </xdr:sp>
      </mc:Fallback>
    </mc:AlternateContent>
    <xdr:clientData/>
  </xdr:oneCellAnchor>
  <xdr:twoCellAnchor>
    <xdr:from>
      <xdr:col>12</xdr:col>
      <xdr:colOff>266700</xdr:colOff>
      <xdr:row>12</xdr:row>
      <xdr:rowOff>76201</xdr:rowOff>
    </xdr:from>
    <xdr:to>
      <xdr:col>18</xdr:col>
      <xdr:colOff>66675</xdr:colOff>
      <xdr:row>24</xdr:row>
      <xdr:rowOff>76201</xdr:rowOff>
    </xdr:to>
    <xdr:grpSp>
      <xdr:nvGrpSpPr>
        <xdr:cNvPr id="16" name="Gruppo 15">
          <a:extLst>
            <a:ext uri="{FF2B5EF4-FFF2-40B4-BE49-F238E27FC236}">
              <a16:creationId xmlns:a16="http://schemas.microsoft.com/office/drawing/2014/main" id="{AD97C701-171B-4ECD-9084-8FDDCC94359D}"/>
            </a:ext>
          </a:extLst>
        </xdr:cNvPr>
        <xdr:cNvGrpSpPr/>
      </xdr:nvGrpSpPr>
      <xdr:grpSpPr>
        <a:xfrm>
          <a:off x="8801100" y="2343151"/>
          <a:ext cx="4143375" cy="2476500"/>
          <a:chOff x="9486900" y="5495925"/>
          <a:chExt cx="3971925" cy="2276475"/>
        </a:xfrm>
      </xdr:grpSpPr>
      <xdr:pic>
        <xdr:nvPicPr>
          <xdr:cNvPr id="17" name="Immagine 16">
            <a:extLst>
              <a:ext uri="{FF2B5EF4-FFF2-40B4-BE49-F238E27FC236}">
                <a16:creationId xmlns:a16="http://schemas.microsoft.com/office/drawing/2014/main" id="{9854C24C-D946-4863-BC48-CF8227BFDCD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486900" y="5495925"/>
            <a:ext cx="3971925" cy="175405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8" name="Immagine 17">
            <a:extLst>
              <a:ext uri="{FF2B5EF4-FFF2-40B4-BE49-F238E27FC236}">
                <a16:creationId xmlns:a16="http://schemas.microsoft.com/office/drawing/2014/main" id="{48CAC529-7F89-4A3C-A230-5F490E30E82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705975" y="7219950"/>
            <a:ext cx="3533775" cy="552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6</xdr:col>
      <xdr:colOff>0</xdr:colOff>
      <xdr:row>200</xdr:row>
      <xdr:rowOff>0</xdr:rowOff>
    </xdr:from>
    <xdr:to>
      <xdr:col>10</xdr:col>
      <xdr:colOff>723899</xdr:colOff>
      <xdr:row>203</xdr:row>
      <xdr:rowOff>85725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id="{D71E3D5B-5DD1-488D-9BBC-55B78924D6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34937700"/>
          <a:ext cx="3914774" cy="65722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200</xdr:row>
      <xdr:rowOff>0</xdr:rowOff>
    </xdr:from>
    <xdr:to>
      <xdr:col>13</xdr:col>
      <xdr:colOff>590549</xdr:colOff>
      <xdr:row>202</xdr:row>
      <xdr:rowOff>28575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id="{F11B5C96-5A68-40E0-9929-B77F945093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0025" y="34937700"/>
          <a:ext cx="2085974" cy="4095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145</xdr:row>
      <xdr:rowOff>0</xdr:rowOff>
    </xdr:from>
    <xdr:to>
      <xdr:col>10</xdr:col>
      <xdr:colOff>723899</xdr:colOff>
      <xdr:row>148</xdr:row>
      <xdr:rowOff>85725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id="{E8B374C7-3162-49F3-A7D9-90C6005FB5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25203150"/>
          <a:ext cx="3914774" cy="65722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85725</xdr:colOff>
      <xdr:row>5</xdr:row>
      <xdr:rowOff>138112</xdr:rowOff>
    </xdr:from>
    <xdr:ext cx="770724" cy="40382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C8088AE5-4888-45EE-AA43-097746196510}"/>
                </a:ext>
              </a:extLst>
            </xdr:cNvPr>
            <xdr:cNvSpPr txBox="1"/>
          </xdr:nvSpPr>
          <xdr:spPr>
            <a:xfrm>
              <a:off x="800100" y="1042987"/>
              <a:ext cx="770724" cy="40382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t-IT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14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𝑖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14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𝑎𝑛𝑎𝑙𝑖𝑡𝑖𝑐𝑎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it-IT" sz="1400"/>
            </a:p>
          </xdr:txBody>
        </xdr:sp>
      </mc:Choice>
      <mc:Fallback xmlns="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C8088AE5-4888-45EE-AA43-097746196510}"/>
                </a:ext>
              </a:extLst>
            </xdr:cNvPr>
            <xdr:cNvSpPr txBox="1"/>
          </xdr:nvSpPr>
          <xdr:spPr>
            <a:xfrm>
              <a:off x="800100" y="1042987"/>
              <a:ext cx="770724" cy="40382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400" b="0" i="0">
                  <a:latin typeface="Cambria Math" panose="02040503050406030204" pitchFamily="18" charset="0"/>
                </a:rPr>
                <a:t>𝑤_𝑖/𝑤_𝑎𝑛𝑎𝑙𝑖𝑡𝑖𝑐𝑎 </a:t>
              </a:r>
              <a:endParaRPr lang="it-IT" sz="1400"/>
            </a:p>
          </xdr:txBody>
        </xdr:sp>
      </mc:Fallback>
    </mc:AlternateContent>
    <xdr:clientData/>
  </xdr:oneCellAnchor>
  <xdr:twoCellAnchor>
    <xdr:from>
      <xdr:col>13</xdr:col>
      <xdr:colOff>47625</xdr:colOff>
      <xdr:row>10</xdr:row>
      <xdr:rowOff>209550</xdr:rowOff>
    </xdr:from>
    <xdr:to>
      <xdr:col>18</xdr:col>
      <xdr:colOff>23625</xdr:colOff>
      <xdr:row>25</xdr:row>
      <xdr:rowOff>79650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2F3CF965-33C6-4508-B8AE-C7B5635E60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228600</xdr:colOff>
      <xdr:row>11</xdr:row>
      <xdr:rowOff>9525</xdr:rowOff>
    </xdr:from>
    <xdr:to>
      <xdr:col>28</xdr:col>
      <xdr:colOff>204600</xdr:colOff>
      <xdr:row>25</xdr:row>
      <xdr:rowOff>108225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EF829BA5-1ADA-4AAB-8F4C-29B69EF36A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133350</xdr:colOff>
      <xdr:row>10</xdr:row>
      <xdr:rowOff>219075</xdr:rowOff>
    </xdr:from>
    <xdr:to>
      <xdr:col>22</xdr:col>
      <xdr:colOff>400811</xdr:colOff>
      <xdr:row>23</xdr:row>
      <xdr:rowOff>224671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43325A55-3CE8-499B-A2CE-547D1D258E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133350</xdr:colOff>
      <xdr:row>45</xdr:row>
      <xdr:rowOff>152400</xdr:rowOff>
    </xdr:from>
    <xdr:to>
      <xdr:col>18</xdr:col>
      <xdr:colOff>109350</xdr:colOff>
      <xdr:row>60</xdr:row>
      <xdr:rowOff>60600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A348EB3B-C436-4374-9841-E49810DC2C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514350</xdr:colOff>
      <xdr:row>44</xdr:row>
      <xdr:rowOff>161925</xdr:rowOff>
    </xdr:from>
    <xdr:to>
      <xdr:col>28</xdr:col>
      <xdr:colOff>490350</xdr:colOff>
      <xdr:row>59</xdr:row>
      <xdr:rowOff>70125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14A3C591-A19D-4A32-BCE5-9CB1D94456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247650</xdr:colOff>
      <xdr:row>45</xdr:row>
      <xdr:rowOff>85725</xdr:rowOff>
    </xdr:from>
    <xdr:to>
      <xdr:col>23</xdr:col>
      <xdr:colOff>223650</xdr:colOff>
      <xdr:row>59</xdr:row>
      <xdr:rowOff>184425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E13889FA-5736-4BA7-A299-50976514AA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142875</xdr:colOff>
      <xdr:row>77</xdr:row>
      <xdr:rowOff>123825</xdr:rowOff>
    </xdr:from>
    <xdr:to>
      <xdr:col>17</xdr:col>
      <xdr:colOff>118875</xdr:colOff>
      <xdr:row>92</xdr:row>
      <xdr:rowOff>32025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0D155297-2922-43E4-BA65-EFFD0EEF1F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22</xdr:col>
      <xdr:colOff>180975</xdr:colOff>
      <xdr:row>78</xdr:row>
      <xdr:rowOff>9525</xdr:rowOff>
    </xdr:from>
    <xdr:to>
      <xdr:col>26</xdr:col>
      <xdr:colOff>448437</xdr:colOff>
      <xdr:row>91</xdr:row>
      <xdr:rowOff>15121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5181271B-3775-43BE-A829-27668BDDC0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66675</xdr:colOff>
      <xdr:row>77</xdr:row>
      <xdr:rowOff>133350</xdr:rowOff>
    </xdr:from>
    <xdr:to>
      <xdr:col>22</xdr:col>
      <xdr:colOff>42675</xdr:colOff>
      <xdr:row>92</xdr:row>
      <xdr:rowOff>41550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id="{310B4456-8A4E-4DA1-8296-6800BF0C16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13</xdr:col>
      <xdr:colOff>0</xdr:colOff>
      <xdr:row>112</xdr:row>
      <xdr:rowOff>0</xdr:rowOff>
    </xdr:from>
    <xdr:to>
      <xdr:col>17</xdr:col>
      <xdr:colOff>261600</xdr:colOff>
      <xdr:row>125</xdr:row>
      <xdr:rowOff>39300</xdr:rowOff>
    </xdr:to>
    <xdr:graphicFrame macro="">
      <xdr:nvGraphicFramePr>
        <xdr:cNvPr id="15" name="Grafico 14">
          <a:extLst>
            <a:ext uri="{FF2B5EF4-FFF2-40B4-BE49-F238E27FC236}">
              <a16:creationId xmlns:a16="http://schemas.microsoft.com/office/drawing/2014/main" id="{9F32A0CC-8F12-486F-8DEF-E8653F8418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18</xdr:col>
      <xdr:colOff>0</xdr:colOff>
      <xdr:row>112</xdr:row>
      <xdr:rowOff>0</xdr:rowOff>
    </xdr:from>
    <xdr:to>
      <xdr:col>22</xdr:col>
      <xdr:colOff>585600</xdr:colOff>
      <xdr:row>126</xdr:row>
      <xdr:rowOff>98700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1F8298A8-FF19-48CD-A5B4-B8DF865A39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23</xdr:col>
      <xdr:colOff>0</xdr:colOff>
      <xdr:row>112</xdr:row>
      <xdr:rowOff>0</xdr:rowOff>
    </xdr:from>
    <xdr:to>
      <xdr:col>27</xdr:col>
      <xdr:colOff>585600</xdr:colOff>
      <xdr:row>126</xdr:row>
      <xdr:rowOff>98700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85CCA94E-9D14-4C08-88B0-ACF69B8719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18</xdr:col>
      <xdr:colOff>200025</xdr:colOff>
      <xdr:row>27</xdr:row>
      <xdr:rowOff>19050</xdr:rowOff>
    </xdr:from>
    <xdr:to>
      <xdr:col>23</xdr:col>
      <xdr:colOff>176025</xdr:colOff>
      <xdr:row>42</xdr:row>
      <xdr:rowOff>3450</xdr:rowOff>
    </xdr:to>
    <xdr:graphicFrame macro="">
      <xdr:nvGraphicFramePr>
        <xdr:cNvPr id="19" name="Grafico 18">
          <a:extLst>
            <a:ext uri="{FF2B5EF4-FFF2-40B4-BE49-F238E27FC236}">
              <a16:creationId xmlns:a16="http://schemas.microsoft.com/office/drawing/2014/main" id="{C500B53D-4636-4707-9472-0AE1F85723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115983</xdr:colOff>
      <xdr:row>10</xdr:row>
      <xdr:rowOff>194152</xdr:rowOff>
    </xdr:from>
    <xdr:to>
      <xdr:col>20</xdr:col>
      <xdr:colOff>578225</xdr:colOff>
      <xdr:row>20</xdr:row>
      <xdr:rowOff>126356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FA78883-FE12-455E-B0EE-337E043214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0383" y="2042002"/>
          <a:ext cx="6024842" cy="19896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38100</xdr:colOff>
      <xdr:row>86</xdr:row>
      <xdr:rowOff>85725</xdr:rowOff>
    </xdr:from>
    <xdr:to>
      <xdr:col>3</xdr:col>
      <xdr:colOff>76199</xdr:colOff>
      <xdr:row>88</xdr:row>
      <xdr:rowOff>152400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10E924B5-26A0-441F-B775-99A2B7A52A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17630775"/>
          <a:ext cx="752474" cy="4476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57150</xdr:colOff>
      <xdr:row>91</xdr:row>
      <xdr:rowOff>142875</xdr:rowOff>
    </xdr:from>
    <xdr:to>
      <xdr:col>3</xdr:col>
      <xdr:colOff>666749</xdr:colOff>
      <xdr:row>94</xdr:row>
      <xdr:rowOff>28575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1ABAA29C-F5DE-4335-A285-71FF2582E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8640425"/>
          <a:ext cx="1323974" cy="4572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38100</xdr:colOff>
      <xdr:row>105</xdr:row>
      <xdr:rowOff>171450</xdr:rowOff>
    </xdr:from>
    <xdr:to>
      <xdr:col>3</xdr:col>
      <xdr:colOff>495299</xdr:colOff>
      <xdr:row>108</xdr:row>
      <xdr:rowOff>19050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AC54B698-B87D-4D3F-8EAA-7869F00335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21450300"/>
          <a:ext cx="1171574" cy="4191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119</xdr:row>
      <xdr:rowOff>57150</xdr:rowOff>
    </xdr:from>
    <xdr:to>
      <xdr:col>4</xdr:col>
      <xdr:colOff>657224</xdr:colOff>
      <xdr:row>121</xdr:row>
      <xdr:rowOff>85725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68F51DD6-4A3D-487E-98CE-FC64532A40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24117300"/>
          <a:ext cx="2085974" cy="4095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243730</xdr:colOff>
      <xdr:row>11</xdr:row>
      <xdr:rowOff>176223</xdr:rowOff>
    </xdr:from>
    <xdr:to>
      <xdr:col>23</xdr:col>
      <xdr:colOff>158005</xdr:colOff>
      <xdr:row>29</xdr:row>
      <xdr:rowOff>80973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67DC991C-CB80-4E67-AA32-41772D8AD7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31130" y="2252673"/>
          <a:ext cx="2352675" cy="3562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543488</xdr:colOff>
      <xdr:row>40</xdr:row>
      <xdr:rowOff>128598</xdr:rowOff>
    </xdr:from>
    <xdr:to>
      <xdr:col>18</xdr:col>
      <xdr:colOff>329455</xdr:colOff>
      <xdr:row>44</xdr:row>
      <xdr:rowOff>128598</xdr:rowOff>
    </xdr:to>
    <xdr:grpSp>
      <xdr:nvGrpSpPr>
        <xdr:cNvPr id="8" name="Gruppo 7">
          <a:extLst>
            <a:ext uri="{FF2B5EF4-FFF2-40B4-BE49-F238E27FC236}">
              <a16:creationId xmlns:a16="http://schemas.microsoft.com/office/drawing/2014/main" id="{A48FDCFF-DF14-4ECA-BF97-F9C81D6AA2B2}"/>
            </a:ext>
          </a:extLst>
        </xdr:cNvPr>
        <xdr:cNvGrpSpPr/>
      </xdr:nvGrpSpPr>
      <xdr:grpSpPr>
        <a:xfrm>
          <a:off x="6734738" y="8110548"/>
          <a:ext cx="6472517" cy="876300"/>
          <a:chOff x="5143500" y="2943225"/>
          <a:chExt cx="5362575" cy="857250"/>
        </a:xfrm>
      </xdr:grpSpPr>
      <xdr:pic>
        <xdr:nvPicPr>
          <xdr:cNvPr id="9" name="Immagine 8">
            <a:extLst>
              <a:ext uri="{FF2B5EF4-FFF2-40B4-BE49-F238E27FC236}">
                <a16:creationId xmlns:a16="http://schemas.microsoft.com/office/drawing/2014/main" id="{3161F184-005B-44E7-98CE-5B34082A476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43500" y="2952750"/>
            <a:ext cx="5362575" cy="8477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CasellaDiTesto 9">
            <a:extLst>
              <a:ext uri="{FF2B5EF4-FFF2-40B4-BE49-F238E27FC236}">
                <a16:creationId xmlns:a16="http://schemas.microsoft.com/office/drawing/2014/main" id="{3B9C5835-BA90-4CF0-AAE0-1E2AF748A0E1}"/>
              </a:ext>
            </a:extLst>
          </xdr:cNvPr>
          <xdr:cNvSpPr txBox="1"/>
        </xdr:nvSpPr>
        <xdr:spPr>
          <a:xfrm>
            <a:off x="8334375" y="2943225"/>
            <a:ext cx="1325940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400" b="1" i="1" u="none">
                <a:solidFill>
                  <a:srgbClr val="FF0000"/>
                </a:solidFill>
              </a:rPr>
              <a:t>NB: l</a:t>
            </a:r>
            <a:r>
              <a:rPr lang="it-IT" sz="1400" b="1" i="1" u="none" baseline="0">
                <a:solidFill>
                  <a:srgbClr val="FF0000"/>
                </a:solidFill>
              </a:rPr>
              <a:t> </a:t>
            </a:r>
            <a:r>
              <a:rPr lang="it-IT" sz="1400" b="1" i="1" u="none" baseline="0">
                <a:solidFill>
                  <a:srgbClr val="FF0000"/>
                </a:solidFill>
                <a:latin typeface="Calibri" panose="020F0502020204030204" pitchFamily="34" charset="0"/>
              </a:rPr>
              <a:t>≡ l</a:t>
            </a:r>
            <a:r>
              <a:rPr lang="it-IT" sz="1400" b="1" i="1" u="none" baseline="-25000">
                <a:solidFill>
                  <a:srgbClr val="FF0000"/>
                </a:solidFill>
                <a:latin typeface="Calibri" panose="020F0502020204030204" pitchFamily="34" charset="0"/>
              </a:rPr>
              <a:t>t</a:t>
            </a:r>
            <a:r>
              <a:rPr lang="it-IT" sz="1400" b="1" i="1" u="none" baseline="0">
                <a:solidFill>
                  <a:srgbClr val="FF0000"/>
                </a:solidFill>
                <a:latin typeface="Calibri" panose="020F0502020204030204" pitchFamily="34" charset="0"/>
              </a:rPr>
              <a:t> ; d </a:t>
            </a:r>
            <a:r>
              <a:rPr lang="it-IT" sz="1400" b="1" i="1" u="none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d</a:t>
            </a:r>
            <a:r>
              <a:rPr lang="it-IT" sz="1400" b="1" i="1" u="none" baseline="-2500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t</a:t>
            </a:r>
            <a:endParaRPr lang="it-IT" sz="1400" b="1" i="1" u="none" baseline="-25000">
              <a:solidFill>
                <a:srgbClr val="FF0000"/>
              </a:solidFill>
            </a:endParaRPr>
          </a:p>
        </xdr:txBody>
      </xdr:sp>
    </xdr:grpSp>
    <xdr:clientData/>
  </xdr:twoCellAnchor>
  <xdr:twoCellAnchor>
    <xdr:from>
      <xdr:col>14</xdr:col>
      <xdr:colOff>89087</xdr:colOff>
      <xdr:row>216</xdr:row>
      <xdr:rowOff>104775</xdr:rowOff>
    </xdr:from>
    <xdr:to>
      <xdr:col>16</xdr:col>
      <xdr:colOff>503145</xdr:colOff>
      <xdr:row>220</xdr:row>
      <xdr:rowOff>190492</xdr:rowOff>
    </xdr:to>
    <xdr:grpSp>
      <xdr:nvGrpSpPr>
        <xdr:cNvPr id="11" name="Gruppo 10">
          <a:extLst>
            <a:ext uri="{FF2B5EF4-FFF2-40B4-BE49-F238E27FC236}">
              <a16:creationId xmlns:a16="http://schemas.microsoft.com/office/drawing/2014/main" id="{207303B6-746F-44DA-8C5C-CF7DEE1C6C8B}"/>
            </a:ext>
          </a:extLst>
        </xdr:cNvPr>
        <xdr:cNvGrpSpPr/>
      </xdr:nvGrpSpPr>
      <xdr:grpSpPr>
        <a:xfrm>
          <a:off x="10185587" y="43776900"/>
          <a:ext cx="1976158" cy="847717"/>
          <a:chOff x="7210425" y="9991728"/>
          <a:chExt cx="1628775" cy="790572"/>
        </a:xfrm>
      </xdr:grpSpPr>
      <xdr:pic>
        <xdr:nvPicPr>
          <xdr:cNvPr id="12" name="Immagine 11">
            <a:extLst>
              <a:ext uri="{FF2B5EF4-FFF2-40B4-BE49-F238E27FC236}">
                <a16:creationId xmlns:a16="http://schemas.microsoft.com/office/drawing/2014/main" id="{B07B62A1-7D30-4327-BE43-C0715E13987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10425" y="10277475"/>
            <a:ext cx="1628775" cy="504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3" name="CasellaDiTesto 12">
            <a:extLst>
              <a:ext uri="{FF2B5EF4-FFF2-40B4-BE49-F238E27FC236}">
                <a16:creationId xmlns:a16="http://schemas.microsoft.com/office/drawing/2014/main" id="{81560C82-288F-4C2D-BEA4-D1D9A3B257F8}"/>
              </a:ext>
            </a:extLst>
          </xdr:cNvPr>
          <xdr:cNvSpPr txBox="1"/>
        </xdr:nvSpPr>
        <xdr:spPr>
          <a:xfrm>
            <a:off x="7391400" y="9991728"/>
            <a:ext cx="1374800" cy="311497"/>
          </a:xfrm>
          <a:prstGeom prst="rect">
            <a:avLst/>
          </a:prstGeom>
          <a:solidFill>
            <a:sysClr val="window" lastClr="FFFFFF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400" b="1" i="1">
                <a:solidFill>
                  <a:srgbClr val="FF0000"/>
                </a:solidFill>
              </a:rPr>
              <a:t>NB: EI </a:t>
            </a:r>
            <a:r>
              <a:rPr lang="it-IT" sz="1400" b="1" i="1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</a:t>
            </a:r>
            <a:r>
              <a:rPr lang="it-IT" sz="1400" b="1" i="1">
                <a:solidFill>
                  <a:srgbClr val="FF0000"/>
                </a:solidFill>
              </a:rPr>
              <a:t> D; l </a:t>
            </a:r>
            <a:r>
              <a:rPr lang="it-IT" sz="1400" b="1" i="1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</a:t>
            </a:r>
            <a:r>
              <a:rPr lang="it-IT" sz="1400" b="1" i="1">
                <a:solidFill>
                  <a:srgbClr val="FF0000"/>
                </a:solidFill>
              </a:rPr>
              <a:t> L</a:t>
            </a:r>
          </a:p>
        </xdr:txBody>
      </xdr:sp>
    </xdr:grpSp>
    <xdr:clientData/>
  </xdr:twoCellAnchor>
  <xdr:oneCellAnchor>
    <xdr:from>
      <xdr:col>12</xdr:col>
      <xdr:colOff>209550</xdr:colOff>
      <xdr:row>228</xdr:row>
      <xdr:rowOff>61912</xdr:rowOff>
    </xdr:from>
    <xdr:ext cx="1339790" cy="3398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CasellaDiTesto 13">
              <a:extLst>
                <a:ext uri="{FF2B5EF4-FFF2-40B4-BE49-F238E27FC236}">
                  <a16:creationId xmlns:a16="http://schemas.microsoft.com/office/drawing/2014/main" id="{A3B6325A-8348-4DCD-A478-ADC18C9FB025}"/>
                </a:ext>
              </a:extLst>
            </xdr:cNvPr>
            <xdr:cNvSpPr txBox="1"/>
          </xdr:nvSpPr>
          <xdr:spPr>
            <a:xfrm>
              <a:off x="8743950" y="460200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1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lang="it-IT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48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  <m:sSup>
                          <m:sSupPr>
                            <m:ctrlP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p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4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𝐹𝐿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𝐴𝐺</m:t>
                        </m:r>
                      </m:den>
                    </m:f>
                  </m:oMath>
                </m:oMathPara>
              </a14:m>
              <a:endParaRPr lang="it-IT" sz="1100"/>
            </a:p>
          </xdr:txBody>
        </xdr:sp>
      </mc:Choice>
      <mc:Fallback xmlns="">
        <xdr:sp macro="" textlink="">
          <xdr:nvSpPr>
            <xdr:cNvPr id="14" name="CasellaDiTesto 13">
              <a:extLst>
                <a:ext uri="{FF2B5EF4-FFF2-40B4-BE49-F238E27FC236}">
                  <a16:creationId xmlns:a16="http://schemas.microsoft.com/office/drawing/2014/main" id="{A3B6325A-8348-4DCD-A478-ADC18C9FB025}"/>
                </a:ext>
              </a:extLst>
            </xdr:cNvPr>
            <xdr:cNvSpPr txBox="1"/>
          </xdr:nvSpPr>
          <xdr:spPr>
            <a:xfrm>
              <a:off x="8743950" y="460200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100" b="0" i="0">
                  <a:latin typeface="Cambria Math" panose="02040503050406030204" pitchFamily="18" charset="0"/>
                </a:rPr>
                <a:t>𝑤=1/48</a:t>
              </a:r>
              <a:r>
                <a:rPr lang="it-IT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∙(𝐹𝐿^3)/𝐷+1/4∙𝐹𝐿/𝐴𝐺</a:t>
              </a:r>
              <a:endParaRPr lang="it-IT" sz="1100"/>
            </a:p>
          </xdr:txBody>
        </xdr:sp>
      </mc:Fallback>
    </mc:AlternateContent>
    <xdr:clientData/>
  </xdr:oneCellAnchor>
  <xdr:oneCellAnchor>
    <xdr:from>
      <xdr:col>13</xdr:col>
      <xdr:colOff>504825</xdr:colOff>
      <xdr:row>123</xdr:row>
      <xdr:rowOff>161924</xdr:rowOff>
    </xdr:from>
    <xdr:ext cx="2905125" cy="8572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CasellaDiTesto 14">
              <a:extLst>
                <a:ext uri="{FF2B5EF4-FFF2-40B4-BE49-F238E27FC236}">
                  <a16:creationId xmlns:a16="http://schemas.microsoft.com/office/drawing/2014/main" id="{778B9BE4-0C96-47AE-A781-887C1E0A8B74}"/>
                </a:ext>
              </a:extLst>
            </xdr:cNvPr>
            <xdr:cNvSpPr txBox="1"/>
          </xdr:nvSpPr>
          <xdr:spPr>
            <a:xfrm>
              <a:off x="9820275" y="24984074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(Secondo</a:t>
              </a:r>
              <a:r>
                <a:rPr lang="it-IT" sz="1100" baseline="0"/>
                <a:t> la tesi di Guidi la rigidezza a taglio è risultato dei contributi del core e dei panes: </a:t>
              </a:r>
              <a14:m>
                <m:oMath xmlns:m="http://schemas.openxmlformats.org/officeDocument/2006/math">
                  <m:r>
                    <a:rPr lang="it-IT" sz="1400" b="0" i="1" baseline="0">
                      <a:latin typeface="Cambria Math" panose="02040503050406030204" pitchFamily="18" charset="0"/>
                    </a:rPr>
                    <m:t>𝐴𝐺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=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𝑓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𝑛𝑏𝑡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𝑐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𝑏𝑐</m:t>
                  </m:r>
                </m:oMath>
              </a14:m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panes)</a:t>
              </a:r>
              <a:endParaRPr lang="it-IT" sz="1100"/>
            </a:p>
          </xdr:txBody>
        </xdr:sp>
      </mc:Choice>
      <mc:Fallback xmlns="">
        <xdr:sp macro="" textlink="">
          <xdr:nvSpPr>
            <xdr:cNvPr id="15" name="CasellaDiTesto 14">
              <a:extLst>
                <a:ext uri="{FF2B5EF4-FFF2-40B4-BE49-F238E27FC236}">
                  <a16:creationId xmlns:a16="http://schemas.microsoft.com/office/drawing/2014/main" id="{778B9BE4-0C96-47AE-A781-887C1E0A8B74}"/>
                </a:ext>
              </a:extLst>
            </xdr:cNvPr>
            <xdr:cNvSpPr txBox="1"/>
          </xdr:nvSpPr>
          <xdr:spPr>
            <a:xfrm>
              <a:off x="9820275" y="24984074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(Secondo</a:t>
              </a:r>
              <a:r>
                <a:rPr lang="it-IT" sz="1100" baseline="0"/>
                <a:t> la tesi di Guidi la rigidezza a taglio è risultato dei contributi del core e dei panes: </a:t>
              </a:r>
              <a:r>
                <a:rPr lang="it-IT" sz="1400" b="0" i="0" baseline="0">
                  <a:latin typeface="Cambria Math" panose="02040503050406030204" pitchFamily="18" charset="0"/>
                </a:rPr>
                <a:t>𝐴𝐺=𝐺_𝑓 𝑛𝑏𝑡+𝐺_𝑐 𝑏𝑐</a:t>
              </a:r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panes)</a:t>
              </a:r>
              <a:endParaRPr lang="it-IT" sz="1100"/>
            </a:p>
          </xdr:txBody>
        </xdr:sp>
      </mc:Fallback>
    </mc:AlternateContent>
    <xdr:clientData/>
  </xdr:oneCellAnchor>
  <xdr:twoCellAnchor>
    <xdr:from>
      <xdr:col>12</xdr:col>
      <xdr:colOff>295275</xdr:colOff>
      <xdr:row>15</xdr:row>
      <xdr:rowOff>114301</xdr:rowOff>
    </xdr:from>
    <xdr:to>
      <xdr:col>18</xdr:col>
      <xdr:colOff>95250</xdr:colOff>
      <xdr:row>27</xdr:row>
      <xdr:rowOff>114301</xdr:rowOff>
    </xdr:to>
    <xdr:grpSp>
      <xdr:nvGrpSpPr>
        <xdr:cNvPr id="16" name="Gruppo 15">
          <a:extLst>
            <a:ext uri="{FF2B5EF4-FFF2-40B4-BE49-F238E27FC236}">
              <a16:creationId xmlns:a16="http://schemas.microsoft.com/office/drawing/2014/main" id="{63D8FF0E-98C0-42B7-9A3A-689BF446542D}"/>
            </a:ext>
          </a:extLst>
        </xdr:cNvPr>
        <xdr:cNvGrpSpPr/>
      </xdr:nvGrpSpPr>
      <xdr:grpSpPr>
        <a:xfrm>
          <a:off x="8829675" y="2990851"/>
          <a:ext cx="4143375" cy="2476500"/>
          <a:chOff x="9486900" y="5495925"/>
          <a:chExt cx="3971925" cy="2276475"/>
        </a:xfrm>
      </xdr:grpSpPr>
      <xdr:pic>
        <xdr:nvPicPr>
          <xdr:cNvPr id="17" name="Immagine 16">
            <a:extLst>
              <a:ext uri="{FF2B5EF4-FFF2-40B4-BE49-F238E27FC236}">
                <a16:creationId xmlns:a16="http://schemas.microsoft.com/office/drawing/2014/main" id="{E857C11F-A6AE-4C92-9676-C3091CE76ED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486900" y="5495925"/>
            <a:ext cx="3971925" cy="175405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8" name="Immagine 17">
            <a:extLst>
              <a:ext uri="{FF2B5EF4-FFF2-40B4-BE49-F238E27FC236}">
                <a16:creationId xmlns:a16="http://schemas.microsoft.com/office/drawing/2014/main" id="{A22978A7-E4B4-44B5-B043-38FE5272ECC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705975" y="7219950"/>
            <a:ext cx="3533775" cy="552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6</xdr:col>
      <xdr:colOff>0</xdr:colOff>
      <xdr:row>172</xdr:row>
      <xdr:rowOff>0</xdr:rowOff>
    </xdr:from>
    <xdr:to>
      <xdr:col>10</xdr:col>
      <xdr:colOff>723899</xdr:colOff>
      <xdr:row>175</xdr:row>
      <xdr:rowOff>85725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id="{BF4FA017-A00F-4A21-A828-61532E177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34937700"/>
          <a:ext cx="3914774" cy="65722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172</xdr:row>
      <xdr:rowOff>0</xdr:rowOff>
    </xdr:from>
    <xdr:to>
      <xdr:col>13</xdr:col>
      <xdr:colOff>590549</xdr:colOff>
      <xdr:row>174</xdr:row>
      <xdr:rowOff>28575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id="{96090637-008A-4EE4-9A6A-85EE23E933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0025" y="34937700"/>
          <a:ext cx="2085974" cy="4095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125</xdr:row>
      <xdr:rowOff>0</xdr:rowOff>
    </xdr:from>
    <xdr:to>
      <xdr:col>10</xdr:col>
      <xdr:colOff>723899</xdr:colOff>
      <xdr:row>128</xdr:row>
      <xdr:rowOff>85725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id="{3C6587AD-A112-4F8A-9904-51ED089ADE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25203150"/>
          <a:ext cx="3914774" cy="65722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85725</xdr:colOff>
      <xdr:row>5</xdr:row>
      <xdr:rowOff>138112</xdr:rowOff>
    </xdr:from>
    <xdr:ext cx="770724" cy="40382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6A09C124-04A6-4DE9-B9D1-01DA2414D791}"/>
                </a:ext>
              </a:extLst>
            </xdr:cNvPr>
            <xdr:cNvSpPr txBox="1"/>
          </xdr:nvSpPr>
          <xdr:spPr>
            <a:xfrm>
              <a:off x="800100" y="1042987"/>
              <a:ext cx="770724" cy="40382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t-IT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14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𝑖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14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𝑎𝑛𝑎𝑙𝑖𝑡𝑖𝑐𝑎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it-IT" sz="1400"/>
            </a:p>
          </xdr:txBody>
        </xdr:sp>
      </mc:Choice>
      <mc:Fallback xmlns="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6A09C124-04A6-4DE9-B9D1-01DA2414D791}"/>
                </a:ext>
              </a:extLst>
            </xdr:cNvPr>
            <xdr:cNvSpPr txBox="1"/>
          </xdr:nvSpPr>
          <xdr:spPr>
            <a:xfrm>
              <a:off x="800100" y="1042987"/>
              <a:ext cx="770724" cy="40382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400" b="0" i="0">
                  <a:latin typeface="Cambria Math" panose="02040503050406030204" pitchFamily="18" charset="0"/>
                </a:rPr>
                <a:t>𝑤_𝑖/𝑤_𝑎𝑛𝑎𝑙𝑖𝑡𝑖𝑐𝑎 </a:t>
              </a:r>
              <a:endParaRPr lang="it-IT" sz="1400"/>
            </a:p>
          </xdr:txBody>
        </xdr:sp>
      </mc:Fallback>
    </mc:AlternateContent>
    <xdr:clientData/>
  </xdr:oneCellAnchor>
  <xdr:twoCellAnchor>
    <xdr:from>
      <xdr:col>11</xdr:col>
      <xdr:colOff>0</xdr:colOff>
      <xdr:row>10</xdr:row>
      <xdr:rowOff>0</xdr:rowOff>
    </xdr:from>
    <xdr:to>
      <xdr:col>15</xdr:col>
      <xdr:colOff>585600</xdr:colOff>
      <xdr:row>24</xdr:row>
      <xdr:rowOff>60600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83772D91-6B72-4FA4-B891-10A2524C62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10</xdr:row>
      <xdr:rowOff>0</xdr:rowOff>
    </xdr:from>
    <xdr:to>
      <xdr:col>20</xdr:col>
      <xdr:colOff>585600</xdr:colOff>
      <xdr:row>24</xdr:row>
      <xdr:rowOff>60600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FF506133-B82B-4CF8-ADDB-8ACA79E831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10</xdr:row>
      <xdr:rowOff>0</xdr:rowOff>
    </xdr:from>
    <xdr:to>
      <xdr:col>25</xdr:col>
      <xdr:colOff>585600</xdr:colOff>
      <xdr:row>24</xdr:row>
      <xdr:rowOff>60600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E83A5A89-9C8E-4038-8618-3E41A3632A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0</xdr:colOff>
      <xdr:row>10</xdr:row>
      <xdr:rowOff>0</xdr:rowOff>
    </xdr:from>
    <xdr:to>
      <xdr:col>30</xdr:col>
      <xdr:colOff>585600</xdr:colOff>
      <xdr:row>24</xdr:row>
      <xdr:rowOff>60600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90517C54-59E7-4A67-800C-0315C7BD9C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0</xdr:colOff>
      <xdr:row>35</xdr:row>
      <xdr:rowOff>0</xdr:rowOff>
    </xdr:from>
    <xdr:to>
      <xdr:col>15</xdr:col>
      <xdr:colOff>585600</xdr:colOff>
      <xdr:row>49</xdr:row>
      <xdr:rowOff>98700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F4F7184-56E2-4950-A1B7-6AE446633A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0</xdr:colOff>
      <xdr:row>35</xdr:row>
      <xdr:rowOff>0</xdr:rowOff>
    </xdr:from>
    <xdr:to>
      <xdr:col>20</xdr:col>
      <xdr:colOff>585600</xdr:colOff>
      <xdr:row>49</xdr:row>
      <xdr:rowOff>98700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805AB8F6-8144-40C9-9C7A-A21B1D0B5D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21</xdr:col>
      <xdr:colOff>0</xdr:colOff>
      <xdr:row>35</xdr:row>
      <xdr:rowOff>0</xdr:rowOff>
    </xdr:from>
    <xdr:to>
      <xdr:col>25</xdr:col>
      <xdr:colOff>585600</xdr:colOff>
      <xdr:row>49</xdr:row>
      <xdr:rowOff>98700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F22F205C-DB9E-47CC-8BA7-5150B0E6B7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0</xdr:colOff>
      <xdr:row>35</xdr:row>
      <xdr:rowOff>0</xdr:rowOff>
    </xdr:from>
    <xdr:to>
      <xdr:col>30</xdr:col>
      <xdr:colOff>585600</xdr:colOff>
      <xdr:row>49</xdr:row>
      <xdr:rowOff>98700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0DF2EC5E-06CD-47FE-A356-2D4F0036CD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0</xdr:colOff>
      <xdr:row>59</xdr:row>
      <xdr:rowOff>0</xdr:rowOff>
    </xdr:from>
    <xdr:to>
      <xdr:col>15</xdr:col>
      <xdr:colOff>585600</xdr:colOff>
      <xdr:row>73</xdr:row>
      <xdr:rowOff>98700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9A0A2F98-715A-4667-8176-9DA53879ED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16</xdr:col>
      <xdr:colOff>0</xdr:colOff>
      <xdr:row>59</xdr:row>
      <xdr:rowOff>0</xdr:rowOff>
    </xdr:from>
    <xdr:to>
      <xdr:col>20</xdr:col>
      <xdr:colOff>585600</xdr:colOff>
      <xdr:row>73</xdr:row>
      <xdr:rowOff>98700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CF75C095-8B66-487E-A9EC-EEFC97EC70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21</xdr:col>
      <xdr:colOff>0</xdr:colOff>
      <xdr:row>59</xdr:row>
      <xdr:rowOff>0</xdr:rowOff>
    </xdr:from>
    <xdr:to>
      <xdr:col>25</xdr:col>
      <xdr:colOff>585600</xdr:colOff>
      <xdr:row>73</xdr:row>
      <xdr:rowOff>98700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48DA9395-AB92-4347-809B-BCA1EBBF37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26</xdr:col>
      <xdr:colOff>0</xdr:colOff>
      <xdr:row>59</xdr:row>
      <xdr:rowOff>0</xdr:rowOff>
    </xdr:from>
    <xdr:to>
      <xdr:col>30</xdr:col>
      <xdr:colOff>585600</xdr:colOff>
      <xdr:row>73</xdr:row>
      <xdr:rowOff>98700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id="{8804E2C8-717A-4170-BDB4-6AB7FD1C7F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115983</xdr:colOff>
      <xdr:row>10</xdr:row>
      <xdr:rowOff>194152</xdr:rowOff>
    </xdr:from>
    <xdr:to>
      <xdr:col>20</xdr:col>
      <xdr:colOff>578225</xdr:colOff>
      <xdr:row>20</xdr:row>
      <xdr:rowOff>126356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E885E59-F8D7-4B72-AB52-6B5DE233D1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0383" y="2042002"/>
          <a:ext cx="6024842" cy="19896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38100</xdr:colOff>
      <xdr:row>86</xdr:row>
      <xdr:rowOff>85725</xdr:rowOff>
    </xdr:from>
    <xdr:to>
      <xdr:col>3</xdr:col>
      <xdr:colOff>76199</xdr:colOff>
      <xdr:row>88</xdr:row>
      <xdr:rowOff>152400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CF1F25E3-7CBF-4B9B-9BBD-559240E5EE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17630775"/>
          <a:ext cx="752474" cy="4476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57150</xdr:colOff>
      <xdr:row>91</xdr:row>
      <xdr:rowOff>142875</xdr:rowOff>
    </xdr:from>
    <xdr:to>
      <xdr:col>3</xdr:col>
      <xdr:colOff>666749</xdr:colOff>
      <xdr:row>94</xdr:row>
      <xdr:rowOff>28575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D1260E6D-056E-4B7A-B0FD-5550D3824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8640425"/>
          <a:ext cx="1323974" cy="4572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38100</xdr:colOff>
      <xdr:row>105</xdr:row>
      <xdr:rowOff>171450</xdr:rowOff>
    </xdr:from>
    <xdr:to>
      <xdr:col>3</xdr:col>
      <xdr:colOff>495299</xdr:colOff>
      <xdr:row>108</xdr:row>
      <xdr:rowOff>19050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FB0BEFC8-34B3-4223-BA9A-47C93ADF69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21450300"/>
          <a:ext cx="1171574" cy="4191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119</xdr:row>
      <xdr:rowOff>57150</xdr:rowOff>
    </xdr:from>
    <xdr:to>
      <xdr:col>4</xdr:col>
      <xdr:colOff>657224</xdr:colOff>
      <xdr:row>121</xdr:row>
      <xdr:rowOff>85725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3FCE874D-EEC6-4DD0-9C24-E4C800301D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24117300"/>
          <a:ext cx="2085974" cy="4095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243730</xdr:colOff>
      <xdr:row>11</xdr:row>
      <xdr:rowOff>176223</xdr:rowOff>
    </xdr:from>
    <xdr:to>
      <xdr:col>23</xdr:col>
      <xdr:colOff>158005</xdr:colOff>
      <xdr:row>29</xdr:row>
      <xdr:rowOff>80973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F76DCA9A-4A43-4550-A071-3CCC4BF544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31130" y="2252673"/>
          <a:ext cx="2352675" cy="3562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543488</xdr:colOff>
      <xdr:row>40</xdr:row>
      <xdr:rowOff>128598</xdr:rowOff>
    </xdr:from>
    <xdr:to>
      <xdr:col>18</xdr:col>
      <xdr:colOff>329455</xdr:colOff>
      <xdr:row>44</xdr:row>
      <xdr:rowOff>128598</xdr:rowOff>
    </xdr:to>
    <xdr:grpSp>
      <xdr:nvGrpSpPr>
        <xdr:cNvPr id="8" name="Gruppo 7">
          <a:extLst>
            <a:ext uri="{FF2B5EF4-FFF2-40B4-BE49-F238E27FC236}">
              <a16:creationId xmlns:a16="http://schemas.microsoft.com/office/drawing/2014/main" id="{A467A73E-9A5A-4D93-97CC-AA59A6C6643D}"/>
            </a:ext>
          </a:extLst>
        </xdr:cNvPr>
        <xdr:cNvGrpSpPr/>
      </xdr:nvGrpSpPr>
      <xdr:grpSpPr>
        <a:xfrm>
          <a:off x="6734738" y="8110548"/>
          <a:ext cx="6472517" cy="876300"/>
          <a:chOff x="5143500" y="2943225"/>
          <a:chExt cx="5362575" cy="857250"/>
        </a:xfrm>
      </xdr:grpSpPr>
      <xdr:pic>
        <xdr:nvPicPr>
          <xdr:cNvPr id="9" name="Immagine 8">
            <a:extLst>
              <a:ext uri="{FF2B5EF4-FFF2-40B4-BE49-F238E27FC236}">
                <a16:creationId xmlns:a16="http://schemas.microsoft.com/office/drawing/2014/main" id="{C76AE556-A6F0-4FE8-B86B-28AE92B235E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43500" y="2952750"/>
            <a:ext cx="5362575" cy="8477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CasellaDiTesto 9">
            <a:extLst>
              <a:ext uri="{FF2B5EF4-FFF2-40B4-BE49-F238E27FC236}">
                <a16:creationId xmlns:a16="http://schemas.microsoft.com/office/drawing/2014/main" id="{89CE1FC8-ACEA-4690-8463-2B7AFD678170}"/>
              </a:ext>
            </a:extLst>
          </xdr:cNvPr>
          <xdr:cNvSpPr txBox="1"/>
        </xdr:nvSpPr>
        <xdr:spPr>
          <a:xfrm>
            <a:off x="8334375" y="2943225"/>
            <a:ext cx="1325940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400" b="1" i="1" u="none">
                <a:solidFill>
                  <a:srgbClr val="FF0000"/>
                </a:solidFill>
              </a:rPr>
              <a:t>NB: l</a:t>
            </a:r>
            <a:r>
              <a:rPr lang="it-IT" sz="1400" b="1" i="1" u="none" baseline="0">
                <a:solidFill>
                  <a:srgbClr val="FF0000"/>
                </a:solidFill>
              </a:rPr>
              <a:t> </a:t>
            </a:r>
            <a:r>
              <a:rPr lang="it-IT" sz="1400" b="1" i="1" u="none" baseline="0">
                <a:solidFill>
                  <a:srgbClr val="FF0000"/>
                </a:solidFill>
                <a:latin typeface="Calibri" panose="020F0502020204030204" pitchFamily="34" charset="0"/>
              </a:rPr>
              <a:t>≡ l</a:t>
            </a:r>
            <a:r>
              <a:rPr lang="it-IT" sz="1400" b="1" i="1" u="none" baseline="-25000">
                <a:solidFill>
                  <a:srgbClr val="FF0000"/>
                </a:solidFill>
                <a:latin typeface="Calibri" panose="020F0502020204030204" pitchFamily="34" charset="0"/>
              </a:rPr>
              <a:t>t</a:t>
            </a:r>
            <a:r>
              <a:rPr lang="it-IT" sz="1400" b="1" i="1" u="none" baseline="0">
                <a:solidFill>
                  <a:srgbClr val="FF0000"/>
                </a:solidFill>
                <a:latin typeface="Calibri" panose="020F0502020204030204" pitchFamily="34" charset="0"/>
              </a:rPr>
              <a:t> ; d </a:t>
            </a:r>
            <a:r>
              <a:rPr lang="it-IT" sz="1400" b="1" i="1" u="none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d</a:t>
            </a:r>
            <a:r>
              <a:rPr lang="it-IT" sz="1400" b="1" i="1" u="none" baseline="-2500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t</a:t>
            </a:r>
            <a:endParaRPr lang="it-IT" sz="1400" b="1" i="1" u="none" baseline="-25000">
              <a:solidFill>
                <a:srgbClr val="FF0000"/>
              </a:solidFill>
            </a:endParaRPr>
          </a:p>
        </xdr:txBody>
      </xdr:sp>
    </xdr:grpSp>
    <xdr:clientData/>
  </xdr:twoCellAnchor>
  <xdr:twoCellAnchor>
    <xdr:from>
      <xdr:col>14</xdr:col>
      <xdr:colOff>89087</xdr:colOff>
      <xdr:row>216</xdr:row>
      <xdr:rowOff>104775</xdr:rowOff>
    </xdr:from>
    <xdr:to>
      <xdr:col>16</xdr:col>
      <xdr:colOff>503145</xdr:colOff>
      <xdr:row>220</xdr:row>
      <xdr:rowOff>190492</xdr:rowOff>
    </xdr:to>
    <xdr:grpSp>
      <xdr:nvGrpSpPr>
        <xdr:cNvPr id="11" name="Gruppo 10">
          <a:extLst>
            <a:ext uri="{FF2B5EF4-FFF2-40B4-BE49-F238E27FC236}">
              <a16:creationId xmlns:a16="http://schemas.microsoft.com/office/drawing/2014/main" id="{2BD64DFF-5FB0-4AB4-862E-08A506E26D30}"/>
            </a:ext>
          </a:extLst>
        </xdr:cNvPr>
        <xdr:cNvGrpSpPr/>
      </xdr:nvGrpSpPr>
      <xdr:grpSpPr>
        <a:xfrm>
          <a:off x="10185587" y="43776900"/>
          <a:ext cx="1976158" cy="847717"/>
          <a:chOff x="7210425" y="9991728"/>
          <a:chExt cx="1628775" cy="790572"/>
        </a:xfrm>
      </xdr:grpSpPr>
      <xdr:pic>
        <xdr:nvPicPr>
          <xdr:cNvPr id="12" name="Immagine 11">
            <a:extLst>
              <a:ext uri="{FF2B5EF4-FFF2-40B4-BE49-F238E27FC236}">
                <a16:creationId xmlns:a16="http://schemas.microsoft.com/office/drawing/2014/main" id="{77E5B1B2-FDC4-4E0B-810C-C3566E27E1E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10425" y="10277475"/>
            <a:ext cx="1628775" cy="504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3" name="CasellaDiTesto 12">
            <a:extLst>
              <a:ext uri="{FF2B5EF4-FFF2-40B4-BE49-F238E27FC236}">
                <a16:creationId xmlns:a16="http://schemas.microsoft.com/office/drawing/2014/main" id="{654CF702-E76D-4934-8CF1-73C1097C8A94}"/>
              </a:ext>
            </a:extLst>
          </xdr:cNvPr>
          <xdr:cNvSpPr txBox="1"/>
        </xdr:nvSpPr>
        <xdr:spPr>
          <a:xfrm>
            <a:off x="7391400" y="9991728"/>
            <a:ext cx="1374800" cy="311497"/>
          </a:xfrm>
          <a:prstGeom prst="rect">
            <a:avLst/>
          </a:prstGeom>
          <a:solidFill>
            <a:sysClr val="window" lastClr="FFFFFF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400" b="1" i="1">
                <a:solidFill>
                  <a:srgbClr val="FF0000"/>
                </a:solidFill>
              </a:rPr>
              <a:t>NB: EI </a:t>
            </a:r>
            <a:r>
              <a:rPr lang="it-IT" sz="1400" b="1" i="1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</a:t>
            </a:r>
            <a:r>
              <a:rPr lang="it-IT" sz="1400" b="1" i="1">
                <a:solidFill>
                  <a:srgbClr val="FF0000"/>
                </a:solidFill>
              </a:rPr>
              <a:t> D; l </a:t>
            </a:r>
            <a:r>
              <a:rPr lang="it-IT" sz="1400" b="1" i="1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</a:t>
            </a:r>
            <a:r>
              <a:rPr lang="it-IT" sz="1400" b="1" i="1">
                <a:solidFill>
                  <a:srgbClr val="FF0000"/>
                </a:solidFill>
              </a:rPr>
              <a:t> L</a:t>
            </a:r>
          </a:p>
        </xdr:txBody>
      </xdr:sp>
    </xdr:grpSp>
    <xdr:clientData/>
  </xdr:twoCellAnchor>
  <xdr:oneCellAnchor>
    <xdr:from>
      <xdr:col>12</xdr:col>
      <xdr:colOff>209550</xdr:colOff>
      <xdr:row>228</xdr:row>
      <xdr:rowOff>61912</xdr:rowOff>
    </xdr:from>
    <xdr:ext cx="1339790" cy="3398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CasellaDiTesto 13">
              <a:extLst>
                <a:ext uri="{FF2B5EF4-FFF2-40B4-BE49-F238E27FC236}">
                  <a16:creationId xmlns:a16="http://schemas.microsoft.com/office/drawing/2014/main" id="{86996555-676A-4B55-8BF0-4064F838DF5B}"/>
                </a:ext>
              </a:extLst>
            </xdr:cNvPr>
            <xdr:cNvSpPr txBox="1"/>
          </xdr:nvSpPr>
          <xdr:spPr>
            <a:xfrm>
              <a:off x="8743950" y="460200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1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lang="it-IT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48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  <m:sSup>
                          <m:sSupPr>
                            <m:ctrlP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p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4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𝐹𝐿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𝐴𝐺</m:t>
                        </m:r>
                      </m:den>
                    </m:f>
                  </m:oMath>
                </m:oMathPara>
              </a14:m>
              <a:endParaRPr lang="it-IT" sz="1100"/>
            </a:p>
          </xdr:txBody>
        </xdr:sp>
      </mc:Choice>
      <mc:Fallback xmlns="">
        <xdr:sp macro="" textlink="">
          <xdr:nvSpPr>
            <xdr:cNvPr id="14" name="CasellaDiTesto 13">
              <a:extLst>
                <a:ext uri="{FF2B5EF4-FFF2-40B4-BE49-F238E27FC236}">
                  <a16:creationId xmlns:a16="http://schemas.microsoft.com/office/drawing/2014/main" id="{86996555-676A-4B55-8BF0-4064F838DF5B}"/>
                </a:ext>
              </a:extLst>
            </xdr:cNvPr>
            <xdr:cNvSpPr txBox="1"/>
          </xdr:nvSpPr>
          <xdr:spPr>
            <a:xfrm>
              <a:off x="8743950" y="460200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100" b="0" i="0">
                  <a:latin typeface="Cambria Math" panose="02040503050406030204" pitchFamily="18" charset="0"/>
                </a:rPr>
                <a:t>𝑤=1/48</a:t>
              </a:r>
              <a:r>
                <a:rPr lang="it-IT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∙(𝐹𝐿^3)/𝐷+1/4∙𝐹𝐿/𝐴𝐺</a:t>
              </a:r>
              <a:endParaRPr lang="it-IT" sz="1100"/>
            </a:p>
          </xdr:txBody>
        </xdr:sp>
      </mc:Fallback>
    </mc:AlternateContent>
    <xdr:clientData/>
  </xdr:oneCellAnchor>
  <xdr:oneCellAnchor>
    <xdr:from>
      <xdr:col>13</xdr:col>
      <xdr:colOff>504825</xdr:colOff>
      <xdr:row>123</xdr:row>
      <xdr:rowOff>161924</xdr:rowOff>
    </xdr:from>
    <xdr:ext cx="2905125" cy="8572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CasellaDiTesto 14">
              <a:extLst>
                <a:ext uri="{FF2B5EF4-FFF2-40B4-BE49-F238E27FC236}">
                  <a16:creationId xmlns:a16="http://schemas.microsoft.com/office/drawing/2014/main" id="{4C4FF980-3EC6-4876-B4E9-E4E6493CA530}"/>
                </a:ext>
              </a:extLst>
            </xdr:cNvPr>
            <xdr:cNvSpPr txBox="1"/>
          </xdr:nvSpPr>
          <xdr:spPr>
            <a:xfrm>
              <a:off x="9820275" y="24984074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(Secondo</a:t>
              </a:r>
              <a:r>
                <a:rPr lang="it-IT" sz="1100" baseline="0"/>
                <a:t> la tesi di Guidi la rigidezza a taglio è risultato dei contributi del core e dei panes: </a:t>
              </a:r>
              <a14:m>
                <m:oMath xmlns:m="http://schemas.openxmlformats.org/officeDocument/2006/math">
                  <m:r>
                    <a:rPr lang="it-IT" sz="1400" b="0" i="1" baseline="0">
                      <a:latin typeface="Cambria Math" panose="02040503050406030204" pitchFamily="18" charset="0"/>
                    </a:rPr>
                    <m:t>𝐴𝐺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=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𝑓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𝑛𝑏𝑡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𝑐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𝑏𝑐</m:t>
                  </m:r>
                </m:oMath>
              </a14:m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panes)</a:t>
              </a:r>
              <a:endParaRPr lang="it-IT" sz="1100"/>
            </a:p>
          </xdr:txBody>
        </xdr:sp>
      </mc:Choice>
      <mc:Fallback xmlns="">
        <xdr:sp macro="" textlink="">
          <xdr:nvSpPr>
            <xdr:cNvPr id="15" name="CasellaDiTesto 14">
              <a:extLst>
                <a:ext uri="{FF2B5EF4-FFF2-40B4-BE49-F238E27FC236}">
                  <a16:creationId xmlns:a16="http://schemas.microsoft.com/office/drawing/2014/main" id="{4C4FF980-3EC6-4876-B4E9-E4E6493CA530}"/>
                </a:ext>
              </a:extLst>
            </xdr:cNvPr>
            <xdr:cNvSpPr txBox="1"/>
          </xdr:nvSpPr>
          <xdr:spPr>
            <a:xfrm>
              <a:off x="9820275" y="24984074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(Secondo</a:t>
              </a:r>
              <a:r>
                <a:rPr lang="it-IT" sz="1100" baseline="0"/>
                <a:t> la tesi di Guidi la rigidezza a taglio è risultato dei contributi del core e dei panes: </a:t>
              </a:r>
              <a:r>
                <a:rPr lang="it-IT" sz="1400" b="0" i="0" baseline="0">
                  <a:latin typeface="Cambria Math" panose="02040503050406030204" pitchFamily="18" charset="0"/>
                </a:rPr>
                <a:t>𝐴𝐺=𝐺_𝑓 𝑛𝑏𝑡+𝐺_𝑐 𝑏𝑐</a:t>
              </a:r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panes)</a:t>
              </a:r>
              <a:endParaRPr lang="it-IT" sz="1100"/>
            </a:p>
          </xdr:txBody>
        </xdr:sp>
      </mc:Fallback>
    </mc:AlternateContent>
    <xdr:clientData/>
  </xdr:oneCellAnchor>
  <xdr:twoCellAnchor>
    <xdr:from>
      <xdr:col>12</xdr:col>
      <xdr:colOff>295275</xdr:colOff>
      <xdr:row>15</xdr:row>
      <xdr:rowOff>114301</xdr:rowOff>
    </xdr:from>
    <xdr:to>
      <xdr:col>18</xdr:col>
      <xdr:colOff>95250</xdr:colOff>
      <xdr:row>27</xdr:row>
      <xdr:rowOff>114301</xdr:rowOff>
    </xdr:to>
    <xdr:grpSp>
      <xdr:nvGrpSpPr>
        <xdr:cNvPr id="16" name="Gruppo 15">
          <a:extLst>
            <a:ext uri="{FF2B5EF4-FFF2-40B4-BE49-F238E27FC236}">
              <a16:creationId xmlns:a16="http://schemas.microsoft.com/office/drawing/2014/main" id="{199D905E-2ED6-4447-91EC-1419AAEA14EF}"/>
            </a:ext>
          </a:extLst>
        </xdr:cNvPr>
        <xdr:cNvGrpSpPr/>
      </xdr:nvGrpSpPr>
      <xdr:grpSpPr>
        <a:xfrm>
          <a:off x="8829675" y="2990851"/>
          <a:ext cx="4143375" cy="2476500"/>
          <a:chOff x="9486900" y="5495925"/>
          <a:chExt cx="3971925" cy="2276475"/>
        </a:xfrm>
      </xdr:grpSpPr>
      <xdr:pic>
        <xdr:nvPicPr>
          <xdr:cNvPr id="17" name="Immagine 16">
            <a:extLst>
              <a:ext uri="{FF2B5EF4-FFF2-40B4-BE49-F238E27FC236}">
                <a16:creationId xmlns:a16="http://schemas.microsoft.com/office/drawing/2014/main" id="{DCDAFA62-40E7-4FB9-BB0F-1625115F79E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486900" y="5495925"/>
            <a:ext cx="3971925" cy="175405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8" name="Immagine 17">
            <a:extLst>
              <a:ext uri="{FF2B5EF4-FFF2-40B4-BE49-F238E27FC236}">
                <a16:creationId xmlns:a16="http://schemas.microsoft.com/office/drawing/2014/main" id="{E95D6A14-A0B5-44AE-BC91-94E74BAB8BB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705975" y="7219950"/>
            <a:ext cx="3533775" cy="552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6</xdr:col>
      <xdr:colOff>0</xdr:colOff>
      <xdr:row>172</xdr:row>
      <xdr:rowOff>0</xdr:rowOff>
    </xdr:from>
    <xdr:to>
      <xdr:col>10</xdr:col>
      <xdr:colOff>723899</xdr:colOff>
      <xdr:row>175</xdr:row>
      <xdr:rowOff>85725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id="{091524B4-E153-40E2-80EE-B00A6C09A4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34937700"/>
          <a:ext cx="3914774" cy="65722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172</xdr:row>
      <xdr:rowOff>0</xdr:rowOff>
    </xdr:from>
    <xdr:to>
      <xdr:col>13</xdr:col>
      <xdr:colOff>590549</xdr:colOff>
      <xdr:row>174</xdr:row>
      <xdr:rowOff>28575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id="{B02F3F3E-0245-4D4C-A87D-187237D5CA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0025" y="34937700"/>
          <a:ext cx="2085974" cy="4095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125</xdr:row>
      <xdr:rowOff>0</xdr:rowOff>
    </xdr:from>
    <xdr:to>
      <xdr:col>10</xdr:col>
      <xdr:colOff>723899</xdr:colOff>
      <xdr:row>128</xdr:row>
      <xdr:rowOff>85725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id="{B9EEDA2F-6C94-47C1-87EA-CBB0D0CCD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25203150"/>
          <a:ext cx="3914774" cy="65722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85725</xdr:colOff>
      <xdr:row>5</xdr:row>
      <xdr:rowOff>138112</xdr:rowOff>
    </xdr:from>
    <xdr:ext cx="770724" cy="40382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7A74A445-2224-4C9E-853C-40C4480ED2FE}"/>
                </a:ext>
              </a:extLst>
            </xdr:cNvPr>
            <xdr:cNvSpPr txBox="1"/>
          </xdr:nvSpPr>
          <xdr:spPr>
            <a:xfrm>
              <a:off x="800100" y="1042987"/>
              <a:ext cx="770724" cy="40382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t-IT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14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𝑖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14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𝑎𝑛𝑎𝑙𝑖𝑡𝑖𝑐𝑎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it-IT" sz="1400"/>
            </a:p>
          </xdr:txBody>
        </xdr:sp>
      </mc:Choice>
      <mc:Fallback xmlns="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7A74A445-2224-4C9E-853C-40C4480ED2FE}"/>
                </a:ext>
              </a:extLst>
            </xdr:cNvPr>
            <xdr:cNvSpPr txBox="1"/>
          </xdr:nvSpPr>
          <xdr:spPr>
            <a:xfrm>
              <a:off x="800100" y="1042987"/>
              <a:ext cx="770724" cy="40382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400" b="0" i="0">
                  <a:latin typeface="Cambria Math" panose="02040503050406030204" pitchFamily="18" charset="0"/>
                </a:rPr>
                <a:t>𝑤_𝑖/𝑤_𝑎𝑛𝑎𝑙𝑖𝑡𝑖𝑐𝑎 </a:t>
              </a:r>
              <a:endParaRPr lang="it-IT" sz="1400"/>
            </a:p>
          </xdr:txBody>
        </xdr:sp>
      </mc:Fallback>
    </mc:AlternateContent>
    <xdr:clientData/>
  </xdr:oneCellAnchor>
  <xdr:twoCellAnchor>
    <xdr:from>
      <xdr:col>11</xdr:col>
      <xdr:colOff>0</xdr:colOff>
      <xdr:row>10</xdr:row>
      <xdr:rowOff>0</xdr:rowOff>
    </xdr:from>
    <xdr:to>
      <xdr:col>15</xdr:col>
      <xdr:colOff>585600</xdr:colOff>
      <xdr:row>24</xdr:row>
      <xdr:rowOff>60600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ADCDB72B-F9A0-439A-A654-1B1BBFF5A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10</xdr:row>
      <xdr:rowOff>0</xdr:rowOff>
    </xdr:from>
    <xdr:to>
      <xdr:col>20</xdr:col>
      <xdr:colOff>585600</xdr:colOff>
      <xdr:row>24</xdr:row>
      <xdr:rowOff>60600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528E38F4-691B-498C-899E-3C5A6737DF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10</xdr:row>
      <xdr:rowOff>0</xdr:rowOff>
    </xdr:from>
    <xdr:to>
      <xdr:col>25</xdr:col>
      <xdr:colOff>585600</xdr:colOff>
      <xdr:row>24</xdr:row>
      <xdr:rowOff>60600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543CB0A0-F1C0-49AE-8A5B-479171372C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0</xdr:colOff>
      <xdr:row>10</xdr:row>
      <xdr:rowOff>0</xdr:rowOff>
    </xdr:from>
    <xdr:to>
      <xdr:col>30</xdr:col>
      <xdr:colOff>585600</xdr:colOff>
      <xdr:row>24</xdr:row>
      <xdr:rowOff>60600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ACDC313F-8868-41E4-8D84-421241C40C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0</xdr:colOff>
      <xdr:row>35</xdr:row>
      <xdr:rowOff>0</xdr:rowOff>
    </xdr:from>
    <xdr:to>
      <xdr:col>15</xdr:col>
      <xdr:colOff>585600</xdr:colOff>
      <xdr:row>49</xdr:row>
      <xdr:rowOff>98700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B76EDC66-F650-436B-80B4-380289C0B6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0</xdr:colOff>
      <xdr:row>35</xdr:row>
      <xdr:rowOff>0</xdr:rowOff>
    </xdr:from>
    <xdr:to>
      <xdr:col>20</xdr:col>
      <xdr:colOff>585600</xdr:colOff>
      <xdr:row>49</xdr:row>
      <xdr:rowOff>98700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A0697EE7-F4D4-4C14-8A42-1EB8253E25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21</xdr:col>
      <xdr:colOff>0</xdr:colOff>
      <xdr:row>35</xdr:row>
      <xdr:rowOff>0</xdr:rowOff>
    </xdr:from>
    <xdr:to>
      <xdr:col>25</xdr:col>
      <xdr:colOff>585600</xdr:colOff>
      <xdr:row>49</xdr:row>
      <xdr:rowOff>98700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93654DBA-2778-427D-BEFD-408EDCD6AF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0</xdr:colOff>
      <xdr:row>35</xdr:row>
      <xdr:rowOff>0</xdr:rowOff>
    </xdr:from>
    <xdr:to>
      <xdr:col>30</xdr:col>
      <xdr:colOff>585600</xdr:colOff>
      <xdr:row>49</xdr:row>
      <xdr:rowOff>98700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969BCB8C-4B5B-4147-83B5-D8CB26EE0D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0</xdr:colOff>
      <xdr:row>59</xdr:row>
      <xdr:rowOff>0</xdr:rowOff>
    </xdr:from>
    <xdr:to>
      <xdr:col>15</xdr:col>
      <xdr:colOff>585600</xdr:colOff>
      <xdr:row>73</xdr:row>
      <xdr:rowOff>98700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5BEBC5AA-B9BD-4A88-B92F-C16F3413B3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16</xdr:col>
      <xdr:colOff>0</xdr:colOff>
      <xdr:row>59</xdr:row>
      <xdr:rowOff>0</xdr:rowOff>
    </xdr:from>
    <xdr:to>
      <xdr:col>20</xdr:col>
      <xdr:colOff>585600</xdr:colOff>
      <xdr:row>73</xdr:row>
      <xdr:rowOff>98700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3FFE7661-AD5F-4369-8625-3A9562248D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21</xdr:col>
      <xdr:colOff>0</xdr:colOff>
      <xdr:row>59</xdr:row>
      <xdr:rowOff>0</xdr:rowOff>
    </xdr:from>
    <xdr:to>
      <xdr:col>25</xdr:col>
      <xdr:colOff>585600</xdr:colOff>
      <xdr:row>73</xdr:row>
      <xdr:rowOff>98700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2B638F08-7641-4125-B051-186E3C53F3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26</xdr:col>
      <xdr:colOff>0</xdr:colOff>
      <xdr:row>59</xdr:row>
      <xdr:rowOff>0</xdr:rowOff>
    </xdr:from>
    <xdr:to>
      <xdr:col>30</xdr:col>
      <xdr:colOff>585600</xdr:colOff>
      <xdr:row>73</xdr:row>
      <xdr:rowOff>98700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id="{D581A1C3-94B0-4232-8DE1-956B4C3D47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4D554-E747-4839-AFA2-A6B153CB0D48}">
  <dimension ref="B1:R350"/>
  <sheetViews>
    <sheetView zoomScaleNormal="100" workbookViewId="0">
      <selection activeCell="K352" sqref="K352"/>
    </sheetView>
  </sheetViews>
  <sheetFormatPr defaultRowHeight="15" x14ac:dyDescent="0.25"/>
  <cols>
    <col min="1" max="1" width="1.5703125" customWidth="1"/>
    <col min="3" max="5" width="10.7109375" customWidth="1"/>
    <col min="6" max="6" width="14.140625" customWidth="1"/>
    <col min="7" max="8" width="11.7109375" customWidth="1"/>
    <col min="9" max="9" width="12.42578125" customWidth="1"/>
    <col min="10" max="10" width="12" customWidth="1"/>
    <col min="11" max="11" width="12.42578125" customWidth="1"/>
    <col min="12" max="12" width="10.7109375" customWidth="1"/>
    <col min="13" max="16" width="11.7109375" customWidth="1"/>
  </cols>
  <sheetData>
    <row r="1" spans="2:15" ht="8.1" customHeight="1" x14ac:dyDescent="0.25"/>
    <row r="2" spans="2:15" x14ac:dyDescent="0.25">
      <c r="B2" t="s">
        <v>0</v>
      </c>
    </row>
    <row r="3" spans="2:15" x14ac:dyDescent="0.25">
      <c r="B3" t="s">
        <v>1</v>
      </c>
    </row>
    <row r="4" spans="2:15" x14ac:dyDescent="0.25">
      <c r="B4" t="s">
        <v>2</v>
      </c>
    </row>
    <row r="5" spans="2:15" x14ac:dyDescent="0.25">
      <c r="B5" t="s">
        <v>3</v>
      </c>
    </row>
    <row r="7" spans="2:15" x14ac:dyDescent="0.25">
      <c r="C7" t="s">
        <v>4</v>
      </c>
      <c r="F7" t="s">
        <v>5</v>
      </c>
      <c r="G7">
        <v>3</v>
      </c>
    </row>
    <row r="8" spans="2:15" x14ac:dyDescent="0.25">
      <c r="N8" s="1"/>
      <c r="O8" s="1"/>
    </row>
    <row r="9" spans="2:15" x14ac:dyDescent="0.25">
      <c r="H9" t="s">
        <v>6</v>
      </c>
      <c r="I9" t="s">
        <v>7</v>
      </c>
      <c r="J9" t="s">
        <v>8</v>
      </c>
      <c r="K9" t="s">
        <v>9</v>
      </c>
      <c r="N9" s="2"/>
      <c r="O9" s="2"/>
    </row>
    <row r="10" spans="2:15" ht="18" x14ac:dyDescent="0.35">
      <c r="C10" t="s">
        <v>10</v>
      </c>
      <c r="F10" t="s">
        <v>11</v>
      </c>
      <c r="G10" t="s">
        <v>12</v>
      </c>
      <c r="H10">
        <v>22</v>
      </c>
      <c r="I10">
        <v>22</v>
      </c>
      <c r="J10">
        <v>16.100000000000001</v>
      </c>
      <c r="K10">
        <v>30</v>
      </c>
      <c r="N10" s="3"/>
    </row>
    <row r="11" spans="2:15" ht="18" x14ac:dyDescent="0.35">
      <c r="F11" t="s">
        <v>13</v>
      </c>
      <c r="G11" t="s">
        <v>12</v>
      </c>
      <c r="H11">
        <v>11</v>
      </c>
      <c r="I11">
        <v>15</v>
      </c>
      <c r="J11">
        <v>11</v>
      </c>
      <c r="K11">
        <v>15</v>
      </c>
      <c r="N11" s="3"/>
    </row>
    <row r="12" spans="2:15" x14ac:dyDescent="0.25">
      <c r="F12" s="4" t="s">
        <v>14</v>
      </c>
      <c r="G12" t="s">
        <v>15</v>
      </c>
      <c r="H12" s="3">
        <f>ATAN(H11/H10/COS(RADIANS(45)))</f>
        <v>0.61547970867038726</v>
      </c>
      <c r="I12" s="3">
        <f t="shared" ref="I12:K12" si="0">ATAN(I11/I10/COS(RADIANS(45)))</f>
        <v>0.76719285630530698</v>
      </c>
      <c r="J12" s="3">
        <f t="shared" si="0"/>
        <v>0.76822633559416675</v>
      </c>
      <c r="K12" s="3">
        <f t="shared" si="0"/>
        <v>0.61547970867038726</v>
      </c>
      <c r="N12" s="3"/>
    </row>
    <row r="13" spans="2:15" x14ac:dyDescent="0.25">
      <c r="G13" t="s">
        <v>16</v>
      </c>
      <c r="H13" s="3">
        <f>DEGREES(H12)</f>
        <v>35.264389682754654</v>
      </c>
      <c r="I13" s="3">
        <f t="shared" ref="I13:K13" si="1">DEGREES(I12)</f>
        <v>43.956912738880717</v>
      </c>
      <c r="J13" s="3">
        <f t="shared" si="1"/>
        <v>44.016126740346564</v>
      </c>
      <c r="K13" s="3">
        <f t="shared" si="1"/>
        <v>35.264389682754654</v>
      </c>
    </row>
    <row r="14" spans="2:15" ht="18" x14ac:dyDescent="0.35">
      <c r="F14" t="s">
        <v>17</v>
      </c>
      <c r="G14" t="s">
        <v>12</v>
      </c>
      <c r="H14" s="3">
        <f>H11/SIN(H12)</f>
        <v>19.05255888325765</v>
      </c>
      <c r="I14" s="3">
        <f t="shared" ref="I14:K14" si="2">I11/SIN(I12)</f>
        <v>21.61018278497431</v>
      </c>
      <c r="J14" s="3">
        <f t="shared" si="2"/>
        <v>15.830508519943383</v>
      </c>
      <c r="K14" s="3">
        <f t="shared" si="2"/>
        <v>25.98076211353316</v>
      </c>
    </row>
    <row r="16" spans="2:15" x14ac:dyDescent="0.25">
      <c r="C16" t="s">
        <v>18</v>
      </c>
      <c r="F16" t="s">
        <v>19</v>
      </c>
      <c r="G16" t="s">
        <v>12</v>
      </c>
      <c r="H16">
        <v>176</v>
      </c>
      <c r="I16">
        <v>176</v>
      </c>
      <c r="J16">
        <v>177.1</v>
      </c>
      <c r="K16">
        <v>180</v>
      </c>
    </row>
    <row r="17" spans="3:11" x14ac:dyDescent="0.25">
      <c r="G17" s="1" t="s">
        <v>20</v>
      </c>
      <c r="H17">
        <f>H16/H10</f>
        <v>8</v>
      </c>
      <c r="I17">
        <f>I16/I10</f>
        <v>8</v>
      </c>
      <c r="J17">
        <f>J16/J10</f>
        <v>10.999999999999998</v>
      </c>
      <c r="K17">
        <f>K16/K10</f>
        <v>6</v>
      </c>
    </row>
    <row r="18" spans="3:11" ht="18" x14ac:dyDescent="0.35">
      <c r="C18" t="s">
        <v>21</v>
      </c>
      <c r="F18" t="s">
        <v>22</v>
      </c>
      <c r="G18" t="s">
        <v>12</v>
      </c>
      <c r="H18">
        <f>H16*$G$7</f>
        <v>528</v>
      </c>
      <c r="I18">
        <f>I16*$G$7</f>
        <v>528</v>
      </c>
      <c r="J18">
        <f>J16*$G$7</f>
        <v>531.29999999999995</v>
      </c>
      <c r="K18">
        <f>K16*$G$7</f>
        <v>540</v>
      </c>
    </row>
    <row r="19" spans="3:11" ht="15" customHeight="1" x14ac:dyDescent="0.25"/>
    <row r="20" spans="3:11" ht="18" x14ac:dyDescent="0.35">
      <c r="E20" t="s">
        <v>23</v>
      </c>
      <c r="F20" t="s">
        <v>24</v>
      </c>
      <c r="G20" t="s">
        <v>12</v>
      </c>
      <c r="H20">
        <v>594</v>
      </c>
      <c r="I20">
        <v>594</v>
      </c>
      <c r="J20">
        <v>595.70000000000005</v>
      </c>
      <c r="K20">
        <v>600</v>
      </c>
    </row>
    <row r="21" spans="3:11" ht="15" customHeight="1" x14ac:dyDescent="0.25">
      <c r="G21" s="1" t="s">
        <v>20</v>
      </c>
      <c r="H21">
        <f>H20/H10</f>
        <v>27</v>
      </c>
      <c r="I21">
        <f>I20/I10</f>
        <v>27</v>
      </c>
      <c r="J21">
        <f>J20/J10</f>
        <v>37</v>
      </c>
      <c r="K21">
        <f>K20/K10</f>
        <v>20</v>
      </c>
    </row>
    <row r="22" spans="3:11" ht="18" x14ac:dyDescent="0.35">
      <c r="E22" t="s">
        <v>25</v>
      </c>
      <c r="F22" t="s">
        <v>26</v>
      </c>
      <c r="G22" t="s">
        <v>12</v>
      </c>
      <c r="H22">
        <v>726</v>
      </c>
      <c r="I22">
        <v>726</v>
      </c>
      <c r="J22">
        <v>724.5</v>
      </c>
      <c r="K22">
        <v>720</v>
      </c>
    </row>
    <row r="23" spans="3:11" ht="15" customHeight="1" x14ac:dyDescent="0.25">
      <c r="G23" s="1" t="s">
        <v>20</v>
      </c>
      <c r="H23">
        <f>H22/H10</f>
        <v>33</v>
      </c>
      <c r="I23">
        <f>I22/I10</f>
        <v>33</v>
      </c>
      <c r="J23">
        <f>J22/J10</f>
        <v>44.999999999999993</v>
      </c>
      <c r="K23">
        <f>K22/K10</f>
        <v>24</v>
      </c>
    </row>
    <row r="24" spans="3:11" ht="18" x14ac:dyDescent="0.35">
      <c r="E24" t="s">
        <v>27</v>
      </c>
      <c r="F24" t="s">
        <v>28</v>
      </c>
      <c r="G24" t="s">
        <v>12</v>
      </c>
      <c r="H24">
        <v>1078</v>
      </c>
      <c r="I24">
        <v>1078</v>
      </c>
      <c r="J24">
        <v>1078.7</v>
      </c>
      <c r="K24">
        <v>1080</v>
      </c>
    </row>
    <row r="25" spans="3:11" ht="15" customHeight="1" x14ac:dyDescent="0.25">
      <c r="G25" s="1" t="s">
        <v>20</v>
      </c>
      <c r="H25">
        <f>H24/H10</f>
        <v>49</v>
      </c>
      <c r="I25">
        <f>I24/I10</f>
        <v>49</v>
      </c>
      <c r="J25">
        <f>J24/J10</f>
        <v>67</v>
      </c>
      <c r="K25">
        <f>K24/K10</f>
        <v>36</v>
      </c>
    </row>
    <row r="26" spans="3:11" ht="18" x14ac:dyDescent="0.35">
      <c r="E26" t="s">
        <v>29</v>
      </c>
      <c r="F26" t="s">
        <v>30</v>
      </c>
      <c r="G26" t="s">
        <v>12</v>
      </c>
      <c r="H26">
        <v>1386</v>
      </c>
      <c r="I26">
        <v>1386</v>
      </c>
      <c r="J26">
        <v>1384.6</v>
      </c>
      <c r="K26">
        <v>1380</v>
      </c>
    </row>
    <row r="27" spans="3:11" ht="15" customHeight="1" x14ac:dyDescent="0.25">
      <c r="G27" s="1" t="s">
        <v>20</v>
      </c>
      <c r="H27">
        <f>H26/H10</f>
        <v>63</v>
      </c>
      <c r="I27">
        <f>I26/I10</f>
        <v>63</v>
      </c>
      <c r="J27">
        <f>J26/J10</f>
        <v>85.999999999999986</v>
      </c>
      <c r="K27">
        <f>K26/K10</f>
        <v>46</v>
      </c>
    </row>
    <row r="30" spans="3:11" ht="18" x14ac:dyDescent="0.35">
      <c r="C30" t="s">
        <v>31</v>
      </c>
      <c r="F30" s="5" t="s">
        <v>32</v>
      </c>
      <c r="G30" t="s">
        <v>12</v>
      </c>
      <c r="H30" s="2">
        <v>3</v>
      </c>
      <c r="I30" s="6"/>
      <c r="J30" s="7"/>
      <c r="K30" s="1"/>
    </row>
    <row r="31" spans="3:11" ht="18" x14ac:dyDescent="0.35">
      <c r="F31" s="5" t="s">
        <v>33</v>
      </c>
      <c r="G31" t="s">
        <v>12</v>
      </c>
      <c r="H31" s="2">
        <v>3.5</v>
      </c>
      <c r="I31" s="6"/>
      <c r="J31" s="7"/>
      <c r="K31" s="1"/>
    </row>
    <row r="32" spans="3:11" ht="18" x14ac:dyDescent="0.35">
      <c r="F32" s="5" t="s">
        <v>34</v>
      </c>
      <c r="G32" t="s">
        <v>12</v>
      </c>
      <c r="H32" s="2">
        <v>4</v>
      </c>
      <c r="I32" s="6"/>
      <c r="J32" s="7"/>
      <c r="K32" s="1"/>
    </row>
    <row r="33" spans="2:11" ht="18" x14ac:dyDescent="0.35">
      <c r="C33" t="s">
        <v>35</v>
      </c>
      <c r="F33" t="s">
        <v>36</v>
      </c>
      <c r="G33" t="s">
        <v>12</v>
      </c>
      <c r="H33" s="2">
        <v>0.7</v>
      </c>
      <c r="I33" s="2"/>
      <c r="K33" s="2"/>
    </row>
    <row r="34" spans="2:11" x14ac:dyDescent="0.25">
      <c r="F34" s="8" t="s">
        <v>37</v>
      </c>
      <c r="I34" s="2"/>
      <c r="K34" s="2"/>
    </row>
    <row r="35" spans="2:11" x14ac:dyDescent="0.25">
      <c r="C35" t="s">
        <v>38</v>
      </c>
      <c r="F35" t="s">
        <v>39</v>
      </c>
      <c r="G35" t="s">
        <v>12</v>
      </c>
      <c r="H35">
        <f>H11</f>
        <v>11</v>
      </c>
      <c r="I35">
        <f>I11</f>
        <v>15</v>
      </c>
      <c r="J35">
        <f>J11</f>
        <v>11</v>
      </c>
      <c r="K35">
        <f>K11</f>
        <v>15</v>
      </c>
    </row>
    <row r="36" spans="2:11" x14ac:dyDescent="0.25">
      <c r="C36" t="s">
        <v>40</v>
      </c>
      <c r="F36" t="s">
        <v>41</v>
      </c>
      <c r="G36" t="s">
        <v>12</v>
      </c>
      <c r="H36">
        <f>H35+2*$H$33</f>
        <v>12.4</v>
      </c>
      <c r="I36">
        <f t="shared" ref="I36:K36" si="3">I35+2*$H$33</f>
        <v>16.399999999999999</v>
      </c>
      <c r="J36">
        <f t="shared" si="3"/>
        <v>12.4</v>
      </c>
      <c r="K36">
        <f t="shared" si="3"/>
        <v>16.399999999999999</v>
      </c>
    </row>
    <row r="37" spans="2:11" x14ac:dyDescent="0.25">
      <c r="C37" t="s">
        <v>42</v>
      </c>
      <c r="F37" t="s">
        <v>43</v>
      </c>
      <c r="G37" t="s">
        <v>12</v>
      </c>
      <c r="H37">
        <f>H35+$H$33</f>
        <v>11.7</v>
      </c>
      <c r="I37">
        <f t="shared" ref="I37:K37" si="4">I35+$H$33</f>
        <v>15.7</v>
      </c>
      <c r="J37">
        <f t="shared" si="4"/>
        <v>11.7</v>
      </c>
      <c r="K37">
        <f t="shared" si="4"/>
        <v>15.7</v>
      </c>
    </row>
    <row r="40" spans="2:11" x14ac:dyDescent="0.25">
      <c r="B40" t="s">
        <v>44</v>
      </c>
    </row>
    <row r="41" spans="2:11" x14ac:dyDescent="0.25">
      <c r="C41" t="s">
        <v>45</v>
      </c>
    </row>
    <row r="42" spans="2:11" ht="18" x14ac:dyDescent="0.35">
      <c r="B42" t="s">
        <v>46</v>
      </c>
      <c r="C42" t="s">
        <v>47</v>
      </c>
      <c r="D42" t="s">
        <v>48</v>
      </c>
      <c r="F42" t="s">
        <v>49</v>
      </c>
      <c r="G42" t="s">
        <v>50</v>
      </c>
      <c r="H42">
        <v>73000</v>
      </c>
      <c r="I42" t="s">
        <v>51</v>
      </c>
    </row>
    <row r="43" spans="2:11" ht="18" x14ac:dyDescent="0.35">
      <c r="D43" t="s">
        <v>52</v>
      </c>
      <c r="F43" t="s">
        <v>53</v>
      </c>
      <c r="G43" t="s">
        <v>50</v>
      </c>
      <c r="H43">
        <v>30000</v>
      </c>
      <c r="I43" t="s">
        <v>51</v>
      </c>
    </row>
    <row r="44" spans="2:11" ht="18" x14ac:dyDescent="0.35">
      <c r="B44" t="s">
        <v>54</v>
      </c>
      <c r="C44" t="s">
        <v>55</v>
      </c>
      <c r="D44" t="s">
        <v>48</v>
      </c>
      <c r="F44" t="s">
        <v>56</v>
      </c>
      <c r="G44" t="s">
        <v>50</v>
      </c>
      <c r="H44">
        <v>1940</v>
      </c>
      <c r="I44" t="s">
        <v>51</v>
      </c>
    </row>
    <row r="45" spans="2:11" ht="18" x14ac:dyDescent="0.35">
      <c r="D45" t="s">
        <v>52</v>
      </c>
      <c r="F45" t="s">
        <v>57</v>
      </c>
      <c r="G45" t="s">
        <v>50</v>
      </c>
      <c r="H45">
        <v>719</v>
      </c>
      <c r="I45" t="s">
        <v>51</v>
      </c>
    </row>
    <row r="46" spans="2:11" ht="18" x14ac:dyDescent="0.35">
      <c r="B46" t="s">
        <v>58</v>
      </c>
      <c r="C46" t="s">
        <v>59</v>
      </c>
      <c r="D46" t="s">
        <v>48</v>
      </c>
      <c r="F46" t="s">
        <v>56</v>
      </c>
      <c r="G46" t="s">
        <v>50</v>
      </c>
      <c r="H46">
        <v>210000</v>
      </c>
      <c r="I46" t="s">
        <v>51</v>
      </c>
    </row>
    <row r="47" spans="2:11" ht="18" x14ac:dyDescent="0.35">
      <c r="D47" t="s">
        <v>52</v>
      </c>
      <c r="F47" t="s">
        <v>57</v>
      </c>
      <c r="G47" t="s">
        <v>50</v>
      </c>
      <c r="H47">
        <v>81000</v>
      </c>
      <c r="I47" t="s">
        <v>51</v>
      </c>
    </row>
    <row r="50" spans="2:11" x14ac:dyDescent="0.25">
      <c r="B50" s="9" t="s">
        <v>60</v>
      </c>
      <c r="C50" s="9"/>
      <c r="D50" s="9"/>
      <c r="E50" s="9"/>
      <c r="F50" s="9"/>
    </row>
    <row r="51" spans="2:11" x14ac:dyDescent="0.25">
      <c r="H51" t="s">
        <v>6</v>
      </c>
      <c r="I51" t="s">
        <v>7</v>
      </c>
      <c r="J51" t="s">
        <v>8</v>
      </c>
      <c r="K51" t="s">
        <v>9</v>
      </c>
    </row>
    <row r="52" spans="2:11" ht="18" x14ac:dyDescent="0.35">
      <c r="H52" s="10" t="s">
        <v>32</v>
      </c>
    </row>
    <row r="53" spans="2:11" ht="18" x14ac:dyDescent="0.35">
      <c r="B53" t="s">
        <v>54</v>
      </c>
      <c r="C53" t="s">
        <v>55</v>
      </c>
      <c r="D53" t="s">
        <v>48</v>
      </c>
      <c r="F53" t="s">
        <v>61</v>
      </c>
      <c r="G53" t="s">
        <v>50</v>
      </c>
      <c r="H53" s="11">
        <f>$H$44*PI()*SIN(H12)^3/2/COS(H12)^2*($H$30/H14)^2</f>
        <v>21.810562602981712</v>
      </c>
      <c r="I53" s="11">
        <f>$H$44*PI()*SIN(I12)^3/2/COS(I12)^2*($H$30/I14)^2</f>
        <v>37.900697868268914</v>
      </c>
      <c r="J53" s="11">
        <f>$H$44*PI()*SIN(J12)^3/2/COS(J12)^2*($H$30/J14)^2</f>
        <v>70.99631669003557</v>
      </c>
      <c r="K53" s="11">
        <f>$H$44*PI()*SIN(K12)^3/2/COS(K12)^2*($H$30/K14)^2</f>
        <v>11.729235888714605</v>
      </c>
    </row>
    <row r="54" spans="2:11" ht="18" x14ac:dyDescent="0.35">
      <c r="D54" t="s">
        <v>52</v>
      </c>
      <c r="F54" t="s">
        <v>62</v>
      </c>
      <c r="G54" t="s">
        <v>50</v>
      </c>
      <c r="H54" s="11">
        <f>$H$44*PI()*SIN(H12)*($H$30/H14)^2</f>
        <v>87.242250411926847</v>
      </c>
      <c r="I54" s="11">
        <f>$H$44*PI()*SIN(I12)*($H$30/I14)^2</f>
        <v>81.528612303298502</v>
      </c>
      <c r="J54" s="11">
        <f>$H$44*PI()*SIN(J12)*($H$30/J14)^2</f>
        <v>152.09053924978613</v>
      </c>
      <c r="K54" s="11">
        <f>$H$44*PI()*SIN(K12)*($H$30/K14)^2</f>
        <v>46.91694355485842</v>
      </c>
    </row>
    <row r="55" spans="2:11" ht="18" x14ac:dyDescent="0.35">
      <c r="B55" t="s">
        <v>58</v>
      </c>
      <c r="C55" t="s">
        <v>59</v>
      </c>
      <c r="D55" t="s">
        <v>48</v>
      </c>
      <c r="F55" t="s">
        <v>61</v>
      </c>
      <c r="G55" t="s">
        <v>50</v>
      </c>
      <c r="H55" s="11">
        <f>$H$46*PI()*SIN(H12)^3/2/COS(H12)^2*($H$30/H14)^2</f>
        <v>2360.9371889825566</v>
      </c>
      <c r="I55" s="11">
        <f>$H$46*PI()*SIN(I12)^3/2/COS(I12)^2*($H$30/I14)^2</f>
        <v>4102.6528620291092</v>
      </c>
      <c r="J55" s="11">
        <f>$H$46*PI()*SIN(J12)^3/2/COS(J12)^2*($H$30/J14)^2</f>
        <v>7685.1683014986966</v>
      </c>
      <c r="K55" s="11">
        <f>$H$46*PI()*SIN(K12)^3/2/COS(K12)^2*($H$30/K14)^2</f>
        <v>1269.6595549639524</v>
      </c>
    </row>
    <row r="56" spans="2:11" ht="18" x14ac:dyDescent="0.35">
      <c r="D56" t="s">
        <v>52</v>
      </c>
      <c r="F56" t="s">
        <v>62</v>
      </c>
      <c r="G56" t="s">
        <v>50</v>
      </c>
      <c r="H56" s="11">
        <f>$H$46*PI()*SIN(H12)*($H$30/H14)^2</f>
        <v>9443.7487559302263</v>
      </c>
      <c r="I56" s="11">
        <f>$H$46*PI()*SIN(I12)*($H$30/I14)^2</f>
        <v>8825.2621565426216</v>
      </c>
      <c r="J56" s="11">
        <f>$H$46*PI()*SIN(J12)*($H$30/J14)^2</f>
        <v>16463.40888786345</v>
      </c>
      <c r="K56" s="11">
        <f>$H$46*PI()*SIN(K12)*($H$30/K14)^2</f>
        <v>5078.6382198558094</v>
      </c>
    </row>
    <row r="57" spans="2:11" ht="18" x14ac:dyDescent="0.35">
      <c r="F57" s="2"/>
      <c r="H57" s="10" t="s">
        <v>33</v>
      </c>
    </row>
    <row r="58" spans="2:11" ht="18" x14ac:dyDescent="0.35">
      <c r="C58" t="s">
        <v>55</v>
      </c>
      <c r="F58" t="s">
        <v>61</v>
      </c>
      <c r="G58" t="s">
        <v>50</v>
      </c>
      <c r="H58" s="11">
        <f>$H$44*PI()*SIN(H12)^3/2/COS(H12)^2*($H$31/H14)^2</f>
        <v>29.686599098502878</v>
      </c>
      <c r="I58" s="11">
        <f>$H$44*PI()*SIN(I12)^3/2/COS(I12)^2*($H$31/I14)^2</f>
        <v>51.58706098736603</v>
      </c>
      <c r="J58" s="11">
        <f>$H$44*PI()*SIN(J12)^3/2/COS(J12)^2*($H$31/J14)^2</f>
        <v>96.633875494770621</v>
      </c>
      <c r="K58" s="11">
        <f>$H$44*PI()*SIN(K12)^3/2/COS(K12)^2*($H$31/K14)^2</f>
        <v>15.964793292972656</v>
      </c>
    </row>
    <row r="59" spans="2:11" ht="18" x14ac:dyDescent="0.35">
      <c r="F59" t="s">
        <v>62</v>
      </c>
      <c r="G59" t="s">
        <v>50</v>
      </c>
      <c r="H59" s="11">
        <f>$H$44*PI()*SIN(H12)*($H$31/H14)^2</f>
        <v>118.74639639401151</v>
      </c>
      <c r="I59" s="11">
        <f>$H$44*PI()*SIN(I12)*($H$31/I14)^2</f>
        <v>110.96950007948965</v>
      </c>
      <c r="J59" s="11">
        <f>$H$44*PI()*SIN(J12)*($H$31/J14)^2</f>
        <v>207.01212286776445</v>
      </c>
      <c r="K59" s="11">
        <f>$H$44*PI()*SIN(K12)*($H$31/K14)^2</f>
        <v>63.859173171890625</v>
      </c>
    </row>
    <row r="60" spans="2:11" ht="18" x14ac:dyDescent="0.35">
      <c r="C60" t="s">
        <v>59</v>
      </c>
      <c r="F60" t="s">
        <v>61</v>
      </c>
      <c r="G60" t="s">
        <v>50</v>
      </c>
      <c r="H60" s="11">
        <f>$H$46*PI()*SIN(H12)^3/2/COS(H12)^2*($H$31/H14)^2</f>
        <v>3213.4978405595903</v>
      </c>
      <c r="I60" s="11">
        <f>$H$46*PI()*SIN(I12)^3/2/COS(I12)^2*($H$31/I14)^2</f>
        <v>5584.1663955396216</v>
      </c>
      <c r="J60" s="11">
        <f>$H$46*PI()*SIN(J12)^3/2/COS(J12)^2*($H$31/J14)^2</f>
        <v>10460.367965928781</v>
      </c>
      <c r="K60" s="11">
        <f>$H$46*PI()*SIN(K12)^3/2/COS(K12)^2*($H$31/K14)^2</f>
        <v>1728.1477275898239</v>
      </c>
    </row>
    <row r="61" spans="2:11" ht="18" x14ac:dyDescent="0.35">
      <c r="F61" t="s">
        <v>62</v>
      </c>
      <c r="G61" t="s">
        <v>50</v>
      </c>
      <c r="H61" s="11">
        <f>$H$46*PI()*SIN(H12)*($H$31/H14)^2</f>
        <v>12853.991362238361</v>
      </c>
      <c r="I61" s="11">
        <f>$H$46*PI()*SIN(I12)*($H$31/I14)^2</f>
        <v>12012.162379738571</v>
      </c>
      <c r="J61" s="11">
        <f>$H$46*PI()*SIN(J12)*($H$31/J14)^2</f>
        <v>22408.52876403636</v>
      </c>
      <c r="K61" s="11">
        <f>$H$46*PI()*SIN(K12)*($H$31/K14)^2</f>
        <v>6912.5909103592958</v>
      </c>
    </row>
    <row r="62" spans="2:11" ht="18" x14ac:dyDescent="0.35">
      <c r="F62" s="2"/>
      <c r="H62" s="10" t="s">
        <v>34</v>
      </c>
    </row>
    <row r="63" spans="2:11" ht="18" x14ac:dyDescent="0.35">
      <c r="C63" t="s">
        <v>55</v>
      </c>
      <c r="F63" t="s">
        <v>61</v>
      </c>
      <c r="G63" t="s">
        <v>50</v>
      </c>
      <c r="H63" s="11">
        <f>$H$44*PI()*SIN(H12)^3/2/COS(H12)^2*($H$32/H14)^2</f>
        <v>38.774333516411922</v>
      </c>
      <c r="I63" s="11">
        <f>$H$44*PI()*SIN(I12)^3/2/COS(I12)^2*($H$32/I14)^2</f>
        <v>67.379018432478091</v>
      </c>
      <c r="J63" s="11">
        <f>$H$44*PI()*SIN(J12)^3/2/COS(J12)^2*($H$32/J14)^2</f>
        <v>126.2156741156188</v>
      </c>
      <c r="K63" s="11">
        <f>$H$44*PI()*SIN(K12)^3/2/COS(K12)^2*($H$32/K14)^2</f>
        <v>20.851974913270411</v>
      </c>
    </row>
    <row r="64" spans="2:11" ht="18" x14ac:dyDescent="0.35">
      <c r="F64" t="s">
        <v>62</v>
      </c>
      <c r="G64" t="s">
        <v>50</v>
      </c>
      <c r="H64" s="11">
        <f>$H$44*PI()*SIN(H12)*($H$32/H14)^2</f>
        <v>155.09733406564769</v>
      </c>
      <c r="I64" s="11">
        <f>$H$44*PI()*SIN(I12)*($H$32/I14)^2</f>
        <v>144.93975520586403</v>
      </c>
      <c r="J64" s="11">
        <f>$H$44*PI()*SIN(J12)*($H$32/J14)^2</f>
        <v>270.38318088850872</v>
      </c>
      <c r="K64" s="11">
        <f>$H$44*PI()*SIN(K12)*($H$32/K14)^2</f>
        <v>83.407899653081643</v>
      </c>
    </row>
    <row r="65" spans="2:11" ht="18" x14ac:dyDescent="0.35">
      <c r="C65" t="s">
        <v>59</v>
      </c>
      <c r="F65" t="s">
        <v>61</v>
      </c>
      <c r="G65" t="s">
        <v>50</v>
      </c>
      <c r="H65" s="11">
        <f>$H$46*PI()*SIN(H12)^3/2/COS(H12)^2*($H$32/H14)^2</f>
        <v>4197.221669302322</v>
      </c>
      <c r="I65" s="11">
        <f>$H$46*PI()*SIN(I12)^3/2/COS(I12)^2*($H$32/I14)^2</f>
        <v>7293.6050880517505</v>
      </c>
      <c r="J65" s="11">
        <f>$H$46*PI()*SIN(J12)^3/2/COS(J12)^2*($H$32/J14)^2</f>
        <v>13662.521424886572</v>
      </c>
      <c r="K65" s="11">
        <f>$H$46*PI()*SIN(K12)^3/2/COS(K12)^2*($H$32/K14)^2</f>
        <v>2257.1725421581373</v>
      </c>
    </row>
    <row r="66" spans="2:11" ht="18" x14ac:dyDescent="0.35">
      <c r="F66" t="s">
        <v>62</v>
      </c>
      <c r="G66" t="s">
        <v>50</v>
      </c>
      <c r="H66" s="11">
        <f>$H$46*PI()*SIN(H12)*($H$32/H14)^2</f>
        <v>16788.886677209288</v>
      </c>
      <c r="I66" s="11">
        <f>$H$46*PI()*SIN(I12)*($H$32/I14)^2</f>
        <v>15689.354944964663</v>
      </c>
      <c r="J66" s="11">
        <f>$H$46*PI()*SIN(J12)*($H$32/J14)^2</f>
        <v>29268.282467312802</v>
      </c>
      <c r="K66" s="11">
        <f>$H$46*PI()*SIN(K12)*($H$32/K14)^2</f>
        <v>9028.6901686325491</v>
      </c>
    </row>
    <row r="67" spans="2:11" x14ac:dyDescent="0.25">
      <c r="G67" s="2"/>
    </row>
    <row r="68" spans="2:11" x14ac:dyDescent="0.25">
      <c r="G68" s="2"/>
    </row>
    <row r="69" spans="2:11" x14ac:dyDescent="0.25">
      <c r="B69" t="s">
        <v>63</v>
      </c>
      <c r="G69" s="2"/>
    </row>
    <row r="70" spans="2:11" x14ac:dyDescent="0.25">
      <c r="C70" t="s">
        <v>64</v>
      </c>
      <c r="G70" s="2"/>
    </row>
    <row r="71" spans="2:11" x14ac:dyDescent="0.25">
      <c r="C71" t="s">
        <v>65</v>
      </c>
      <c r="G71" s="2"/>
    </row>
    <row r="72" spans="2:11" x14ac:dyDescent="0.25">
      <c r="C72" t="s">
        <v>66</v>
      </c>
      <c r="G72" s="2"/>
    </row>
    <row r="73" spans="2:11" x14ac:dyDescent="0.25">
      <c r="C73" t="s">
        <v>67</v>
      </c>
      <c r="G73" s="2"/>
    </row>
    <row r="74" spans="2:11" x14ac:dyDescent="0.25">
      <c r="G74" s="2"/>
    </row>
    <row r="75" spans="2:11" x14ac:dyDescent="0.25">
      <c r="B75" t="s">
        <v>68</v>
      </c>
      <c r="G75" s="2"/>
    </row>
    <row r="76" spans="2:11" x14ac:dyDescent="0.25">
      <c r="C76" t="s">
        <v>69</v>
      </c>
      <c r="F76" t="s">
        <v>70</v>
      </c>
      <c r="G76" s="2"/>
    </row>
    <row r="77" spans="2:11" x14ac:dyDescent="0.25">
      <c r="F77" t="s">
        <v>71</v>
      </c>
      <c r="G77" s="2"/>
    </row>
    <row r="78" spans="2:11" x14ac:dyDescent="0.25">
      <c r="C78" t="s">
        <v>72</v>
      </c>
      <c r="F78" t="s">
        <v>73</v>
      </c>
      <c r="G78" s="2"/>
    </row>
    <row r="79" spans="2:11" x14ac:dyDescent="0.25">
      <c r="F79" t="s">
        <v>74</v>
      </c>
      <c r="G79" s="2"/>
    </row>
    <row r="80" spans="2:11" x14ac:dyDescent="0.25">
      <c r="C80" t="s">
        <v>75</v>
      </c>
      <c r="F80" t="s">
        <v>76</v>
      </c>
      <c r="G80" s="2"/>
    </row>
    <row r="83" spans="2:11" x14ac:dyDescent="0.25">
      <c r="B83" t="s">
        <v>77</v>
      </c>
    </row>
    <row r="84" spans="2:11" x14ac:dyDescent="0.25">
      <c r="B84" s="12" t="s">
        <v>78</v>
      </c>
    </row>
    <row r="85" spans="2:11" x14ac:dyDescent="0.25">
      <c r="C85" t="s">
        <v>79</v>
      </c>
    </row>
    <row r="86" spans="2:11" x14ac:dyDescent="0.25">
      <c r="C86" t="s">
        <v>80</v>
      </c>
    </row>
    <row r="87" spans="2:11" x14ac:dyDescent="0.25">
      <c r="F87" s="13"/>
      <c r="G87" s="1"/>
      <c r="H87" t="s">
        <v>6</v>
      </c>
      <c r="I87" t="s">
        <v>7</v>
      </c>
      <c r="J87" t="s">
        <v>8</v>
      </c>
      <c r="K87" t="s">
        <v>9</v>
      </c>
    </row>
    <row r="88" spans="2:11" x14ac:dyDescent="0.25">
      <c r="F88" s="13" t="s">
        <v>81</v>
      </c>
      <c r="G88" t="s">
        <v>82</v>
      </c>
      <c r="H88" s="3">
        <f>H37/$H$33</f>
        <v>16.714285714285715</v>
      </c>
      <c r="I88" s="3">
        <f t="shared" ref="I88:K88" si="5">I37/$H$33</f>
        <v>22.428571428571431</v>
      </c>
      <c r="J88" s="3">
        <f t="shared" si="5"/>
        <v>16.714285714285715</v>
      </c>
      <c r="K88" s="3">
        <f t="shared" si="5"/>
        <v>22.428571428571431</v>
      </c>
    </row>
    <row r="89" spans="2:11" x14ac:dyDescent="0.25">
      <c r="F89" s="13"/>
      <c r="H89" s="3"/>
      <c r="I89" s="3"/>
      <c r="J89" s="3"/>
      <c r="K89" s="3"/>
    </row>
    <row r="90" spans="2:11" x14ac:dyDescent="0.25">
      <c r="C90" t="s">
        <v>83</v>
      </c>
    </row>
    <row r="91" spans="2:11" x14ac:dyDescent="0.25">
      <c r="C91" s="14" t="s">
        <v>84</v>
      </c>
    </row>
    <row r="92" spans="2:11" x14ac:dyDescent="0.25">
      <c r="F92" s="13" t="s">
        <v>85</v>
      </c>
      <c r="H92" s="5" t="s">
        <v>6</v>
      </c>
      <c r="I92" s="5" t="s">
        <v>7</v>
      </c>
      <c r="J92" s="5" t="s">
        <v>8</v>
      </c>
      <c r="K92" s="5" t="s">
        <v>9</v>
      </c>
    </row>
    <row r="93" spans="2:11" x14ac:dyDescent="0.25">
      <c r="F93" t="s">
        <v>86</v>
      </c>
      <c r="G93" t="s">
        <v>82</v>
      </c>
      <c r="H93" s="2">
        <f>$H$42*$H$33/$H$44/H35*(H37/H35)^2</f>
        <v>2.7090239103999001</v>
      </c>
      <c r="I93" s="2">
        <f>$H$42*$H$33/$H$44/I35*(I37/I35)^2</f>
        <v>1.9237325696830851</v>
      </c>
      <c r="J93" s="2">
        <f>$H$42*$H$33/$H$44/J35*(J37/J35)^2</f>
        <v>2.7090239103999001</v>
      </c>
      <c r="K93" s="2">
        <f>$H$42*$H$33/$H$44/K35*(K37/K35)^2</f>
        <v>1.9237325696830851</v>
      </c>
    </row>
    <row r="94" spans="2:11" x14ac:dyDescent="0.25">
      <c r="F94" t="s">
        <v>87</v>
      </c>
      <c r="G94" t="s">
        <v>82</v>
      </c>
      <c r="H94" s="2">
        <f>$H$42*$H$33/$H$46/H35*(H37/H35)^2</f>
        <v>2.5026220886551459E-2</v>
      </c>
      <c r="I94" s="2">
        <f>$H$42*$H$33/$H$46/I35*(I37/I35)^2</f>
        <v>1.7771624691358026E-2</v>
      </c>
      <c r="J94" s="2">
        <f>$H$42*$H$33/$H$46/J35*(J37/J35)^2</f>
        <v>2.5026220886551459E-2</v>
      </c>
      <c r="K94" s="2">
        <f>$H$42*$H$33/$H$46/K35*(K37/K35)^2</f>
        <v>1.7771624691358026E-2</v>
      </c>
    </row>
    <row r="95" spans="2:11" ht="18" x14ac:dyDescent="0.35">
      <c r="H95" s="10" t="s">
        <v>32</v>
      </c>
      <c r="I95" s="2"/>
      <c r="J95" s="2"/>
      <c r="K95" s="2"/>
    </row>
    <row r="96" spans="2:11" x14ac:dyDescent="0.25">
      <c r="F96" t="s">
        <v>88</v>
      </c>
      <c r="G96" t="s">
        <v>82</v>
      </c>
      <c r="H96" s="2">
        <f>$H$42*$H$33/H53/H35*(H37/H35)^2</f>
        <v>240.96152317764276</v>
      </c>
      <c r="I96" s="2">
        <f>$H$42*$H$33/I53/I35*(I37/I35)^2</f>
        <v>98.468930523564609</v>
      </c>
      <c r="J96" s="2">
        <f>$H$42*$H$33/J53/J35*(J37/J35)^2</f>
        <v>74.025056949375852</v>
      </c>
      <c r="K96" s="2">
        <f>$H$42*$H$33/K53/K35*(K37/K35)^2</f>
        <v>318.18280581909039</v>
      </c>
    </row>
    <row r="97" spans="3:11" x14ac:dyDescent="0.25">
      <c r="F97" t="s">
        <v>89</v>
      </c>
      <c r="G97" t="s">
        <v>82</v>
      </c>
      <c r="H97" s="2">
        <f>$H$42*$H$33/H55/H35*(H37/H35)^2</f>
        <v>2.226025499831557</v>
      </c>
      <c r="I97" s="2">
        <f>$H$42*$H$33/I55/I35*(I37/I35)^2</f>
        <v>0.90966535817007321</v>
      </c>
      <c r="J97" s="2">
        <f>$H$42*$H$33/J55/J35*(J37/J35)^2</f>
        <v>0.68385052610375774</v>
      </c>
      <c r="K97" s="2">
        <f>$H$42*$H$33/K55/K35*(K37/K35)^2</f>
        <v>2.9394030632811203</v>
      </c>
    </row>
    <row r="98" spans="3:11" ht="18" x14ac:dyDescent="0.35">
      <c r="H98" s="10" t="s">
        <v>33</v>
      </c>
      <c r="I98" s="2"/>
      <c r="J98" s="2"/>
      <c r="K98" s="2"/>
    </row>
    <row r="99" spans="3:11" x14ac:dyDescent="0.25">
      <c r="F99" t="s">
        <v>88</v>
      </c>
      <c r="G99" t="s">
        <v>82</v>
      </c>
      <c r="H99" s="2">
        <f>$H$42*$H$33/H58/H35*(H37/H35)^2</f>
        <v>177.0329558039825</v>
      </c>
      <c r="I99" s="2">
        <f>$H$42*$H$33/I58/I35*(I37/I35)^2</f>
        <v>72.344520384659702</v>
      </c>
      <c r="J99" s="2">
        <f>$H$42*$H$33/J58/J35*(J37/J35)^2</f>
        <v>54.38575612607206</v>
      </c>
      <c r="K99" s="2">
        <f>$H$42*$H$33/K58/K35*(K37/K35)^2</f>
        <v>233.7669593772909</v>
      </c>
    </row>
    <row r="100" spans="3:11" x14ac:dyDescent="0.25">
      <c r="F100" t="s">
        <v>89</v>
      </c>
      <c r="G100" t="s">
        <v>82</v>
      </c>
      <c r="H100" s="2">
        <f>$H$42*$H$33/H60/H35*(H37/H35)^2</f>
        <v>1.6354473059986951</v>
      </c>
      <c r="I100" s="2">
        <f>$H$42*$H$33/I60/I35*(I37/I35)^2</f>
        <v>0.66832556926780873</v>
      </c>
      <c r="J100" s="2">
        <f>$H$42*$H$33/J60/J35*(J37/J35)^2</f>
        <v>0.50242079468847523</v>
      </c>
      <c r="K100" s="2">
        <f>$H$42*$H$33/K60/K35*(K37/K35)^2</f>
        <v>2.1595614342473537</v>
      </c>
    </row>
    <row r="101" spans="3:11" ht="18" x14ac:dyDescent="0.35">
      <c r="H101" s="10" t="s">
        <v>34</v>
      </c>
      <c r="I101" s="2"/>
      <c r="J101" s="2"/>
      <c r="K101" s="2"/>
    </row>
    <row r="102" spans="3:11" x14ac:dyDescent="0.25">
      <c r="F102" t="s">
        <v>88</v>
      </c>
      <c r="G102" t="s">
        <v>82</v>
      </c>
      <c r="H102" s="2">
        <f>$H$42*$H$33/H63/H35*(H37/H35)^2</f>
        <v>135.54085678742408</v>
      </c>
      <c r="I102" s="2">
        <f>$H$42*$H$33/I63/I35*(I37/I35)^2</f>
        <v>55.388773419505078</v>
      </c>
      <c r="J102" s="2">
        <f>$H$42*$H$33/J63/J35*(J37/J35)^2</f>
        <v>41.639094534023911</v>
      </c>
      <c r="K102" s="2">
        <f>$H$42*$H$33/K63/K35*(K37/K35)^2</f>
        <v>178.97782827323834</v>
      </c>
    </row>
    <row r="103" spans="3:11" x14ac:dyDescent="0.25">
      <c r="F103" t="s">
        <v>89</v>
      </c>
      <c r="G103" t="s">
        <v>82</v>
      </c>
      <c r="H103" s="2">
        <f>$H$42*$H$33/H65/H35*(H37/H35)^2</f>
        <v>1.2521393436552508</v>
      </c>
      <c r="I103" s="2">
        <f>$H$42*$H$33/I65/I35*(I37/I35)^2</f>
        <v>0.51168676397066604</v>
      </c>
      <c r="J103" s="2">
        <f>$H$42*$H$33/J65/J35*(J37/J35)^2</f>
        <v>0.38466592093336377</v>
      </c>
      <c r="K103" s="2">
        <f>$H$42*$H$33/K65/K35*(K37/K35)^2</f>
        <v>1.6534142230956301</v>
      </c>
    </row>
    <row r="104" spans="3:11" x14ac:dyDescent="0.25">
      <c r="H104" s="2"/>
      <c r="I104" s="2"/>
      <c r="J104" s="2"/>
      <c r="K104" s="2"/>
    </row>
    <row r="105" spans="3:11" x14ac:dyDescent="0.25">
      <c r="C105" t="s">
        <v>90</v>
      </c>
    </row>
    <row r="106" spans="3:11" x14ac:dyDescent="0.25">
      <c r="F106" s="13" t="s">
        <v>85</v>
      </c>
      <c r="H106" s="5" t="s">
        <v>6</v>
      </c>
      <c r="I106" s="5" t="s">
        <v>7</v>
      </c>
      <c r="J106" s="5" t="s">
        <v>8</v>
      </c>
      <c r="K106" s="5" t="s">
        <v>9</v>
      </c>
    </row>
    <row r="107" spans="3:11" x14ac:dyDescent="0.25">
      <c r="F107" t="s">
        <v>86</v>
      </c>
      <c r="G107" t="s">
        <v>82</v>
      </c>
      <c r="H107" s="2">
        <f>$H$42*$H$33*H37/$H$44/H35^2</f>
        <v>2.5469455567862318</v>
      </c>
      <c r="I107" s="2">
        <f>$H$42*$H$33*I37/$H$44/I35^2</f>
        <v>1.8379610538373425</v>
      </c>
      <c r="J107" s="2">
        <f>$H$42*$H$33*J37/$H$44/J35^2</f>
        <v>2.5469455567862318</v>
      </c>
      <c r="K107" s="2">
        <f>$H$42*$H$33*K37/$H$44/K35^2</f>
        <v>1.8379610538373425</v>
      </c>
    </row>
    <row r="108" spans="3:11" x14ac:dyDescent="0.25">
      <c r="F108" t="s">
        <v>87</v>
      </c>
      <c r="G108" t="s">
        <v>82</v>
      </c>
      <c r="H108" s="2">
        <f>$H$42*$H$33*H37/$H$46/H35^2</f>
        <v>2.352892561983471E-2</v>
      </c>
      <c r="I108" s="2">
        <f>$H$42*$H$33*I37/$H$46/I35^2</f>
        <v>1.697925925925926E-2</v>
      </c>
      <c r="J108" s="2">
        <f>$H$42*$H$33*J37/$H$46/J35^2</f>
        <v>2.352892561983471E-2</v>
      </c>
      <c r="K108" s="2">
        <f>$H$42*$H$33*K37/$H$46/K35^2</f>
        <v>1.697925925925926E-2</v>
      </c>
    </row>
    <row r="109" spans="3:11" ht="18" x14ac:dyDescent="0.35">
      <c r="H109" s="10" t="s">
        <v>32</v>
      </c>
      <c r="I109" s="2"/>
      <c r="J109" s="2"/>
      <c r="K109" s="2"/>
    </row>
    <row r="110" spans="3:11" x14ac:dyDescent="0.25">
      <c r="F110" t="s">
        <v>88</v>
      </c>
      <c r="G110" t="s">
        <v>82</v>
      </c>
      <c r="H110" s="2">
        <f>$H$42*$H$33*H37/H53/H35^2</f>
        <v>226.54502179094624</v>
      </c>
      <c r="I110" s="2">
        <f>$H$42*$H$33*I37/I53/I35^2</f>
        <v>94.078596041622234</v>
      </c>
      <c r="J110" s="2">
        <f>$H$42*$H$33*J37/J53/J35^2</f>
        <v>69.596207388302091</v>
      </c>
      <c r="K110" s="2">
        <f>$H$42*$H$33*K37/K53/K35^2</f>
        <v>303.99631129212457</v>
      </c>
    </row>
    <row r="111" spans="3:11" x14ac:dyDescent="0.25">
      <c r="F111" t="s">
        <v>89</v>
      </c>
      <c r="G111" t="s">
        <v>82</v>
      </c>
      <c r="H111" s="2">
        <f>$H$42*$H$33*H37/H55/H35^2</f>
        <v>2.0928444870211225</v>
      </c>
      <c r="I111" s="2">
        <f>$H$42*$H$33*I37/I55/I35^2</f>
        <v>0.86910703009879597</v>
      </c>
      <c r="J111" s="2">
        <f>$H$42*$H$33*J37/J55/J35^2</f>
        <v>0.64293639206336217</v>
      </c>
      <c r="K111" s="2">
        <f>$H$42*$H$33*K37/K55/K35^2</f>
        <v>2.808346875746293</v>
      </c>
    </row>
    <row r="112" spans="3:11" ht="18" x14ac:dyDescent="0.35">
      <c r="H112" s="10" t="s">
        <v>33</v>
      </c>
      <c r="I112" s="2"/>
      <c r="J112" s="2"/>
      <c r="K112" s="2"/>
    </row>
    <row r="113" spans="2:11" x14ac:dyDescent="0.25">
      <c r="F113" t="s">
        <v>88</v>
      </c>
      <c r="G113" t="s">
        <v>82</v>
      </c>
      <c r="H113" s="2">
        <f>$H$42*$H$33*H37/H58/H35^2</f>
        <v>166.44124049947075</v>
      </c>
      <c r="I113" s="2">
        <f>$H$42*$H$33*I37/I58/I35^2</f>
        <v>69.118968520375518</v>
      </c>
      <c r="J113" s="2">
        <f>$H$42*$H$33*J37/J58/J35^2</f>
        <v>51.131907468956648</v>
      </c>
      <c r="K113" s="2">
        <f>$H$42*$H$33*K37/K58/K35^2</f>
        <v>223.34422870441804</v>
      </c>
    </row>
    <row r="114" spans="2:11" x14ac:dyDescent="0.25">
      <c r="F114" t="s">
        <v>89</v>
      </c>
      <c r="G114" t="s">
        <v>82</v>
      </c>
      <c r="H114" s="2">
        <f>$H$42*$H$33*H37/H60/H35^2</f>
        <v>1.5376000312808249</v>
      </c>
      <c r="I114" s="2">
        <f>$H$42*$H$33*I37/I60/I35^2</f>
        <v>0.63852761395013569</v>
      </c>
      <c r="J114" s="2">
        <f>$H$42*$H$33*J37/J60/J35^2</f>
        <v>0.4723614309036947</v>
      </c>
      <c r="K114" s="2">
        <f>$H$42*$H$33*K37/K60/K35^2</f>
        <v>2.0632752556503378</v>
      </c>
    </row>
    <row r="115" spans="2:11" ht="18" x14ac:dyDescent="0.35">
      <c r="H115" s="10" t="s">
        <v>34</v>
      </c>
      <c r="I115" s="2"/>
      <c r="J115" s="2"/>
      <c r="K115" s="2"/>
    </row>
    <row r="116" spans="2:11" x14ac:dyDescent="0.25">
      <c r="F116" t="s">
        <v>88</v>
      </c>
      <c r="G116" t="s">
        <v>82</v>
      </c>
      <c r="H116" s="2">
        <f>$H$42*$H$33*H37/H63/H35^2</f>
        <v>127.4315747574073</v>
      </c>
      <c r="I116" s="2">
        <f>$H$42*$H$33*I37/I63/I35^2</f>
        <v>52.919210273412496</v>
      </c>
      <c r="J116" s="2">
        <f>$H$42*$H$33*J37/J63/J35^2</f>
        <v>39.147866655919927</v>
      </c>
      <c r="K116" s="2">
        <f>$H$42*$H$33*K37/K63/K35^2</f>
        <v>170.99792510182004</v>
      </c>
    </row>
    <row r="117" spans="2:11" x14ac:dyDescent="0.25">
      <c r="F117" t="s">
        <v>89</v>
      </c>
      <c r="G117" t="s">
        <v>82</v>
      </c>
      <c r="H117" s="2">
        <f>$H$42*$H$33*H37/H65/H35^2</f>
        <v>1.1772250239493816</v>
      </c>
      <c r="I117" s="2">
        <f>$H$42*$H$33*I37/I65/I35^2</f>
        <v>0.48887270443057268</v>
      </c>
      <c r="J117" s="2">
        <f>$H$42*$H$33*J37/J65/J35^2</f>
        <v>0.36165172053564121</v>
      </c>
      <c r="K117" s="2">
        <f>$H$42*$H$33*K37/K65/K35^2</f>
        <v>1.57969511760729</v>
      </c>
    </row>
    <row r="118" spans="2:11" x14ac:dyDescent="0.25">
      <c r="H118" s="2"/>
      <c r="I118" s="2"/>
      <c r="J118" s="2"/>
      <c r="K118" s="2"/>
    </row>
    <row r="119" spans="2:11" x14ac:dyDescent="0.25">
      <c r="C119" t="s">
        <v>91</v>
      </c>
    </row>
    <row r="120" spans="2:11" x14ac:dyDescent="0.25">
      <c r="H120" s="5" t="s">
        <v>6</v>
      </c>
      <c r="I120" s="5" t="s">
        <v>7</v>
      </c>
      <c r="J120" s="5" t="s">
        <v>8</v>
      </c>
      <c r="K120" s="5" t="s">
        <v>9</v>
      </c>
    </row>
    <row r="121" spans="2:11" x14ac:dyDescent="0.25">
      <c r="F121" s="15" t="s">
        <v>81</v>
      </c>
      <c r="G121" t="s">
        <v>82</v>
      </c>
      <c r="H121" s="3">
        <f>H37/$H$33</f>
        <v>16.714285714285715</v>
      </c>
      <c r="I121" s="3">
        <f t="shared" ref="I121:K121" si="6">I37/$H$33</f>
        <v>22.428571428571431</v>
      </c>
      <c r="J121" s="3">
        <f t="shared" si="6"/>
        <v>16.714285714285715</v>
      </c>
      <c r="K121" s="3">
        <f t="shared" si="6"/>
        <v>22.428571428571431</v>
      </c>
    </row>
    <row r="122" spans="2:11" x14ac:dyDescent="0.25">
      <c r="D122" s="15"/>
      <c r="E122" s="3"/>
    </row>
    <row r="123" spans="2:11" x14ac:dyDescent="0.25">
      <c r="D123" s="15"/>
      <c r="E123" s="3"/>
    </row>
    <row r="125" spans="2:11" x14ac:dyDescent="0.25">
      <c r="B125" s="9" t="s">
        <v>92</v>
      </c>
      <c r="C125" s="9"/>
      <c r="D125" s="9"/>
      <c r="E125" s="9"/>
      <c r="F125" s="9"/>
    </row>
    <row r="127" spans="2:11" x14ac:dyDescent="0.25">
      <c r="B127" s="9" t="s">
        <v>93</v>
      </c>
      <c r="C127" s="9"/>
      <c r="D127" s="9"/>
    </row>
    <row r="130" spans="3:18" x14ac:dyDescent="0.25">
      <c r="H130" s="5" t="s">
        <v>6</v>
      </c>
      <c r="I130" s="5" t="s">
        <v>7</v>
      </c>
      <c r="J130" s="5" t="s">
        <v>8</v>
      </c>
      <c r="K130" s="5" t="s">
        <v>9</v>
      </c>
    </row>
    <row r="131" spans="3:18" ht="17.25" x14ac:dyDescent="0.25">
      <c r="F131" s="16" t="s">
        <v>94</v>
      </c>
      <c r="G131" s="5" t="s">
        <v>95</v>
      </c>
      <c r="H131" s="11">
        <f>$H$42*H16*$H$33^3/6</f>
        <v>734477.33333333314</v>
      </c>
      <c r="I131" s="11">
        <f>$H$42*I16*$H$33^3/6</f>
        <v>734477.33333333314</v>
      </c>
      <c r="J131" s="11">
        <f>$H$42*J16*$H$33^3/6</f>
        <v>739067.81666666642</v>
      </c>
      <c r="K131" s="11">
        <f>$H$42*K16*$H$33^3/6</f>
        <v>751169.99999999988</v>
      </c>
    </row>
    <row r="132" spans="3:18" x14ac:dyDescent="0.25">
      <c r="G132" s="5"/>
      <c r="H132" s="17" t="str">
        <f>IF(H88&gt;5.7,"Trascurabile","Non trascurabile")</f>
        <v>Trascurabile</v>
      </c>
      <c r="I132" s="17" t="str">
        <f t="shared" ref="I132:K132" si="7">IF(I88&gt;5.7,"Trascurabile","Non trascurabile")</f>
        <v>Trascurabile</v>
      </c>
      <c r="J132" s="17" t="str">
        <f t="shared" si="7"/>
        <v>Trascurabile</v>
      </c>
      <c r="K132" s="17" t="str">
        <f t="shared" si="7"/>
        <v>Trascurabile</v>
      </c>
    </row>
    <row r="133" spans="3:18" ht="17.25" x14ac:dyDescent="0.25">
      <c r="F133" s="16" t="s">
        <v>96</v>
      </c>
      <c r="G133" s="5" t="s">
        <v>95</v>
      </c>
      <c r="H133">
        <f>$H$42*H16*$H$33*H37^2/2</f>
        <v>615566951.99999988</v>
      </c>
      <c r="I133">
        <f>$H$42*I16*$H$33*I37^2/2</f>
        <v>1108416232</v>
      </c>
      <c r="J133">
        <f>$H$42*J16*$H$33*J37^2/2</f>
        <v>619414245.44999993</v>
      </c>
      <c r="K133">
        <f>$H$42*K16*$H$33*K37^2/2</f>
        <v>1133607510</v>
      </c>
    </row>
    <row r="134" spans="3:18" x14ac:dyDescent="0.25">
      <c r="G134" s="5"/>
      <c r="H134" s="18" t="s">
        <v>97</v>
      </c>
      <c r="I134" s="18" t="s">
        <v>97</v>
      </c>
      <c r="J134" s="18" t="s">
        <v>97</v>
      </c>
      <c r="K134" s="18" t="s">
        <v>97</v>
      </c>
    </row>
    <row r="135" spans="3:18" x14ac:dyDescent="0.25">
      <c r="G135" s="5"/>
    </row>
    <row r="136" spans="3:18" x14ac:dyDescent="0.25">
      <c r="C136" s="19" t="s">
        <v>98</v>
      </c>
      <c r="F136" s="20" t="s">
        <v>99</v>
      </c>
      <c r="G136" s="5"/>
      <c r="H136" s="5" t="s">
        <v>6</v>
      </c>
      <c r="I136" s="5" t="s">
        <v>7</v>
      </c>
      <c r="J136" s="5" t="s">
        <v>8</v>
      </c>
      <c r="K136" s="5" t="s">
        <v>9</v>
      </c>
    </row>
    <row r="137" spans="3:18" ht="17.25" x14ac:dyDescent="0.25">
      <c r="E137" s="1"/>
      <c r="F137" t="s">
        <v>86</v>
      </c>
      <c r="G137" s="5" t="s">
        <v>95</v>
      </c>
      <c r="H137" s="11">
        <f>$H$44*H16*H35^3/12</f>
        <v>37871386.666666664</v>
      </c>
      <c r="I137" s="11">
        <f>$H$44*I16*I35^3/12</f>
        <v>96030000</v>
      </c>
      <c r="J137" s="11">
        <f>$H$44*J16*J35^3/12</f>
        <v>38108082.833333336</v>
      </c>
      <c r="K137" s="11">
        <f>$H$44*K16*K35^3/12</f>
        <v>98212500</v>
      </c>
    </row>
    <row r="138" spans="3:18" x14ac:dyDescent="0.25">
      <c r="E138" s="1"/>
      <c r="G138" s="5"/>
      <c r="H138" s="21" t="str">
        <f>IF(H93&gt;16.7,"Trascurabile","Non trascurabile")</f>
        <v>Non trascurabile</v>
      </c>
      <c r="I138" s="21" t="str">
        <f t="shared" ref="I138:K138" si="8">IF(I93&gt;16.7,"Trascurabile","Non trascurabile")</f>
        <v>Non trascurabile</v>
      </c>
      <c r="J138" s="21" t="str">
        <f t="shared" si="8"/>
        <v>Non trascurabile</v>
      </c>
      <c r="K138" s="21" t="str">
        <f t="shared" si="8"/>
        <v>Non trascurabile</v>
      </c>
      <c r="O138" s="1"/>
      <c r="P138" s="1"/>
      <c r="Q138" s="1"/>
      <c r="R138" s="1"/>
    </row>
    <row r="139" spans="3:18" ht="17.25" x14ac:dyDescent="0.25">
      <c r="F139" t="s">
        <v>87</v>
      </c>
      <c r="G139" s="5" t="s">
        <v>95</v>
      </c>
      <c r="H139" s="11">
        <f>$H$46*H16*H35^3/12</f>
        <v>4099480000</v>
      </c>
      <c r="I139" s="11">
        <f>$H$46*I16*I35^3/12</f>
        <v>10395000000</v>
      </c>
      <c r="J139" s="11">
        <f>$H$46*J16*J35^3/12</f>
        <v>4125101750</v>
      </c>
      <c r="K139" s="11">
        <f>$H$46*K16*K35^3/12</f>
        <v>10631250000</v>
      </c>
      <c r="P139" s="21"/>
      <c r="Q139" s="21"/>
      <c r="R139" s="21"/>
    </row>
    <row r="140" spans="3:18" x14ac:dyDescent="0.25">
      <c r="G140" s="5"/>
      <c r="H140" s="21" t="str">
        <f>IF(H94&gt;16.7,"Trascurabile","Non trascurabile")</f>
        <v>Non trascurabile</v>
      </c>
      <c r="I140" s="21" t="str">
        <f t="shared" ref="I140:K140" si="9">IF(I94&gt;16.7,"Trascurabile","Non trascurabile")</f>
        <v>Non trascurabile</v>
      </c>
      <c r="J140" s="21" t="str">
        <f t="shared" si="9"/>
        <v>Non trascurabile</v>
      </c>
      <c r="K140" s="21" t="str">
        <f t="shared" si="9"/>
        <v>Non trascurabile</v>
      </c>
      <c r="O140" s="21"/>
      <c r="P140" s="21"/>
      <c r="Q140" s="21"/>
      <c r="R140" s="21"/>
    </row>
    <row r="141" spans="3:18" ht="18" customHeight="1" x14ac:dyDescent="0.35">
      <c r="G141" s="5"/>
      <c r="H141" s="10" t="s">
        <v>32</v>
      </c>
      <c r="P141" s="21"/>
      <c r="Q141" s="21"/>
      <c r="R141" s="21"/>
    </row>
    <row r="142" spans="3:18" ht="17.25" x14ac:dyDescent="0.25">
      <c r="F142" t="s">
        <v>88</v>
      </c>
      <c r="G142" s="5" t="s">
        <v>95</v>
      </c>
      <c r="H142" s="11">
        <f>H53*H$16*H$35^3/12</f>
        <v>425771.26276034029</v>
      </c>
      <c r="I142" s="11">
        <f>I53*I$16*I$35^3/12</f>
        <v>1876084.5444793112</v>
      </c>
      <c r="J142" s="11">
        <f>J53*J$16*J$35^3/12</f>
        <v>1394604.9058172377</v>
      </c>
      <c r="K142" s="11">
        <f>K53*K$16*K$35^3/12</f>
        <v>593792.56686617678</v>
      </c>
      <c r="P142" s="21"/>
      <c r="Q142" s="21"/>
      <c r="R142" s="21"/>
    </row>
    <row r="143" spans="3:18" x14ac:dyDescent="0.25">
      <c r="G143" s="5"/>
      <c r="H143" s="21" t="str">
        <f>IF(H96&gt;16.7,"Trascurabile","Non trascurabile")</f>
        <v>Trascurabile</v>
      </c>
      <c r="I143" s="21" t="str">
        <f t="shared" ref="I143:K143" si="10">IF(I96&gt;16.7,"Trascurabile","Non trascurabile")</f>
        <v>Trascurabile</v>
      </c>
      <c r="J143" s="21" t="str">
        <f t="shared" si="10"/>
        <v>Trascurabile</v>
      </c>
      <c r="K143" s="21" t="str">
        <f t="shared" si="10"/>
        <v>Trascurabile</v>
      </c>
      <c r="O143" s="21"/>
      <c r="P143" s="21"/>
      <c r="Q143" s="21"/>
      <c r="R143" s="21"/>
    </row>
    <row r="144" spans="3:18" ht="17.25" x14ac:dyDescent="0.25">
      <c r="F144" t="s">
        <v>89</v>
      </c>
      <c r="G144" s="5" t="s">
        <v>95</v>
      </c>
      <c r="H144" s="11">
        <f>H55*H$16*H$35^3/12</f>
        <v>46088641.845191479</v>
      </c>
      <c r="I144" s="11">
        <f>I55*I$16*I$35^3/12</f>
        <v>203081316.67044091</v>
      </c>
      <c r="J144" s="11">
        <f>J55*J$16*J$35^3/12</f>
        <v>150962386.71217522</v>
      </c>
      <c r="K144" s="11">
        <f>K55*K$16*K$35^3/12</f>
        <v>64276514.970050089</v>
      </c>
      <c r="P144" s="21"/>
      <c r="Q144" s="21"/>
      <c r="R144" s="21"/>
    </row>
    <row r="145" spans="3:18" x14ac:dyDescent="0.25">
      <c r="G145" s="5"/>
      <c r="H145" s="21" t="str">
        <f>IF(H97&gt;16.7,"Trascurabile","Non trascurabile")</f>
        <v>Non trascurabile</v>
      </c>
      <c r="I145" s="21" t="str">
        <f t="shared" ref="I145:K145" si="11">IF(I97&gt;16.7,"Trascurabile","Non trascurabile")</f>
        <v>Non trascurabile</v>
      </c>
      <c r="J145" s="21" t="str">
        <f t="shared" si="11"/>
        <v>Non trascurabile</v>
      </c>
      <c r="K145" s="21" t="str">
        <f t="shared" si="11"/>
        <v>Non trascurabile</v>
      </c>
      <c r="O145" s="21"/>
      <c r="P145" s="21"/>
      <c r="Q145" s="21"/>
      <c r="R145" s="21"/>
    </row>
    <row r="146" spans="3:18" ht="18" x14ac:dyDescent="0.35">
      <c r="G146" s="5"/>
      <c r="H146" s="10" t="s">
        <v>33</v>
      </c>
      <c r="I146" s="11"/>
      <c r="J146" s="11"/>
      <c r="K146" s="11"/>
      <c r="O146" s="21"/>
      <c r="P146" s="21"/>
      <c r="Q146" s="21"/>
      <c r="R146" s="21"/>
    </row>
    <row r="147" spans="3:18" ht="17.25" x14ac:dyDescent="0.25">
      <c r="F147" t="s">
        <v>88</v>
      </c>
      <c r="G147" s="5" t="s">
        <v>95</v>
      </c>
      <c r="H147" s="11">
        <f>H58*H$16*H$35^3/12</f>
        <v>579521.99653490749</v>
      </c>
      <c r="I147" s="11">
        <f>I58*I$16*I$35^3/12</f>
        <v>2553559.5188746187</v>
      </c>
      <c r="J147" s="11">
        <f>J58*J$16*J$35^3/12</f>
        <v>1898212.2329179065</v>
      </c>
      <c r="K147" s="11">
        <f>K58*K$16*K$35^3/12</f>
        <v>808217.66045674076</v>
      </c>
      <c r="O147" s="21"/>
      <c r="P147" s="21"/>
      <c r="Q147" s="21"/>
      <c r="R147" s="21"/>
    </row>
    <row r="148" spans="3:18" x14ac:dyDescent="0.25">
      <c r="G148" s="5"/>
      <c r="H148" s="21" t="str">
        <f>IF(H99&gt;16.7,"Trascurabile","Non trascurabile")</f>
        <v>Trascurabile</v>
      </c>
      <c r="I148" s="21" t="str">
        <f t="shared" ref="I148:K148" si="12">IF(I99&gt;16.7,"Trascurabile","Non trascurabile")</f>
        <v>Trascurabile</v>
      </c>
      <c r="J148" s="21" t="str">
        <f t="shared" si="12"/>
        <v>Trascurabile</v>
      </c>
      <c r="K148" s="21" t="str">
        <f t="shared" si="12"/>
        <v>Trascurabile</v>
      </c>
      <c r="O148" s="21"/>
      <c r="P148" s="21"/>
      <c r="Q148" s="21"/>
      <c r="R148" s="21"/>
    </row>
    <row r="149" spans="3:18" ht="17.25" x14ac:dyDescent="0.25">
      <c r="F149" t="s">
        <v>89</v>
      </c>
      <c r="G149" s="5" t="s">
        <v>95</v>
      </c>
      <c r="H149" s="11">
        <f>H60*H$16*H$35^3/12</f>
        <v>62731762.511510611</v>
      </c>
      <c r="I149" s="11">
        <f>I60*I$16*I$35^3/12</f>
        <v>276416236.57921129</v>
      </c>
      <c r="J149" s="11">
        <f>J60*J$16*J$35^3/12</f>
        <v>205476581.91379404</v>
      </c>
      <c r="K149" s="11">
        <f>K60*K$16*K$35^3/12</f>
        <v>87487478.709234849</v>
      </c>
      <c r="O149" s="21"/>
      <c r="P149" s="21"/>
      <c r="Q149" s="21"/>
      <c r="R149" s="21"/>
    </row>
    <row r="150" spans="3:18" x14ac:dyDescent="0.25">
      <c r="G150" s="5"/>
      <c r="H150" s="21" t="str">
        <f>IF(H100&gt;16.7,"Trascurabile","Non trascurabile")</f>
        <v>Non trascurabile</v>
      </c>
      <c r="I150" s="21" t="str">
        <f t="shared" ref="I150:K150" si="13">IF(I100&gt;16.7,"Trascurabile","Non trascurabile")</f>
        <v>Non trascurabile</v>
      </c>
      <c r="J150" s="21" t="str">
        <f t="shared" si="13"/>
        <v>Non trascurabile</v>
      </c>
      <c r="K150" s="21" t="str">
        <f t="shared" si="13"/>
        <v>Non trascurabile</v>
      </c>
      <c r="O150" s="21"/>
      <c r="P150" s="21"/>
      <c r="Q150" s="21"/>
      <c r="R150" s="21"/>
    </row>
    <row r="151" spans="3:18" ht="18" x14ac:dyDescent="0.35">
      <c r="G151" s="5"/>
      <c r="H151" s="10" t="s">
        <v>34</v>
      </c>
      <c r="I151" s="11"/>
      <c r="J151" s="11"/>
      <c r="K151" s="11"/>
      <c r="O151" s="21"/>
      <c r="P151" s="21"/>
      <c r="Q151" s="21"/>
      <c r="R151" s="21"/>
    </row>
    <row r="152" spans="3:18" ht="17.25" x14ac:dyDescent="0.25">
      <c r="F152" t="s">
        <v>88</v>
      </c>
      <c r="G152" s="5" t="s">
        <v>95</v>
      </c>
      <c r="H152" s="11">
        <f>H63*H$16*H$35^3/12</f>
        <v>756926.68935171596</v>
      </c>
      <c r="I152" s="11">
        <f>I63*I$16*I$35^3/12</f>
        <v>3335261.412407665</v>
      </c>
      <c r="J152" s="11">
        <f>J63*J$16*J$35^3/12</f>
        <v>2479297.6103417561</v>
      </c>
      <c r="K152" s="11">
        <f>K63*K$16*K$35^3/12</f>
        <v>1055631.2299843146</v>
      </c>
      <c r="O152" s="21"/>
      <c r="P152" s="21"/>
      <c r="Q152" s="21"/>
      <c r="R152" s="21"/>
    </row>
    <row r="153" spans="3:18" x14ac:dyDescent="0.25">
      <c r="G153" s="5"/>
      <c r="H153" s="21" t="str">
        <f>IF(H102&gt;16.7,"Trascurabile","Non trascurabile")</f>
        <v>Trascurabile</v>
      </c>
      <c r="I153" s="21" t="str">
        <f t="shared" ref="I153:K153" si="14">IF(I102&gt;16.7,"Trascurabile","Non trascurabile")</f>
        <v>Trascurabile</v>
      </c>
      <c r="J153" s="21" t="str">
        <f t="shared" si="14"/>
        <v>Trascurabile</v>
      </c>
      <c r="K153" s="21" t="str">
        <f t="shared" si="14"/>
        <v>Trascurabile</v>
      </c>
      <c r="O153" s="21"/>
      <c r="P153" s="21"/>
      <c r="Q153" s="21"/>
      <c r="R153" s="21"/>
    </row>
    <row r="154" spans="3:18" ht="17.25" x14ac:dyDescent="0.25">
      <c r="F154" t="s">
        <v>89</v>
      </c>
      <c r="G154" s="5" t="s">
        <v>95</v>
      </c>
      <c r="H154" s="11">
        <f>H65*H$16*H$35^3/12</f>
        <v>81935363.280340388</v>
      </c>
      <c r="I154" s="11">
        <f>I65*I$16*I$35^3/12</f>
        <v>361033451.85856158</v>
      </c>
      <c r="J154" s="11">
        <f>J65*J$16*J$35^3/12</f>
        <v>268377576.37720045</v>
      </c>
      <c r="K154" s="11">
        <f>K65*K$16*K$35^3/12</f>
        <v>114269359.94675569</v>
      </c>
      <c r="O154" s="21"/>
      <c r="P154" s="21"/>
      <c r="Q154" s="21"/>
      <c r="R154" s="21"/>
    </row>
    <row r="155" spans="3:18" x14ac:dyDescent="0.25">
      <c r="H155" s="21" t="str">
        <f>IF(H103&gt;16.7,"Trascurabile","Non trascurabile")</f>
        <v>Non trascurabile</v>
      </c>
      <c r="I155" s="21" t="str">
        <f t="shared" ref="I155:K155" si="15">IF(I103&gt;16.7,"Trascurabile","Non trascurabile")</f>
        <v>Non trascurabile</v>
      </c>
      <c r="J155" s="21" t="str">
        <f t="shared" si="15"/>
        <v>Non trascurabile</v>
      </c>
      <c r="K155" s="21" t="str">
        <f t="shared" si="15"/>
        <v>Non trascurabile</v>
      </c>
      <c r="L155" s="11"/>
    </row>
    <row r="156" spans="3:18" x14ac:dyDescent="0.25">
      <c r="H156" s="21"/>
      <c r="I156" s="21"/>
      <c r="J156" s="21"/>
      <c r="K156" s="21"/>
      <c r="L156" s="11"/>
    </row>
    <row r="157" spans="3:18" x14ac:dyDescent="0.25">
      <c r="C157" t="s">
        <v>100</v>
      </c>
      <c r="E157" s="1"/>
      <c r="F157" s="11"/>
      <c r="G157" s="21"/>
      <c r="H157" s="11"/>
      <c r="J157" s="11"/>
      <c r="L157" s="11"/>
    </row>
    <row r="158" spans="3:18" ht="15.75" x14ac:dyDescent="0.25">
      <c r="E158" s="1"/>
      <c r="F158" s="22" t="s">
        <v>101</v>
      </c>
      <c r="G158" s="21"/>
      <c r="H158" s="5" t="s">
        <v>6</v>
      </c>
      <c r="I158" s="5" t="s">
        <v>7</v>
      </c>
      <c r="J158" s="5" t="s">
        <v>8</v>
      </c>
      <c r="K158" s="5" t="s">
        <v>9</v>
      </c>
      <c r="L158" s="11"/>
    </row>
    <row r="159" spans="3:18" ht="17.25" x14ac:dyDescent="0.25">
      <c r="E159" s="1"/>
      <c r="F159" s="11" t="s">
        <v>102</v>
      </c>
      <c r="G159" s="5" t="s">
        <v>95</v>
      </c>
      <c r="H159" s="11">
        <f>H131</f>
        <v>734477.33333333314</v>
      </c>
      <c r="I159" s="11">
        <f>I131</f>
        <v>734477.33333333314</v>
      </c>
      <c r="J159" s="11">
        <f>J131</f>
        <v>739067.81666666642</v>
      </c>
      <c r="K159" s="11">
        <f>K131</f>
        <v>751169.99999999988</v>
      </c>
      <c r="L159" s="11"/>
    </row>
    <row r="160" spans="3:18" x14ac:dyDescent="0.25">
      <c r="E160" s="1"/>
      <c r="F160" s="11"/>
      <c r="G160" s="21"/>
      <c r="H160" s="11"/>
      <c r="J160" s="11"/>
      <c r="L160" s="11"/>
    </row>
    <row r="161" spans="2:12" ht="17.25" x14ac:dyDescent="0.25">
      <c r="E161" s="1"/>
      <c r="F161" t="s">
        <v>86</v>
      </c>
      <c r="G161" s="5" t="s">
        <v>95</v>
      </c>
      <c r="H161" s="11">
        <f>H133+H137</f>
        <v>653438338.66666651</v>
      </c>
      <c r="I161" s="11">
        <f t="shared" ref="I161:K161" si="16">I133+I137</f>
        <v>1204446232</v>
      </c>
      <c r="J161" s="11">
        <f t="shared" si="16"/>
        <v>657522328.2833333</v>
      </c>
      <c r="K161" s="11">
        <f t="shared" si="16"/>
        <v>1231820010</v>
      </c>
      <c r="L161" s="11"/>
    </row>
    <row r="162" spans="2:12" ht="17.25" x14ac:dyDescent="0.25">
      <c r="E162" s="1"/>
      <c r="F162" t="s">
        <v>87</v>
      </c>
      <c r="G162" s="5" t="s">
        <v>95</v>
      </c>
      <c r="H162" s="11">
        <f>H133+H139</f>
        <v>4715046952</v>
      </c>
      <c r="I162" s="11">
        <f t="shared" ref="I162:K162" si="17">I133+I139</f>
        <v>11503416232</v>
      </c>
      <c r="J162" s="11">
        <f t="shared" si="17"/>
        <v>4744515995.4499998</v>
      </c>
      <c r="K162" s="11">
        <f t="shared" si="17"/>
        <v>11764857510</v>
      </c>
      <c r="L162" s="11"/>
    </row>
    <row r="163" spans="2:12" ht="18" x14ac:dyDescent="0.35">
      <c r="E163" s="1"/>
      <c r="G163" s="21"/>
      <c r="H163" s="10" t="s">
        <v>32</v>
      </c>
      <c r="J163" s="11"/>
      <c r="L163" s="11"/>
    </row>
    <row r="164" spans="2:12" ht="17.25" x14ac:dyDescent="0.25">
      <c r="E164" s="1"/>
      <c r="F164" t="s">
        <v>88</v>
      </c>
      <c r="G164" s="5" t="s">
        <v>95</v>
      </c>
      <c r="H164" s="11">
        <f>H$133</f>
        <v>615566951.99999988</v>
      </c>
      <c r="I164" s="11">
        <f t="shared" ref="I164:K164" si="18">I$133</f>
        <v>1108416232</v>
      </c>
      <c r="J164" s="11">
        <f t="shared" si="18"/>
        <v>619414245.44999993</v>
      </c>
      <c r="K164" s="11">
        <f t="shared" si="18"/>
        <v>1133607510</v>
      </c>
      <c r="L164" s="11"/>
    </row>
    <row r="165" spans="2:12" ht="17.25" x14ac:dyDescent="0.25">
      <c r="E165" s="1"/>
      <c r="F165" t="s">
        <v>89</v>
      </c>
      <c r="G165" s="5" t="s">
        <v>95</v>
      </c>
      <c r="H165" s="11">
        <f>H$133+H144</f>
        <v>661655593.84519136</v>
      </c>
      <c r="I165" s="11">
        <f t="shared" ref="I165:K165" si="19">I$133+I144</f>
        <v>1311497548.6704409</v>
      </c>
      <c r="J165" s="11">
        <f t="shared" si="19"/>
        <v>770376632.16217518</v>
      </c>
      <c r="K165" s="11">
        <f t="shared" si="19"/>
        <v>1197884024.9700501</v>
      </c>
      <c r="L165" s="11"/>
    </row>
    <row r="166" spans="2:12" ht="18" x14ac:dyDescent="0.35">
      <c r="E166" s="1"/>
      <c r="H166" s="10" t="s">
        <v>33</v>
      </c>
      <c r="J166" s="11"/>
      <c r="L166" s="11"/>
    </row>
    <row r="167" spans="2:12" ht="17.25" x14ac:dyDescent="0.25">
      <c r="E167" s="1"/>
      <c r="F167" t="s">
        <v>88</v>
      </c>
      <c r="G167" s="5" t="s">
        <v>95</v>
      </c>
      <c r="H167" s="11">
        <f>H$133</f>
        <v>615566951.99999988</v>
      </c>
      <c r="I167" s="11">
        <f t="shared" ref="I167:K167" si="20">I$133</f>
        <v>1108416232</v>
      </c>
      <c r="J167" s="11">
        <f t="shared" si="20"/>
        <v>619414245.44999993</v>
      </c>
      <c r="K167" s="11">
        <f t="shared" si="20"/>
        <v>1133607510</v>
      </c>
      <c r="L167" s="11"/>
    </row>
    <row r="168" spans="2:12" ht="17.25" x14ac:dyDescent="0.25">
      <c r="E168" s="1"/>
      <c r="F168" t="s">
        <v>89</v>
      </c>
      <c r="G168" s="5" t="s">
        <v>95</v>
      </c>
      <c r="H168" s="11">
        <f>H$133+H149</f>
        <v>678298714.51151049</v>
      </c>
      <c r="I168" s="11">
        <f t="shared" ref="I168:K168" si="21">I$133+I149</f>
        <v>1384832468.5792112</v>
      </c>
      <c r="J168" s="11">
        <f t="shared" si="21"/>
        <v>824890827.36379397</v>
      </c>
      <c r="K168" s="11">
        <f t="shared" si="21"/>
        <v>1221094988.709235</v>
      </c>
      <c r="L168" s="11"/>
    </row>
    <row r="169" spans="2:12" ht="18" x14ac:dyDescent="0.35">
      <c r="E169" s="1"/>
      <c r="G169" s="21"/>
      <c r="H169" s="10" t="s">
        <v>34</v>
      </c>
      <c r="J169" s="11"/>
      <c r="L169" s="11"/>
    </row>
    <row r="170" spans="2:12" ht="17.25" x14ac:dyDescent="0.25">
      <c r="E170" s="1"/>
      <c r="F170" t="s">
        <v>88</v>
      </c>
      <c r="G170" s="5" t="s">
        <v>95</v>
      </c>
      <c r="H170" s="11">
        <f>H$133</f>
        <v>615566951.99999988</v>
      </c>
      <c r="I170" s="11">
        <f t="shared" ref="I170:K170" si="22">I$133</f>
        <v>1108416232</v>
      </c>
      <c r="J170" s="11">
        <f t="shared" si="22"/>
        <v>619414245.44999993</v>
      </c>
      <c r="K170" s="11">
        <f t="shared" si="22"/>
        <v>1133607510</v>
      </c>
      <c r="L170" s="11"/>
    </row>
    <row r="171" spans="2:12" ht="17.25" x14ac:dyDescent="0.25">
      <c r="E171" s="1"/>
      <c r="F171" t="s">
        <v>89</v>
      </c>
      <c r="G171" s="5" t="s">
        <v>95</v>
      </c>
      <c r="H171" s="11">
        <f>H$133+H154</f>
        <v>697502315.28034031</v>
      </c>
      <c r="I171" s="11">
        <f t="shared" ref="I171:K171" si="23">I$133+I154</f>
        <v>1469449683.8585615</v>
      </c>
      <c r="J171" s="11">
        <f t="shared" si="23"/>
        <v>887791821.82720041</v>
      </c>
      <c r="K171" s="11">
        <f t="shared" si="23"/>
        <v>1247876869.9467556</v>
      </c>
      <c r="L171" s="11"/>
    </row>
    <row r="172" spans="2:12" x14ac:dyDescent="0.25">
      <c r="E172" s="11"/>
      <c r="G172" s="11"/>
    </row>
    <row r="173" spans="2:12" x14ac:dyDescent="0.25">
      <c r="B173" s="9" t="s">
        <v>103</v>
      </c>
      <c r="C173" s="9"/>
      <c r="D173" s="9"/>
    </row>
    <row r="177" spans="6:11" x14ac:dyDescent="0.25">
      <c r="F177" s="20" t="s">
        <v>104</v>
      </c>
      <c r="H177" s="5" t="s">
        <v>6</v>
      </c>
      <c r="I177" s="5" t="s">
        <v>7</v>
      </c>
      <c r="J177" s="5" t="s">
        <v>8</v>
      </c>
      <c r="K177" s="5" t="s">
        <v>9</v>
      </c>
    </row>
    <row r="178" spans="6:11" x14ac:dyDescent="0.25">
      <c r="F178" t="s">
        <v>86</v>
      </c>
      <c r="G178" t="s">
        <v>105</v>
      </c>
      <c r="H178" s="11">
        <f>$H$45*H$16*H$37^2/H$35</f>
        <v>1574782.5599999996</v>
      </c>
      <c r="I178" s="11">
        <f>$H$45*I$16*I$37^2/I$35</f>
        <v>2079455.3706666667</v>
      </c>
      <c r="J178" s="11">
        <f>$H$45*J$16*J$37^2/J$35</f>
        <v>1584624.9509999999</v>
      </c>
      <c r="K178" s="11">
        <f>$H$45*K$16*K$37^2/K$35</f>
        <v>2126715.7199999997</v>
      </c>
    </row>
    <row r="179" spans="6:11" x14ac:dyDescent="0.25">
      <c r="F179" t="s">
        <v>87</v>
      </c>
      <c r="G179" t="s">
        <v>105</v>
      </c>
      <c r="H179" s="11">
        <f>$H$47*H$16*H$37^2/H$35</f>
        <v>177409439.99999997</v>
      </c>
      <c r="I179" s="11">
        <f>$H$47*I$16*I$37^2/I$35</f>
        <v>234264095.99999997</v>
      </c>
      <c r="J179" s="11">
        <f>$H$47*J$16*J$37^2/J$35</f>
        <v>178518248.99999997</v>
      </c>
      <c r="K179" s="11">
        <f>$H$47*K$16*K$37^2/K$35</f>
        <v>239588279.99999997</v>
      </c>
    </row>
    <row r="180" spans="6:11" ht="18" x14ac:dyDescent="0.35">
      <c r="H180" s="10" t="s">
        <v>32</v>
      </c>
    </row>
    <row r="181" spans="6:11" x14ac:dyDescent="0.25">
      <c r="F181" t="s">
        <v>88</v>
      </c>
      <c r="G181" t="s">
        <v>105</v>
      </c>
      <c r="H181" s="11">
        <f>H$54*H$16*H$37^2/H$35</f>
        <v>191081.46654221864</v>
      </c>
      <c r="I181" s="11">
        <f>I$54*I$16*I$37^2/I$35</f>
        <v>235792.92172057653</v>
      </c>
      <c r="J181" s="11">
        <f>J$54*J$16*J$37^2/J$35</f>
        <v>335196.75007824186</v>
      </c>
      <c r="K181" s="11">
        <f>K$54*K$16*K$37^2/K$35</f>
        <v>138774.68900204462</v>
      </c>
    </row>
    <row r="182" spans="6:11" x14ac:dyDescent="0.25">
      <c r="F182" t="s">
        <v>89</v>
      </c>
      <c r="G182" t="s">
        <v>105</v>
      </c>
      <c r="H182" s="11">
        <f>H$56*H$16*H$37^2/H$35</f>
        <v>20684076.275188617</v>
      </c>
      <c r="I182" s="11">
        <f>I$56*I$16*I$37^2/I$35</f>
        <v>25523976.062536638</v>
      </c>
      <c r="J182" s="11">
        <f>J$56*J$16*J$37^2/J$35</f>
        <v>36284184.286820002</v>
      </c>
      <c r="K182" s="11">
        <f>K$56*K$16*K$37^2/K$35</f>
        <v>15022002.417747101</v>
      </c>
    </row>
    <row r="183" spans="6:11" ht="18" x14ac:dyDescent="0.35">
      <c r="H183" s="10" t="s">
        <v>33</v>
      </c>
    </row>
    <row r="184" spans="6:11" x14ac:dyDescent="0.25">
      <c r="F184" t="s">
        <v>88</v>
      </c>
      <c r="G184" t="s">
        <v>105</v>
      </c>
      <c r="H184" s="11">
        <f>H$59*H$16*H$37^2/H$35</f>
        <v>260083.10723801973</v>
      </c>
      <c r="I184" s="11">
        <f>I$59*I$16*I$37^2/I$35</f>
        <v>320940.36567522929</v>
      </c>
      <c r="J184" s="11">
        <f>J$59*J$16*J$37^2/J$35</f>
        <v>456240.02093982918</v>
      </c>
      <c r="K184" s="11">
        <f>K$59*K$16*K$37^2/K$35</f>
        <v>188887.77114167184</v>
      </c>
    </row>
    <row r="185" spans="6:11" x14ac:dyDescent="0.25">
      <c r="F185" t="s">
        <v>89</v>
      </c>
      <c r="G185" t="s">
        <v>105</v>
      </c>
      <c r="H185" s="11">
        <f>H$61*H$16*H$37^2/H$35</f>
        <v>28153326.041228946</v>
      </c>
      <c r="I185" s="11">
        <f>I$61*I$16*I$37^2/I$35</f>
        <v>34740967.41845265</v>
      </c>
      <c r="J185" s="11">
        <f>J$61*J$16*J$37^2/J$35</f>
        <v>49386806.390393883</v>
      </c>
      <c r="K185" s="11">
        <f>K$61*K$16*K$37^2/K$35</f>
        <v>20446614.401933555</v>
      </c>
    </row>
    <row r="186" spans="6:11" ht="18" x14ac:dyDescent="0.35">
      <c r="H186" s="10" t="s">
        <v>34</v>
      </c>
    </row>
    <row r="187" spans="6:11" x14ac:dyDescent="0.25">
      <c r="F187" t="s">
        <v>88</v>
      </c>
      <c r="G187" t="s">
        <v>105</v>
      </c>
      <c r="H187" s="11">
        <f>H$64*H$16*H$37^2/H$35</f>
        <v>339700.38496394415</v>
      </c>
      <c r="I187" s="11">
        <f>I$64*I$16*I$37^2/I$35</f>
        <v>419187.41639213613</v>
      </c>
      <c r="J187" s="11">
        <f>J$64*J$16*J$37^2/J$35</f>
        <v>595905.33347243001</v>
      </c>
      <c r="K187" s="11">
        <f>K$64*K$16*K$37^2/K$35</f>
        <v>246710.55822585712</v>
      </c>
    </row>
    <row r="188" spans="6:11" x14ac:dyDescent="0.25">
      <c r="F188" t="s">
        <v>89</v>
      </c>
      <c r="G188" t="s">
        <v>105</v>
      </c>
      <c r="H188" s="11">
        <f>H$66*H$16*H$37^2/H$35</f>
        <v>36771691.155890867</v>
      </c>
      <c r="I188" s="11">
        <f>I$66*I$16*I$37^2/I$35</f>
        <v>45375957.444509588</v>
      </c>
      <c r="J188" s="11">
        <f>J$66*J$16*J$37^2/J$35</f>
        <v>64505216.509902231</v>
      </c>
      <c r="K188" s="11">
        <f>K$66*K$16*K$37^2/K$35</f>
        <v>26705782.075994842</v>
      </c>
    </row>
    <row r="189" spans="6:11" x14ac:dyDescent="0.25">
      <c r="H189" s="11"/>
      <c r="I189" s="11"/>
      <c r="J189" s="11"/>
      <c r="K189" s="11"/>
    </row>
    <row r="190" spans="6:11" x14ac:dyDescent="0.25">
      <c r="F190" s="23" t="s">
        <v>106</v>
      </c>
      <c r="G190" s="16"/>
      <c r="H190" s="5" t="s">
        <v>6</v>
      </c>
      <c r="I190" s="5" t="s">
        <v>7</v>
      </c>
      <c r="J190" s="5" t="s">
        <v>8</v>
      </c>
      <c r="K190" s="5" t="s">
        <v>9</v>
      </c>
    </row>
    <row r="191" spans="6:11" x14ac:dyDescent="0.25">
      <c r="F191" t="s">
        <v>86</v>
      </c>
      <c r="G191" t="s">
        <v>105</v>
      </c>
      <c r="H191" s="11">
        <f>$H$45*H$16*H$37</f>
        <v>1480564.7999999998</v>
      </c>
      <c r="I191" s="11">
        <f>$H$45*I$16*I$37</f>
        <v>1986740.7999999998</v>
      </c>
      <c r="J191" s="11">
        <f>$H$45*J$16*J$37</f>
        <v>1489818.3299999998</v>
      </c>
      <c r="K191" s="11">
        <f>$H$45*K$16*K$37</f>
        <v>2031894</v>
      </c>
    </row>
    <row r="192" spans="6:11" x14ac:dyDescent="0.25">
      <c r="F192" t="s">
        <v>87</v>
      </c>
      <c r="G192" t="s">
        <v>105</v>
      </c>
      <c r="H192" s="11">
        <f>$H$47*H$16*H$37</f>
        <v>166795200</v>
      </c>
      <c r="I192" s="11">
        <f>$H$47*I$16*I$37</f>
        <v>223819200</v>
      </c>
      <c r="J192" s="11">
        <f>$H$47*J$16*J$37</f>
        <v>167837670</v>
      </c>
      <c r="K192" s="11">
        <f>$H$47*K$16*K$37</f>
        <v>228906000</v>
      </c>
    </row>
    <row r="193" spans="6:11" ht="18" x14ac:dyDescent="0.35">
      <c r="H193" s="10" t="s">
        <v>32</v>
      </c>
    </row>
    <row r="194" spans="6:11" x14ac:dyDescent="0.25">
      <c r="F194" t="s">
        <v>88</v>
      </c>
      <c r="G194" t="s">
        <v>105</v>
      </c>
      <c r="H194" s="11">
        <f>H$54*H$16*H$37</f>
        <v>179649.24204823974</v>
      </c>
      <c r="I194" s="11">
        <f>I$54*I$16*I$37</f>
        <v>225279.86151647443</v>
      </c>
      <c r="J194" s="11">
        <f>J$54*J$16*J$37</f>
        <v>315142.24366330431</v>
      </c>
      <c r="K194" s="11">
        <f>K$54*K$16*K$37</f>
        <v>132587.28248602987</v>
      </c>
    </row>
    <row r="195" spans="6:11" x14ac:dyDescent="0.25">
      <c r="F195" t="s">
        <v>89</v>
      </c>
      <c r="G195" t="s">
        <v>105</v>
      </c>
      <c r="H195" s="11">
        <f>H$56*H$16*H$37</f>
        <v>19446567.438211519</v>
      </c>
      <c r="I195" s="11">
        <f>I$56*I$16*I$37</f>
        <v>24385964.390958574</v>
      </c>
      <c r="J195" s="11">
        <f>J$56*J$16*J$37</f>
        <v>34113335.654275216</v>
      </c>
      <c r="K195" s="11">
        <f>K$56*K$16*K$37</f>
        <v>14352231.609312516</v>
      </c>
    </row>
    <row r="196" spans="6:11" ht="18" x14ac:dyDescent="0.35">
      <c r="H196" s="10" t="s">
        <v>33</v>
      </c>
    </row>
    <row r="197" spans="6:11" x14ac:dyDescent="0.25">
      <c r="F197" t="s">
        <v>88</v>
      </c>
      <c r="G197" t="s">
        <v>105</v>
      </c>
      <c r="H197" s="11">
        <f>H$59*H$16*H$37</f>
        <v>244522.57945454848</v>
      </c>
      <c r="I197" s="11">
        <f>I$59*I$16*I$37</f>
        <v>306630.92261964583</v>
      </c>
      <c r="J197" s="11">
        <f>J$59*J$16*J$37</f>
        <v>428943.60943060869</v>
      </c>
      <c r="K197" s="11">
        <f>K$59*K$16*K$37</f>
        <v>180466.02338376292</v>
      </c>
    </row>
    <row r="198" spans="6:11" x14ac:dyDescent="0.25">
      <c r="F198" t="s">
        <v>89</v>
      </c>
      <c r="G198" t="s">
        <v>105</v>
      </c>
      <c r="H198" s="11">
        <f>H$61*H$16*H$37</f>
        <v>26468939.013121232</v>
      </c>
      <c r="I198" s="11">
        <f>I$61*I$16*I$37</f>
        <v>33192007.087693617</v>
      </c>
      <c r="J198" s="11">
        <f>J$61*J$16*J$37</f>
        <v>46432040.196096815</v>
      </c>
      <c r="K198" s="11">
        <f>K$61*K$16*K$37</f>
        <v>19534981.91267537</v>
      </c>
    </row>
    <row r="199" spans="6:11" ht="18" x14ac:dyDescent="0.35">
      <c r="H199" s="10" t="s">
        <v>34</v>
      </c>
    </row>
    <row r="200" spans="6:11" x14ac:dyDescent="0.25">
      <c r="F200" t="s">
        <v>88</v>
      </c>
      <c r="G200" t="s">
        <v>105</v>
      </c>
      <c r="H200" s="11">
        <f>H$64*H$16*H$37</f>
        <v>319376.43030798167</v>
      </c>
      <c r="I200" s="11">
        <f>I$64*I$16*I$37</f>
        <v>400497.53158484347</v>
      </c>
      <c r="J200" s="11">
        <f>J$64*J$16*J$37</f>
        <v>560252.87762365222</v>
      </c>
      <c r="K200" s="11">
        <f>K$64*K$16*K$37</f>
        <v>235710.72441960871</v>
      </c>
    </row>
    <row r="201" spans="6:11" x14ac:dyDescent="0.25">
      <c r="F201" t="s">
        <v>89</v>
      </c>
      <c r="G201" t="s">
        <v>105</v>
      </c>
      <c r="H201" s="11">
        <f>H$66*H$16*H$37</f>
        <v>34571675.445709363</v>
      </c>
      <c r="I201" s="11">
        <f>I$66*I$16*I$37</f>
        <v>43352825.583926357</v>
      </c>
      <c r="J201" s="11">
        <f>J$66*J$16*J$37</f>
        <v>60645930.052044831</v>
      </c>
      <c r="K201" s="11">
        <f>K$66*K$16*K$37</f>
        <v>25515078.416555583</v>
      </c>
    </row>
    <row r="203" spans="6:11" ht="15.75" x14ac:dyDescent="0.25">
      <c r="F203" s="22" t="s">
        <v>107</v>
      </c>
      <c r="H203" s="5" t="s">
        <v>6</v>
      </c>
      <c r="I203" s="5" t="s">
        <v>7</v>
      </c>
      <c r="J203" s="5" t="s">
        <v>8</v>
      </c>
      <c r="K203" s="5" t="s">
        <v>9</v>
      </c>
    </row>
    <row r="204" spans="6:11" x14ac:dyDescent="0.25">
      <c r="F204" t="s">
        <v>86</v>
      </c>
      <c r="G204" t="s">
        <v>105</v>
      </c>
      <c r="H204" s="11">
        <f>IF(H$121&gt;100,H191,H178)</f>
        <v>1574782.5599999996</v>
      </c>
      <c r="I204" s="11">
        <f t="shared" ref="I204:K205" si="24">IF(I$121&gt;100,I191,I178)</f>
        <v>2079455.3706666667</v>
      </c>
      <c r="J204" s="11">
        <f t="shared" si="24"/>
        <v>1584624.9509999999</v>
      </c>
      <c r="K204" s="11">
        <f t="shared" si="24"/>
        <v>2126715.7199999997</v>
      </c>
    </row>
    <row r="205" spans="6:11" x14ac:dyDescent="0.25">
      <c r="F205" t="s">
        <v>87</v>
      </c>
      <c r="G205" t="s">
        <v>105</v>
      </c>
      <c r="H205" s="11">
        <f>IF(H$121&gt;100,H192,H179)</f>
        <v>177409439.99999997</v>
      </c>
      <c r="I205" s="11">
        <f>IF(I$121&gt;100,I192,I179)</f>
        <v>234264095.99999997</v>
      </c>
      <c r="J205" s="11">
        <f t="shared" si="24"/>
        <v>178518248.99999997</v>
      </c>
      <c r="K205" s="11">
        <f t="shared" si="24"/>
        <v>239588279.99999997</v>
      </c>
    </row>
    <row r="206" spans="6:11" ht="18" x14ac:dyDescent="0.35">
      <c r="H206" s="10" t="s">
        <v>32</v>
      </c>
    </row>
    <row r="207" spans="6:11" x14ac:dyDescent="0.25">
      <c r="F207" t="s">
        <v>88</v>
      </c>
      <c r="G207" t="s">
        <v>105</v>
      </c>
      <c r="H207" s="11">
        <f>IF(H$121&gt;100,H194,H181)</f>
        <v>191081.46654221864</v>
      </c>
      <c r="I207" s="11">
        <f t="shared" ref="I207:K208" si="25">IF(I$121&gt;100,I194,I181)</f>
        <v>235792.92172057653</v>
      </c>
      <c r="J207" s="11">
        <f t="shared" si="25"/>
        <v>335196.75007824186</v>
      </c>
      <c r="K207" s="11">
        <f t="shared" si="25"/>
        <v>138774.68900204462</v>
      </c>
    </row>
    <row r="208" spans="6:11" x14ac:dyDescent="0.25">
      <c r="F208" t="s">
        <v>89</v>
      </c>
      <c r="G208" t="s">
        <v>105</v>
      </c>
      <c r="H208" s="11">
        <f>IF(H$121&gt;100,H195,H182)</f>
        <v>20684076.275188617</v>
      </c>
      <c r="I208" s="11">
        <f t="shared" si="25"/>
        <v>25523976.062536638</v>
      </c>
      <c r="J208" s="11">
        <f t="shared" si="25"/>
        <v>36284184.286820002</v>
      </c>
      <c r="K208" s="11">
        <f t="shared" si="25"/>
        <v>15022002.417747101</v>
      </c>
    </row>
    <row r="209" spans="2:11" ht="18" x14ac:dyDescent="0.35">
      <c r="H209" s="10" t="s">
        <v>33</v>
      </c>
    </row>
    <row r="210" spans="2:11" x14ac:dyDescent="0.25">
      <c r="F210" t="s">
        <v>88</v>
      </c>
      <c r="G210" t="s">
        <v>105</v>
      </c>
      <c r="H210" s="11">
        <f>IF(H$121&gt;100,H197,H184)</f>
        <v>260083.10723801973</v>
      </c>
      <c r="I210" s="11">
        <f t="shared" ref="I210:K211" si="26">IF(I$121&gt;100,I197,I184)</f>
        <v>320940.36567522929</v>
      </c>
      <c r="J210" s="11">
        <f t="shared" si="26"/>
        <v>456240.02093982918</v>
      </c>
      <c r="K210" s="11">
        <f t="shared" si="26"/>
        <v>188887.77114167184</v>
      </c>
    </row>
    <row r="211" spans="2:11" x14ac:dyDescent="0.25">
      <c r="F211" t="s">
        <v>89</v>
      </c>
      <c r="G211" t="s">
        <v>105</v>
      </c>
      <c r="H211" s="11">
        <f>IF(H$121&gt;100,H198,H185)</f>
        <v>28153326.041228946</v>
      </c>
      <c r="I211" s="11">
        <f t="shared" si="26"/>
        <v>34740967.41845265</v>
      </c>
      <c r="J211" s="11">
        <f t="shared" si="26"/>
        <v>49386806.390393883</v>
      </c>
      <c r="K211" s="11">
        <f t="shared" si="26"/>
        <v>20446614.401933555</v>
      </c>
    </row>
    <row r="212" spans="2:11" ht="18" x14ac:dyDescent="0.35">
      <c r="H212" s="10" t="s">
        <v>34</v>
      </c>
    </row>
    <row r="213" spans="2:11" x14ac:dyDescent="0.25">
      <c r="F213" t="s">
        <v>88</v>
      </c>
      <c r="G213" t="s">
        <v>105</v>
      </c>
      <c r="H213" s="11">
        <f>IF(H$121&gt;100,H200,H187)</f>
        <v>339700.38496394415</v>
      </c>
      <c r="I213" s="11">
        <f t="shared" ref="I213:K214" si="27">IF(I$121&gt;100,I200,I187)</f>
        <v>419187.41639213613</v>
      </c>
      <c r="J213" s="11">
        <f t="shared" si="27"/>
        <v>595905.33347243001</v>
      </c>
      <c r="K213" s="11">
        <f t="shared" si="27"/>
        <v>246710.55822585712</v>
      </c>
    </row>
    <row r="214" spans="2:11" x14ac:dyDescent="0.25">
      <c r="F214" t="s">
        <v>89</v>
      </c>
      <c r="G214" t="s">
        <v>105</v>
      </c>
      <c r="H214" s="11">
        <f>IF(H$121&gt;100,H201,H188)</f>
        <v>36771691.155890867</v>
      </c>
      <c r="I214" s="11">
        <f t="shared" si="27"/>
        <v>45375957.444509588</v>
      </c>
      <c r="J214" s="11">
        <f t="shared" si="27"/>
        <v>64505216.509902231</v>
      </c>
      <c r="K214" s="11">
        <f t="shared" si="27"/>
        <v>26705782.075994842</v>
      </c>
    </row>
    <row r="217" spans="2:11" x14ac:dyDescent="0.25">
      <c r="B217" s="9" t="s">
        <v>108</v>
      </c>
      <c r="C217" s="9"/>
      <c r="D217" s="9"/>
      <c r="E217" s="9"/>
    </row>
    <row r="218" spans="2:11" x14ac:dyDescent="0.25">
      <c r="C218" t="s">
        <v>109</v>
      </c>
    </row>
    <row r="219" spans="2:11" x14ac:dyDescent="0.25">
      <c r="C219" t="s">
        <v>110</v>
      </c>
    </row>
    <row r="220" spans="2:11" x14ac:dyDescent="0.25">
      <c r="C220" t="s">
        <v>111</v>
      </c>
    </row>
    <row r="221" spans="2:11" x14ac:dyDescent="0.25">
      <c r="C221" t="s">
        <v>112</v>
      </c>
      <c r="F221" t="s">
        <v>113</v>
      </c>
      <c r="G221" t="s">
        <v>105</v>
      </c>
      <c r="H221">
        <v>100</v>
      </c>
    </row>
    <row r="223" spans="2:11" x14ac:dyDescent="0.25">
      <c r="E223" t="s">
        <v>114</v>
      </c>
      <c r="F223" s="24" t="s">
        <v>115</v>
      </c>
    </row>
    <row r="224" spans="2:11" x14ac:dyDescent="0.25">
      <c r="F224" s="20" t="s">
        <v>116</v>
      </c>
      <c r="G224" s="1"/>
      <c r="H224" s="5" t="s">
        <v>6</v>
      </c>
      <c r="I224" s="5" t="s">
        <v>7</v>
      </c>
      <c r="J224" s="5" t="s">
        <v>8</v>
      </c>
      <c r="K224" s="5" t="s">
        <v>9</v>
      </c>
    </row>
    <row r="225" spans="3:16" x14ac:dyDescent="0.25">
      <c r="E225" s="1"/>
      <c r="F225" t="s">
        <v>117</v>
      </c>
      <c r="G225" s="1" t="s">
        <v>12</v>
      </c>
      <c r="H225" s="25">
        <f>$H$221*H$20^3/48/H$159</f>
        <v>594.48335596469519</v>
      </c>
      <c r="I225" s="25">
        <f>$H$221*I$20^3/48/I$159</f>
        <v>594.48335596469519</v>
      </c>
      <c r="J225" s="25">
        <f>$H$221*J$20^3/48/J$159</f>
        <v>595.877890944672</v>
      </c>
      <c r="K225" s="25">
        <f>$H$221*K$20^3/48/K$159</f>
        <v>599.06545788569838</v>
      </c>
    </row>
    <row r="226" spans="3:16" x14ac:dyDescent="0.25">
      <c r="C226" s="19" t="s">
        <v>118</v>
      </c>
      <c r="E226" s="1"/>
      <c r="F226" s="26" t="s">
        <v>119</v>
      </c>
      <c r="G226" s="1"/>
      <c r="H226" s="27" t="str">
        <f>IF(H225&gt;H$20/2,"Senza senso",H225/H$20)</f>
        <v>Senza senso</v>
      </c>
      <c r="I226" s="27" t="str">
        <f t="shared" ref="I226:K226" si="28">IF(I225&gt;I$20/2,"Senza senso",I225/I$20)</f>
        <v>Senza senso</v>
      </c>
      <c r="J226" s="27" t="str">
        <f t="shared" si="28"/>
        <v>Senza senso</v>
      </c>
      <c r="K226" s="27" t="str">
        <f t="shared" si="28"/>
        <v>Senza senso</v>
      </c>
    </row>
    <row r="227" spans="3:16" x14ac:dyDescent="0.25">
      <c r="C227" s="28" t="s">
        <v>120</v>
      </c>
      <c r="E227" s="1"/>
      <c r="F227" t="s">
        <v>121</v>
      </c>
      <c r="G227" s="1" t="s">
        <v>12</v>
      </c>
      <c r="H227" s="25">
        <f>$H$221*H$22^3/48/H$159</f>
        <v>1085.4010244019332</v>
      </c>
      <c r="I227" s="25">
        <f>$H$221*I$22^3/48/I$159</f>
        <v>1085.4010244019332</v>
      </c>
      <c r="J227" s="25">
        <f>$H$221*J$22^3/48/J$159</f>
        <v>1071.9873020814805</v>
      </c>
      <c r="K227" s="25">
        <f>$H$221*K$22^3/48/K$159</f>
        <v>1035.1851112264869</v>
      </c>
    </row>
    <row r="228" spans="3:16" x14ac:dyDescent="0.25">
      <c r="C228" s="28" t="s">
        <v>122</v>
      </c>
      <c r="E228" s="1"/>
      <c r="F228" s="26" t="s">
        <v>119</v>
      </c>
      <c r="G228" s="1"/>
      <c r="H228" s="27" t="str">
        <f>IF(H227&gt;H$22/2,"Senza senso",H227/H$22)</f>
        <v>Senza senso</v>
      </c>
      <c r="I228" s="27" t="str">
        <f t="shared" ref="I228:K228" si="29">IF(I227&gt;I$22/2,"Senza senso",I227/I$22)</f>
        <v>Senza senso</v>
      </c>
      <c r="J228" s="27" t="str">
        <f t="shared" si="29"/>
        <v>Senza senso</v>
      </c>
      <c r="K228" s="27" t="str">
        <f t="shared" si="29"/>
        <v>Senza senso</v>
      </c>
    </row>
    <row r="229" spans="3:16" x14ac:dyDescent="0.25">
      <c r="E229" s="1"/>
      <c r="F229" t="s">
        <v>123</v>
      </c>
      <c r="G229" s="1" t="s">
        <v>12</v>
      </c>
      <c r="H229" s="25">
        <f>$H$221*H$24^3/48/H$159</f>
        <v>3553.3390410958914</v>
      </c>
      <c r="I229" s="25">
        <f>$H$221*I$24^3/48/I$159</f>
        <v>3553.3390410958914</v>
      </c>
      <c r="J229" s="25">
        <f>$H$221*J$24^3/48/J$159</f>
        <v>3538.1521748799169</v>
      </c>
      <c r="K229" s="25">
        <f>$H$221*K$24^3/48/K$159</f>
        <v>3493.7497503893933</v>
      </c>
    </row>
    <row r="230" spans="3:16" x14ac:dyDescent="0.25">
      <c r="E230" s="1"/>
      <c r="F230" s="26" t="s">
        <v>119</v>
      </c>
      <c r="G230" s="1"/>
      <c r="H230" s="27" t="str">
        <f>IF(H229&gt;H$24/2,"Senza senso",H229/H$24)</f>
        <v>Senza senso</v>
      </c>
      <c r="I230" s="27" t="str">
        <f t="shared" ref="I230:K230" si="30">IF(I229&gt;I$24/2,"Senza senso",I229/I$24)</f>
        <v>Senza senso</v>
      </c>
      <c r="J230" s="27" t="str">
        <f t="shared" si="30"/>
        <v>Senza senso</v>
      </c>
      <c r="K230" s="27" t="str">
        <f t="shared" si="30"/>
        <v>Senza senso</v>
      </c>
    </row>
    <row r="231" spans="3:16" x14ac:dyDescent="0.25">
      <c r="E231" s="1"/>
      <c r="F231" t="s">
        <v>124</v>
      </c>
      <c r="G231" s="1" t="s">
        <v>12</v>
      </c>
      <c r="H231" s="25">
        <f>$H$221*H$26^3/48/H$159</f>
        <v>7552.1404109589057</v>
      </c>
      <c r="I231" s="25">
        <f>$H$221*I$26^3/48/I$159</f>
        <v>7552.1404109589057</v>
      </c>
      <c r="J231" s="25">
        <f>$H$221*J$26^3/48/J$159</f>
        <v>7482.5125422522688</v>
      </c>
      <c r="K231" s="25">
        <f>$H$221*K$26^3/48/K$159</f>
        <v>7288.8294260952925</v>
      </c>
    </row>
    <row r="232" spans="3:16" x14ac:dyDescent="0.25">
      <c r="H232" s="27" t="str">
        <f>IF(H231&gt;H$26/2,"Senza senso",H231/H$26)</f>
        <v>Senza senso</v>
      </c>
      <c r="I232" s="27" t="str">
        <f t="shared" ref="I232:K232" si="31">IF(I231&gt;I$26/2,"Senza senso",I231/I$26)</f>
        <v>Senza senso</v>
      </c>
      <c r="J232" s="27" t="str">
        <f t="shared" si="31"/>
        <v>Senza senso</v>
      </c>
      <c r="K232" s="27" t="str">
        <f t="shared" si="31"/>
        <v>Senza senso</v>
      </c>
    </row>
    <row r="233" spans="3:16" x14ac:dyDescent="0.25">
      <c r="H233" s="27"/>
      <c r="I233" s="27"/>
      <c r="J233" s="27"/>
      <c r="K233" s="27"/>
    </row>
    <row r="234" spans="3:16" x14ac:dyDescent="0.25">
      <c r="J234" s="29" t="s">
        <v>125</v>
      </c>
      <c r="O234" s="29" t="s">
        <v>126</v>
      </c>
    </row>
    <row r="235" spans="3:16" x14ac:dyDescent="0.25">
      <c r="F235" s="20" t="s">
        <v>127</v>
      </c>
      <c r="G235" s="1"/>
      <c r="H235" s="5" t="s">
        <v>6</v>
      </c>
      <c r="I235" s="5" t="s">
        <v>7</v>
      </c>
      <c r="J235" s="5" t="s">
        <v>8</v>
      </c>
      <c r="K235" s="5" t="s">
        <v>9</v>
      </c>
      <c r="M235" s="5" t="s">
        <v>6</v>
      </c>
      <c r="N235" s="5" t="s">
        <v>7</v>
      </c>
      <c r="O235" s="5" t="s">
        <v>8</v>
      </c>
      <c r="P235" s="5" t="s">
        <v>9</v>
      </c>
    </row>
    <row r="236" spans="3:16" x14ac:dyDescent="0.25">
      <c r="F236" t="s">
        <v>117</v>
      </c>
      <c r="G236" s="1" t="s">
        <v>12</v>
      </c>
      <c r="H236" s="25">
        <f>$H$221*H$20^3/48/H$161+$H$221*H$20/4/H$204</f>
        <v>0.67764066559047265</v>
      </c>
      <c r="I236" s="25">
        <f>$H$221*I$20^3/48/I$161+$H$221*I$20/4/I$204</f>
        <v>0.36966021526626136</v>
      </c>
      <c r="J236" s="25">
        <f>$H$221*J$20^3/48/J$161+$H$221*J$20/4/J$204</f>
        <v>0.67917639946993003</v>
      </c>
      <c r="K236" s="25">
        <f>$H$221*K$20^3/48/K$161+$H$221*K$20/4/K$204</f>
        <v>0.37236623981312006</v>
      </c>
      <c r="M236" s="25">
        <f>$H$221*H$20^3/48/H$161</f>
        <v>0.66821079230053726</v>
      </c>
      <c r="N236" s="25">
        <f>$H$221*I$20^3/48/I$161</f>
        <v>0.36251892230586513</v>
      </c>
      <c r="O236" s="25">
        <f>$H$221*J$20^3/48/J$161</f>
        <v>0.66977827659511235</v>
      </c>
      <c r="P236" s="25">
        <f>$H$221*K$20^3/48/K$161</f>
        <v>0.36531311096334601</v>
      </c>
    </row>
    <row r="237" spans="3:16" x14ac:dyDescent="0.25">
      <c r="F237" s="26" t="s">
        <v>119</v>
      </c>
      <c r="G237" s="1"/>
      <c r="H237" s="27">
        <f>IF(H236&gt;H$20/2,"Senza senso",H236/H$20)</f>
        <v>1.140809201330762E-3</v>
      </c>
      <c r="I237" s="27">
        <f t="shared" ref="I237:K237" si="32">IF(I236&gt;I$20/2,"Senza senso",I236/I$20)</f>
        <v>6.2232359472434576E-4</v>
      </c>
      <c r="J237" s="27">
        <f t="shared" si="32"/>
        <v>1.1401316089809132E-3</v>
      </c>
      <c r="K237" s="27">
        <f t="shared" si="32"/>
        <v>6.2061039968853342E-4</v>
      </c>
      <c r="M237" s="27">
        <f>IF(M236&gt;H$20/2,"Senza senso",M236/H$20)</f>
        <v>1.1249339937719482E-3</v>
      </c>
      <c r="N237" s="27">
        <f>IF(N236&gt;I$20/2,"Senza senso",N236/I$20)</f>
        <v>6.103012160031399E-4</v>
      </c>
      <c r="O237" s="27">
        <f>IF(O236&gt;J$20/2,"Senza senso",O236/J$20)</f>
        <v>1.1243550051957569E-3</v>
      </c>
      <c r="P237" s="27">
        <f>IF(P236&gt;K$20/2,"Senza senso",P236/K$20)</f>
        <v>6.0885518493891005E-4</v>
      </c>
    </row>
    <row r="238" spans="3:16" x14ac:dyDescent="0.25">
      <c r="F238" t="s">
        <v>121</v>
      </c>
      <c r="G238" s="1" t="s">
        <v>12</v>
      </c>
      <c r="H238" s="25">
        <f>$H$221*H$22^3/48/H$161+$H$221*H$22/4/H$204</f>
        <v>1.2315371490443725</v>
      </c>
      <c r="I238" s="25">
        <f>$H$221*I$22^3/48/I$161+$H$221*I$22/4/I$204</f>
        <v>0.6706112175813711</v>
      </c>
      <c r="J238" s="25">
        <f>$H$221*J$22^3/48/J$161+$H$221*J$22/4/J$204</f>
        <v>1.2163646144242741</v>
      </c>
      <c r="K238" s="25">
        <f>$H$221*K$22^3/48/K$161+$H$221*K$22/4/K$204</f>
        <v>0.63972481036439077</v>
      </c>
      <c r="M238" s="25">
        <f>$H$221*H$22^3/48/H$161</f>
        <v>1.2200117483566737</v>
      </c>
      <c r="N238" s="25">
        <f>$H$221*I$22^3/48/I$161</f>
        <v>0.66188297062977575</v>
      </c>
      <c r="O238" s="25">
        <f>$H$221*J$22^3/48/J$161</f>
        <v>1.2049344649819282</v>
      </c>
      <c r="P238" s="25">
        <f>$H$221*K$22^3/48/K$161</f>
        <v>0.63126105574466196</v>
      </c>
    </row>
    <row r="239" spans="3:16" x14ac:dyDescent="0.25">
      <c r="F239" s="26" t="s">
        <v>119</v>
      </c>
      <c r="G239" s="1"/>
      <c r="H239" s="27">
        <f>IF(H238&gt;H$22/2,"Senza senso",H238/H$22)</f>
        <v>1.6963321612181439E-3</v>
      </c>
      <c r="I239" s="27">
        <f t="shared" ref="I239:K239" si="33">IF(I238&gt;I$22/2,"Senza senso",I238/I$22)</f>
        <v>9.2370691126910623E-4</v>
      </c>
      <c r="J239" s="27">
        <f t="shared" si="33"/>
        <v>1.6789021593157684E-3</v>
      </c>
      <c r="K239" s="27">
        <f t="shared" si="33"/>
        <v>8.8850668106165386E-4</v>
      </c>
      <c r="M239" s="27">
        <f>IF(M238&gt;H$22/2,"Senza senso",M238/H$22)</f>
        <v>1.6804569536593302E-3</v>
      </c>
      <c r="N239" s="27">
        <f>IF(N238&gt;I$22/2,"Senza senso",N238/I$22)</f>
        <v>9.1168453254790048E-4</v>
      </c>
      <c r="O239" s="27">
        <f>IF(O238&gt;J$22/2,"Senza senso",O238/J$22)</f>
        <v>1.6631255555306119E-3</v>
      </c>
      <c r="P239" s="27">
        <f>IF(P238&gt;K$22/2,"Senza senso",P238/K$22)</f>
        <v>8.7675146631203049E-4</v>
      </c>
    </row>
    <row r="240" spans="3:16" x14ac:dyDescent="0.25">
      <c r="F240" t="s">
        <v>123</v>
      </c>
      <c r="G240" s="1" t="s">
        <v>12</v>
      </c>
      <c r="H240" s="25">
        <f>$H$221*H$24^3/48/H$161+$H$221*H$24/4/H$204</f>
        <v>4.0111352947800487</v>
      </c>
      <c r="I240" s="25">
        <f>$H$221*I$24^3/48/I$161+$H$221*I$24/4/I$204</f>
        <v>2.1798040347610144</v>
      </c>
      <c r="J240" s="25">
        <f>$H$221*J$24^3/48/J$161+$H$221*J$24/4/J$204</f>
        <v>3.9939697121201649</v>
      </c>
      <c r="K240" s="25">
        <f>$H$221*K$24^3/48/K$161+$H$221*K$24/4/K$204</f>
        <v>2.1432016950678272</v>
      </c>
      <c r="M240" s="25">
        <f>$H$221*H$24^3/48/H$161</f>
        <v>3.9940218210316472</v>
      </c>
      <c r="N240" s="25">
        <f>$H$221*I$24^3/48/I$161</f>
        <v>2.1668439104995545</v>
      </c>
      <c r="O240" s="25">
        <f>$H$221*J$24^3/48/J$161</f>
        <v>3.9769514896171168</v>
      </c>
      <c r="P240" s="25">
        <f>$H$221*K$24^3/48/K$161</f>
        <v>2.1305060631382338</v>
      </c>
    </row>
    <row r="241" spans="2:16" x14ac:dyDescent="0.25">
      <c r="F241" s="26" t="s">
        <v>119</v>
      </c>
      <c r="G241" s="1"/>
      <c r="H241" s="27">
        <f>IF(H240&gt;H$24/2,"Senza senso",H240/H$24)</f>
        <v>3.7209047261410472E-3</v>
      </c>
      <c r="I241" s="27">
        <f t="shared" ref="I241:K241" si="34">IF(I240&gt;I$24/2,"Senza senso",I240/I$24)</f>
        <v>2.0220816648989001E-3</v>
      </c>
      <c r="J241" s="27">
        <f t="shared" si="34"/>
        <v>3.7025769093540048E-3</v>
      </c>
      <c r="K241" s="27">
        <f t="shared" si="34"/>
        <v>1.9844460139516918E-3</v>
      </c>
      <c r="M241" s="27">
        <f>IF(M240&gt;H$24/2,"Senza senso",M240/H$24)</f>
        <v>3.705029518582233E-3</v>
      </c>
      <c r="N241" s="27">
        <f>IF(N240&gt;I$24/2,"Senza senso",N240/I$24)</f>
        <v>2.0100592861776942E-3</v>
      </c>
      <c r="O241" s="27">
        <f>IF(O240&gt;J$24/2,"Senza senso",O240/J$24)</f>
        <v>3.6868003055688481E-3</v>
      </c>
      <c r="P241" s="27">
        <f>IF(P240&gt;K$24/2,"Senza senso",P240/K$24)</f>
        <v>1.9726907992020683E-3</v>
      </c>
    </row>
    <row r="242" spans="2:16" x14ac:dyDescent="0.25">
      <c r="F242" t="s">
        <v>124</v>
      </c>
      <c r="G242" s="1" t="s">
        <v>12</v>
      </c>
      <c r="H242" s="25">
        <f>$H$221*H$26^3/48/H$161+$H$221*H$26/4/H$204</f>
        <v>8.5107549546796371</v>
      </c>
      <c r="I242" s="25">
        <f>$H$221*I$26^3/48/I$161+$H$221*I$26/4/I$204</f>
        <v>4.6219959928672854</v>
      </c>
      <c r="J242" s="25">
        <f>$H$221*J$26^3/48/J$161+$H$221*J$26/4/J$204</f>
        <v>8.4323331312365397</v>
      </c>
      <c r="K242" s="25">
        <f>$H$221*K$26^3/48/K$161+$H$221*K$26/4/K$204</f>
        <v>4.4609868174455114</v>
      </c>
      <c r="M242" s="25">
        <f>$H$221*H$26^3/48/H$161</f>
        <v>8.4887519170031212</v>
      </c>
      <c r="N242" s="25">
        <f>$H$221*I$26^3/48/I$161</f>
        <v>4.6053329759596942</v>
      </c>
      <c r="O242" s="25">
        <f>$H$221*J$26^3/48/J$161</f>
        <v>8.4104888456356122</v>
      </c>
      <c r="P242" s="25">
        <f>$H$221*K$26^3/48/K$161</f>
        <v>4.4447646210910312</v>
      </c>
    </row>
    <row r="243" spans="2:16" x14ac:dyDescent="0.25">
      <c r="B243" s="1"/>
      <c r="H243" s="27">
        <f>IF(H242&gt;H$26/2,"Senza senso",H242/H$26)</f>
        <v>6.1405158403171987E-3</v>
      </c>
      <c r="I243" s="27">
        <f t="shared" ref="I243:K243" si="35">IF(I242&gt;I$26/2,"Senza senso",I242/I$26)</f>
        <v>3.3347734436271902E-3</v>
      </c>
      <c r="J243" s="27">
        <f t="shared" si="35"/>
        <v>6.0900860401823919E-3</v>
      </c>
      <c r="K243" s="27">
        <f t="shared" si="35"/>
        <v>3.2325991430764574E-3</v>
      </c>
      <c r="M243" s="27">
        <f>IF(M242&gt;H$26/2,"Senza senso",M242/H$26)</f>
        <v>6.1246406327583845E-3</v>
      </c>
      <c r="N243" s="27">
        <f>IF(N242&gt;I$26/2,"Senza senso",N242/I$26)</f>
        <v>3.3227510649059843E-3</v>
      </c>
      <c r="O243" s="27">
        <f>IF(O242&gt;J$26/2,"Senza senso",O242/J$26)</f>
        <v>6.074309436397236E-3</v>
      </c>
      <c r="P243" s="27">
        <f>IF(P242&gt;K$26/2,"Senza senso",P242/K$26)</f>
        <v>3.2208439283268344E-3</v>
      </c>
    </row>
    <row r="244" spans="2:16" x14ac:dyDescent="0.25">
      <c r="G244" s="25"/>
      <c r="I244" s="25"/>
      <c r="J244" s="25"/>
      <c r="K244" s="25"/>
      <c r="L244" s="25"/>
    </row>
    <row r="245" spans="2:16" x14ac:dyDescent="0.25">
      <c r="F245" s="20" t="s">
        <v>128</v>
      </c>
      <c r="G245" s="1"/>
      <c r="H245" s="5" t="s">
        <v>6</v>
      </c>
      <c r="I245" s="5" t="s">
        <v>7</v>
      </c>
      <c r="J245" s="5" t="s">
        <v>8</v>
      </c>
      <c r="K245" s="5" t="s">
        <v>9</v>
      </c>
      <c r="L245" s="25"/>
      <c r="M245" s="5" t="s">
        <v>6</v>
      </c>
      <c r="N245" s="5" t="s">
        <v>7</v>
      </c>
      <c r="O245" s="5" t="s">
        <v>8</v>
      </c>
      <c r="P245" s="5" t="s">
        <v>9</v>
      </c>
    </row>
    <row r="246" spans="2:16" x14ac:dyDescent="0.25">
      <c r="F246" t="s">
        <v>117</v>
      </c>
      <c r="G246" s="1" t="s">
        <v>12</v>
      </c>
      <c r="H246" s="25">
        <f>$H$221*H$20^3/48/H$162+$H$221*H$20/4/H$205</f>
        <v>9.2688201397482115E-2</v>
      </c>
      <c r="I246" s="25">
        <f>$H$221*I$20^3/48/I$162+$H$221*I$20/4/I$205</f>
        <v>3.8020336105630943E-2</v>
      </c>
      <c r="J246" s="25">
        <f>$H$221*J$20^3/48/J$162+$H$221*J$20/4/J$205</f>
        <v>9.2905150556955224E-2</v>
      </c>
      <c r="K246" s="25">
        <f>$H$221*K$20^3/48/K$162+$H$221*K$20/4/K$205</f>
        <v>3.831211442996596E-2</v>
      </c>
      <c r="L246" s="25"/>
      <c r="M246" s="25">
        <f>$H$221*H$20^3/48/H$162</f>
        <v>9.2604496719760343E-2</v>
      </c>
      <c r="N246" s="25">
        <f>$H$221*I$20^3/48/I$162</f>
        <v>3.7956946110093599E-2</v>
      </c>
      <c r="O246" s="25">
        <f>$H$221*J$20^3/48/J$162</f>
        <v>9.2821727713165172E-2</v>
      </c>
      <c r="P246" s="25">
        <f>$H$221*K$20^3/48/K$162</f>
        <v>3.8249507026966112E-2</v>
      </c>
    </row>
    <row r="247" spans="2:16" x14ac:dyDescent="0.25">
      <c r="F247" s="26" t="s">
        <v>119</v>
      </c>
      <c r="G247" s="1"/>
      <c r="H247" s="27">
        <f>IF(H246&gt;H$20/2,"Senza senso",H246/H$20)</f>
        <v>1.5604074309340422E-4</v>
      </c>
      <c r="I247" s="27">
        <f t="shared" ref="I247:K247" si="36">IF(I246&gt;I$20/2,"Senza senso",I246/I$20)</f>
        <v>6.4007299841129531E-5</v>
      </c>
      <c r="J247" s="27">
        <f t="shared" si="36"/>
        <v>1.5595962826415178E-4</v>
      </c>
      <c r="K247" s="27">
        <f t="shared" si="36"/>
        <v>6.3853524049943265E-5</v>
      </c>
      <c r="L247" s="25"/>
      <c r="M247" s="27">
        <f>IF(M246&gt;H$20/2,"Senza senso",M246/H$20)</f>
        <v>1.5589982612754266E-4</v>
      </c>
      <c r="N247" s="27">
        <f>IF(N246&gt;I$20/2,"Senza senso",N246/I$20)</f>
        <v>6.3900582676925245E-5</v>
      </c>
      <c r="O247" s="27">
        <f>IF(O246&gt;J$20/2,"Senza senso",O246/J$20)</f>
        <v>1.5581958655894773E-4</v>
      </c>
      <c r="P247" s="27">
        <f>IF(P246&gt;K$20/2,"Senza senso",P246/K$20)</f>
        <v>6.374917837827686E-5</v>
      </c>
    </row>
    <row r="248" spans="2:16" x14ac:dyDescent="0.25">
      <c r="F248" t="s">
        <v>121</v>
      </c>
      <c r="G248" s="1" t="s">
        <v>12</v>
      </c>
      <c r="H248" s="25">
        <f>$H$221*H$22^3/48/H$162+$H$221*H$22/4/H$205</f>
        <v>0.16917855418635269</v>
      </c>
      <c r="I248" s="25">
        <f>$H$221*I$22^3/48/I$162+$H$221*I$22/4/I$205</f>
        <v>6.9378841918461401E-2</v>
      </c>
      <c r="J248" s="25">
        <f>$H$221*J$22^3/48/J$162+$H$221*J$22/4/J$205</f>
        <v>0.16708821199442997</v>
      </c>
      <c r="K248" s="25">
        <f>$H$221*K$22^3/48/K$162+$H$221*K$22/4/K$205</f>
        <v>6.6170277026197252E-2</v>
      </c>
      <c r="L248" s="25"/>
      <c r="M248" s="25">
        <f>$H$221*H$22^3/48/H$162</f>
        <v>0.16907624846913719</v>
      </c>
      <c r="N248" s="25">
        <f>$H$221*I$22^3/48/I$162</f>
        <v>6.9301365257249087E-2</v>
      </c>
      <c r="O248" s="25">
        <f>$H$221*J$22^3/48/J$162</f>
        <v>0.16698675177900965</v>
      </c>
      <c r="P248" s="25">
        <f>$H$221*K$22^3/48/K$162</f>
        <v>6.609514814259744E-2</v>
      </c>
    </row>
    <row r="249" spans="2:16" x14ac:dyDescent="0.25">
      <c r="F249" s="26" t="s">
        <v>119</v>
      </c>
      <c r="G249" s="1"/>
      <c r="H249" s="27">
        <f>IF(H248&gt;H$22/2,"Senza senso",H248/H$22)</f>
        <v>2.3302831155144998E-4</v>
      </c>
      <c r="I249" s="27">
        <f t="shared" ref="I249:K249" si="37">IF(I248&gt;I$22/2,"Senza senso",I248/I$22)</f>
        <v>9.5563143138376578E-5</v>
      </c>
      <c r="J249" s="27">
        <f t="shared" si="37"/>
        <v>2.306255514070807E-4</v>
      </c>
      <c r="K249" s="27">
        <f t="shared" si="37"/>
        <v>9.1903162536385071E-5</v>
      </c>
      <c r="L249" s="25"/>
      <c r="M249" s="27">
        <f>IF(M248&gt;H$22/2,"Senza senso",M248/H$22)</f>
        <v>2.3288739458558841E-4</v>
      </c>
      <c r="N249" s="27">
        <f>IF(N248&gt;I$22/2,"Senza senso",N248/I$22)</f>
        <v>9.5456425974172293E-5</v>
      </c>
      <c r="O249" s="27">
        <f>IF(O248&gt;J$22/2,"Senza senso",O248/J$22)</f>
        <v>2.3048550970187668E-4</v>
      </c>
      <c r="P249" s="27">
        <f>IF(P248&gt;K$22/2,"Senza senso",P248/K$22)</f>
        <v>9.1798816864718666E-5</v>
      </c>
    </row>
    <row r="250" spans="2:16" x14ac:dyDescent="0.25">
      <c r="F250" t="s">
        <v>123</v>
      </c>
      <c r="G250" s="1" t="s">
        <v>12</v>
      </c>
      <c r="H250" s="25">
        <f>$H$221*H$24^3/48/H$162+$H$221*H$24/4/H$205</f>
        <v>0.5536664354710148</v>
      </c>
      <c r="I250" s="25">
        <f>$H$221*I$24^3/48/I$162+$H$221*I$24/4/I$205</f>
        <v>0.22699086048554548</v>
      </c>
      <c r="J250" s="25">
        <f>$H$221*J$24^3/48/J$162+$H$221*J$24/4/J$205</f>
        <v>0.55129988521303097</v>
      </c>
      <c r="K250" s="25">
        <f>$H$221*K$24^3/48/K$162+$H$221*K$24/4/K$205</f>
        <v>0.22318381830666609</v>
      </c>
      <c r="L250" s="25"/>
      <c r="M250" s="25">
        <f>$H$221*H$24^3/48/H$162</f>
        <v>0.55351452698181602</v>
      </c>
      <c r="N250" s="25">
        <f>$H$221*I$24^3/48/I$162</f>
        <v>0.22687581938253326</v>
      </c>
      <c r="O250" s="25">
        <f>$H$221*J$24^3/48/J$162</f>
        <v>0.55114882222562733</v>
      </c>
      <c r="P250" s="25">
        <f>$H$221*K$24^3/48/K$162</f>
        <v>0.22307112498126636</v>
      </c>
    </row>
    <row r="251" spans="2:16" x14ac:dyDescent="0.25">
      <c r="F251" s="26" t="s">
        <v>119</v>
      </c>
      <c r="G251" s="1"/>
      <c r="H251" s="27">
        <f>IF(H250&gt;H$24/2,"Senza senso",H250/H$24)</f>
        <v>5.1360522770966123E-4</v>
      </c>
      <c r="I251" s="27">
        <f t="shared" ref="I251:K251" si="38">IF(I250&gt;I$24/2,"Senza senso",I250/I$24)</f>
        <v>2.1056666093278802E-4</v>
      </c>
      <c r="J251" s="27">
        <f t="shared" si="38"/>
        <v>5.110780432122286E-4</v>
      </c>
      <c r="K251" s="27">
        <f t="shared" si="38"/>
        <v>2.0665168361728341E-4</v>
      </c>
      <c r="L251" s="25"/>
      <c r="M251" s="27">
        <f>IF(M250&gt;H$24/2,"Senza senso",M250/H$24)</f>
        <v>5.1346431074379966E-4</v>
      </c>
      <c r="N251" s="27">
        <f>IF(N250&gt;I$24/2,"Senza senso",N250/I$24)</f>
        <v>2.1045994376858374E-4</v>
      </c>
      <c r="O251" s="27">
        <f>IF(O250&gt;J$24/2,"Senza senso",O250/J$24)</f>
        <v>5.1093800150702449E-4</v>
      </c>
      <c r="P251" s="27">
        <f>IF(P250&gt;K$24/2,"Senza senso",P250/K$24)</f>
        <v>2.0654733794561701E-4</v>
      </c>
    </row>
    <row r="252" spans="2:16" x14ac:dyDescent="0.25">
      <c r="F252" t="s">
        <v>124</v>
      </c>
      <c r="G252" s="1" t="s">
        <v>12</v>
      </c>
      <c r="H252" s="25">
        <f>$H$221*H$26^3/48/H$162+$H$221*H$26/4/H$205</f>
        <v>1.1766153988731212</v>
      </c>
      <c r="I252" s="25">
        <f>$H$221*I$26^3/48/I$162+$H$221*I$26/4/I$205</f>
        <v>0.4823417068696651</v>
      </c>
      <c r="J252" s="25">
        <f>$H$221*J$26^3/48/J$162+$H$221*J$26/4/J$205</f>
        <v>1.1657678429197824</v>
      </c>
      <c r="K252" s="25">
        <f>$H$221*K$26^3/48/K$162+$H$221*K$26/4/K$205</f>
        <v>0.46552574902399629</v>
      </c>
      <c r="L252" s="25"/>
      <c r="M252" s="25">
        <f>$H$221*H$26^3/48/H$162</f>
        <v>1.176420087958437</v>
      </c>
      <c r="N252" s="25">
        <f>$H$221*I$26^3/48/I$162</f>
        <v>0.48219379688007796</v>
      </c>
      <c r="O252" s="25">
        <f>$H$221*J$26^3/48/J$162</f>
        <v>1.165573941174757</v>
      </c>
      <c r="P252" s="25">
        <f>$H$221*K$26^3/48/K$162</f>
        <v>0.46538175199709664</v>
      </c>
    </row>
    <row r="253" spans="2:16" x14ac:dyDescent="0.25">
      <c r="H253" s="27">
        <f>IF(H252&gt;H$26/2,"Senza senso",H252/H$26)</f>
        <v>8.489288592158161E-4</v>
      </c>
      <c r="I253" s="27">
        <f t="shared" ref="I253:K253" si="39">IF(I252&gt;I$26/2,"Senza senso",I252/I$26)</f>
        <v>3.4800988951635286E-4</v>
      </c>
      <c r="J253" s="27">
        <f t="shared" si="39"/>
        <v>8.4195279713981117E-4</v>
      </c>
      <c r="K253" s="27">
        <f t="shared" si="39"/>
        <v>3.3733749929275091E-4</v>
      </c>
      <c r="L253" s="25"/>
      <c r="M253" s="27">
        <f>IF(M252&gt;H$26/2,"Senza senso",M252/H$26)</f>
        <v>8.4878794224995454E-4</v>
      </c>
      <c r="N253" s="27">
        <f>IF(N252&gt;I$26/2,"Senza senso",N252/I$26)</f>
        <v>3.479031723521486E-4</v>
      </c>
      <c r="O253" s="27">
        <f>IF(O252&gt;J$26/2,"Senza senso",O252/J$26)</f>
        <v>8.4181275543460717E-4</v>
      </c>
      <c r="P253" s="27">
        <f>IF(P252&gt;K$26/2,"Senza senso",P252/K$26)</f>
        <v>3.3723315362108454E-4</v>
      </c>
    </row>
    <row r="254" spans="2:16" x14ac:dyDescent="0.25">
      <c r="G254" s="25"/>
      <c r="I254" s="25"/>
      <c r="J254" s="25"/>
      <c r="K254" s="25"/>
      <c r="L254" s="25"/>
    </row>
    <row r="255" spans="2:16" ht="18" x14ac:dyDescent="0.35">
      <c r="G255" s="25"/>
      <c r="H255" s="10" t="s">
        <v>32</v>
      </c>
      <c r="I255" s="25"/>
      <c r="J255" s="29" t="s">
        <v>125</v>
      </c>
      <c r="K255" s="25"/>
      <c r="L255" s="25"/>
      <c r="M255" s="10" t="s">
        <v>32</v>
      </c>
      <c r="O255" s="29" t="s">
        <v>126</v>
      </c>
    </row>
    <row r="256" spans="2:16" x14ac:dyDescent="0.25">
      <c r="F256" s="20" t="s">
        <v>129</v>
      </c>
      <c r="G256" s="1"/>
      <c r="H256" s="5" t="s">
        <v>6</v>
      </c>
      <c r="I256" s="5" t="s">
        <v>7</v>
      </c>
      <c r="J256" s="5" t="s">
        <v>8</v>
      </c>
      <c r="K256" s="5" t="s">
        <v>9</v>
      </c>
      <c r="L256" s="25"/>
      <c r="M256" s="5" t="s">
        <v>6</v>
      </c>
      <c r="N256" s="5" t="s">
        <v>7</v>
      </c>
      <c r="O256" s="5" t="s">
        <v>8</v>
      </c>
      <c r="P256" s="5" t="s">
        <v>9</v>
      </c>
    </row>
    <row r="257" spans="4:16" x14ac:dyDescent="0.25">
      <c r="F257" t="s">
        <v>117</v>
      </c>
      <c r="G257" s="1" t="s">
        <v>12</v>
      </c>
      <c r="H257" s="25">
        <f>$H$221*H$20^3/48/H$164+$H$221*H$20/4/H$207</f>
        <v>0.78703651744195835</v>
      </c>
      <c r="I257" s="25">
        <f>$H$221*I$20^3/48/I$164+$H$221*I$20/4/I$207</f>
        <v>0.45690551066658919</v>
      </c>
      <c r="J257" s="25">
        <f>$H$221*J$20^3/48/J$164+$H$221*J$20/4/J$207</f>
        <v>0.75541402439576089</v>
      </c>
      <c r="K257" s="25">
        <f>$H$221*K$20^3/48/K$164+$H$221*K$20/4/K$207</f>
        <v>0.50505166496617593</v>
      </c>
      <c r="L257" s="25"/>
      <c r="M257" s="25">
        <f>$H$221*H$20^3/48/H$164</f>
        <v>0.70932097407334516</v>
      </c>
      <c r="N257" s="25">
        <f>$H$221*I$20^3/48/I$164</f>
        <v>0.39392652091727937</v>
      </c>
      <c r="O257" s="25">
        <f>$H$221*J$20^3/48/J$164</f>
        <v>0.71098489435042544</v>
      </c>
      <c r="P257" s="25">
        <f>$H$221*K$20^3/48/K$164</f>
        <v>0.39696279005773349</v>
      </c>
    </row>
    <row r="258" spans="4:16" x14ac:dyDescent="0.25">
      <c r="F258" s="26" t="s">
        <v>119</v>
      </c>
      <c r="G258" s="1"/>
      <c r="H258" s="27">
        <f>IF(H257&gt;H$20/2,"Senza senso",H257/H$20)</f>
        <v>1.3249773020908391E-3</v>
      </c>
      <c r="I258" s="27">
        <f t="shared" ref="I258:K258" si="40">IF(I257&gt;I$20/2,"Senza senso",I257/I$20)</f>
        <v>7.6920119640839927E-4</v>
      </c>
      <c r="J258" s="27">
        <f t="shared" si="40"/>
        <v>1.2681115064558685E-3</v>
      </c>
      <c r="K258" s="27">
        <f t="shared" si="40"/>
        <v>8.417527749436265E-4</v>
      </c>
      <c r="L258" s="25"/>
      <c r="M258" s="27">
        <f>IF(M257&gt;H$20/2,"Senza senso",M257/H$20)</f>
        <v>1.1941430539955306E-3</v>
      </c>
      <c r="N258" s="27">
        <f t="shared" ref="N258:P258" si="41">IF(N257&gt;I$20/2,"Senza senso",N257/I$20)</f>
        <v>6.6317596114020096E-4</v>
      </c>
      <c r="O258" s="27">
        <f t="shared" si="41"/>
        <v>1.1935284444358324E-3</v>
      </c>
      <c r="P258" s="27">
        <f t="shared" si="41"/>
        <v>6.616046500962225E-4</v>
      </c>
    </row>
    <row r="259" spans="4:16" x14ac:dyDescent="0.25">
      <c r="F259" t="s">
        <v>121</v>
      </c>
      <c r="G259" s="1" t="s">
        <v>12</v>
      </c>
      <c r="H259" s="25">
        <f>$H$221*H$22^3/48/H$164+$H$221*H$22/4/H$207</f>
        <v>1.3900559199356057</v>
      </c>
      <c r="I259" s="25">
        <f>$H$221*I$22^3/48/I$164+$H$221*I$22/4/I$207</f>
        <v>0.79620093169757733</v>
      </c>
      <c r="J259" s="25">
        <f>$H$221*J$22^3/48/J$164+$H$221*J$22/4/J$207</f>
        <v>1.3331008045747617</v>
      </c>
      <c r="K259" s="25">
        <f>$H$221*K$22^3/48/K$164+$H$221*K$22/4/K$207</f>
        <v>0.81565835110989438</v>
      </c>
      <c r="L259" s="25"/>
      <c r="M259" s="25">
        <f>$H$221*H$22^3/48/H$164</f>
        <v>1.295070255818412</v>
      </c>
      <c r="N259" s="25">
        <f>$H$221*I$22^3/48/I$164</f>
        <v>0.71922661089286533</v>
      </c>
      <c r="O259" s="25">
        <f>$H$221*J$22^3/48/J$164</f>
        <v>1.2790653761412456</v>
      </c>
      <c r="P259" s="25">
        <f>$H$221*K$22^3/48/K$164</f>
        <v>0.68595170121976345</v>
      </c>
    </row>
    <row r="260" spans="4:16" x14ac:dyDescent="0.25">
      <c r="F260" s="26" t="s">
        <v>119</v>
      </c>
      <c r="G260" s="1"/>
      <c r="H260" s="27">
        <f>IF(H259&gt;H$22/2,"Senza senso",H259/H$22)</f>
        <v>1.9146775756688785E-3</v>
      </c>
      <c r="I260" s="27">
        <f t="shared" ref="I260:K260" si="42">IF(I259&gt;I$22/2,"Senza senso",I259/I$22)</f>
        <v>1.0966954982060293E-3</v>
      </c>
      <c r="J260" s="27">
        <f t="shared" si="42"/>
        <v>1.8400287157691673E-3</v>
      </c>
      <c r="K260" s="27">
        <f t="shared" si="42"/>
        <v>1.1328588209859644E-3</v>
      </c>
      <c r="L260" s="25"/>
      <c r="M260" s="27">
        <f>IF(M259&gt;H$22/2,"Senza senso",M259/H$22)</f>
        <v>1.7838433275735703E-3</v>
      </c>
      <c r="N260" s="27">
        <f t="shared" ref="N260:P260" si="43">IF(N259&gt;I$22/2,"Senza senso",N259/I$22)</f>
        <v>9.9067026293783093E-4</v>
      </c>
      <c r="O260" s="27">
        <f t="shared" si="43"/>
        <v>1.7654456537491313E-3</v>
      </c>
      <c r="P260" s="27">
        <f t="shared" si="43"/>
        <v>9.5271069613856038E-4</v>
      </c>
    </row>
    <row r="261" spans="4:16" x14ac:dyDescent="0.25">
      <c r="F261" t="s">
        <v>123</v>
      </c>
      <c r="G261" s="1" t="s">
        <v>12</v>
      </c>
      <c r="H261" s="25">
        <f>$H$221*H$24^3/48/H$164+$H$221*H$24/4/H$207</f>
        <v>4.3807844436023577</v>
      </c>
      <c r="I261" s="25">
        <f>$H$221*I$24^3/48/I$164+$H$221*I$24/4/I$207</f>
        <v>2.468868249364025</v>
      </c>
      <c r="J261" s="25">
        <f>$H$221*J$24^3/48/J$164+$H$221*J$24/4/J$207</f>
        <v>4.3020773275949171</v>
      </c>
      <c r="K261" s="25">
        <f>$H$221*K$24^3/48/K$164+$H$221*K$24/4/K$207</f>
        <v>2.5096469664518981</v>
      </c>
      <c r="L261" s="25"/>
      <c r="M261" s="25">
        <f>$H$221*H$24^3/48/H$164</f>
        <v>4.2397451241556157</v>
      </c>
      <c r="N261" s="25">
        <f>$H$221*I$24^3/48/I$164</f>
        <v>2.3545730457449072</v>
      </c>
      <c r="O261" s="25">
        <f>$H$221*J$24^3/48/J$164</f>
        <v>4.2216245785939046</v>
      </c>
      <c r="P261" s="25">
        <f>$H$221*K$24^3/48/K$164</f>
        <v>2.3150869916167016</v>
      </c>
    </row>
    <row r="262" spans="4:16" x14ac:dyDescent="0.25">
      <c r="F262" s="26" t="s">
        <v>119</v>
      </c>
      <c r="G262" s="1"/>
      <c r="H262" s="27">
        <f>IF(H261&gt;H$24/2,"Senza senso",H261/H$24)</f>
        <v>4.0638074615977349E-3</v>
      </c>
      <c r="I262" s="27">
        <f t="shared" ref="I262:K262" si="44">IF(I261&gt;I$24/2,"Senza senso",I261/I$24)</f>
        <v>2.2902302869796149E-3</v>
      </c>
      <c r="J262" s="27">
        <f t="shared" si="44"/>
        <v>3.9882055507508268E-3</v>
      </c>
      <c r="K262" s="27">
        <f t="shared" si="44"/>
        <v>2.323747191159165E-3</v>
      </c>
      <c r="L262" s="25"/>
      <c r="M262" s="27">
        <f>IF(M261&gt;H$24/2,"Senza senso",M261/H$24)</f>
        <v>3.932973213502426E-3</v>
      </c>
      <c r="N262" s="27">
        <f t="shared" ref="N262:P262" si="45">IF(N261&gt;I$24/2,"Senza senso",N261/I$24)</f>
        <v>2.1842050517114167E-3</v>
      </c>
      <c r="O262" s="27">
        <f t="shared" si="45"/>
        <v>3.9136224887307914E-3</v>
      </c>
      <c r="P262" s="27">
        <f t="shared" si="45"/>
        <v>2.1435990663117607E-3</v>
      </c>
    </row>
    <row r="263" spans="4:16" x14ac:dyDescent="0.25">
      <c r="F263" t="s">
        <v>124</v>
      </c>
      <c r="G263" s="1" t="s">
        <v>12</v>
      </c>
      <c r="H263" s="25">
        <f>$H$221*H$26^3/48/H$164+$H$221*H$26/4/H$207</f>
        <v>9.1923397533103692</v>
      </c>
      <c r="I263" s="25">
        <f>$H$221*I$26^3/48/I$164+$H$221*I$26/4/I$207</f>
        <v>5.1512767788456788</v>
      </c>
      <c r="J263" s="25">
        <f>$H$221*J$26^3/48/J$164+$H$221*J$26/4/J$207</f>
        <v>9.0311931604783826</v>
      </c>
      <c r="K263" s="25">
        <f>$H$221*K$26^3/48/K$164+$H$221*K$26/4/K$207</f>
        <v>5.0784506789218611</v>
      </c>
      <c r="L263" s="25"/>
      <c r="M263" s="25">
        <f>$H$221*H$26^3/48/H$164</f>
        <v>9.0110034854502725</v>
      </c>
      <c r="N263" s="25">
        <f>$H$221*I$26^3/48/I$164</f>
        <v>5.0043258027639563</v>
      </c>
      <c r="O263" s="25">
        <f>$H$221*J$26^3/48/J$164</f>
        <v>8.9279254528054413</v>
      </c>
      <c r="P263" s="25">
        <f>$H$221*K$26^3/48/K$164</f>
        <v>4.8298462666324431</v>
      </c>
    </row>
    <row r="264" spans="4:16" x14ac:dyDescent="0.25">
      <c r="H264" s="27">
        <f>IF(H263&gt;H$26/2,"Senza senso",H263/H$26)</f>
        <v>6.632279764293196E-3</v>
      </c>
      <c r="I264" s="27">
        <f t="shared" ref="I264:K264" si="46">IF(I263&gt;I$26/2,"Senza senso",I263/I$26)</f>
        <v>3.71664991258707E-3</v>
      </c>
      <c r="J264" s="27">
        <f t="shared" si="46"/>
        <v>6.5226008670217989E-3</v>
      </c>
      <c r="K264" s="27">
        <f t="shared" si="46"/>
        <v>3.6800367238564212E-3</v>
      </c>
      <c r="L264" s="25"/>
      <c r="M264" s="27">
        <f>IF(M263&gt;H$26/2,"Senza senso",M263/H$26)</f>
        <v>6.501445516197888E-3</v>
      </c>
      <c r="N264" s="27">
        <f t="shared" ref="N264:P264" si="47">IF(N263&gt;I$26/2,"Senza senso",N263/I$26)</f>
        <v>3.6106246773188718E-3</v>
      </c>
      <c r="O264" s="27">
        <f t="shared" si="47"/>
        <v>6.4480178050017635E-3</v>
      </c>
      <c r="P264" s="27">
        <f t="shared" si="47"/>
        <v>3.4998885990090169E-3</v>
      </c>
    </row>
    <row r="265" spans="4:16" s="32" customFormat="1" x14ac:dyDescent="0.25">
      <c r="H265" s="33"/>
      <c r="I265" s="33"/>
      <c r="J265" s="33"/>
      <c r="K265" s="33"/>
      <c r="L265" s="34"/>
      <c r="M265" s="33"/>
      <c r="N265" s="33"/>
      <c r="O265" s="33"/>
      <c r="P265" s="33"/>
    </row>
    <row r="266" spans="4:16" s="35" customFormat="1" x14ac:dyDescent="0.25">
      <c r="H266" s="38" t="s">
        <v>143</v>
      </c>
      <c r="I266" s="36"/>
      <c r="J266" s="36"/>
      <c r="K266" s="36"/>
      <c r="L266" s="37"/>
      <c r="M266" s="38" t="s">
        <v>144</v>
      </c>
      <c r="N266" s="36"/>
      <c r="O266" s="36"/>
      <c r="P266" s="36"/>
    </row>
    <row r="267" spans="4:16" x14ac:dyDescent="0.25">
      <c r="G267" s="39" t="s">
        <v>142</v>
      </c>
      <c r="H267" s="5" t="s">
        <v>6</v>
      </c>
      <c r="I267" s="5" t="s">
        <v>7</v>
      </c>
      <c r="J267" s="5" t="s">
        <v>8</v>
      </c>
      <c r="K267" s="5" t="s">
        <v>9</v>
      </c>
      <c r="L267" s="40"/>
      <c r="M267" s="5" t="s">
        <v>6</v>
      </c>
      <c r="N267" s="5" t="s">
        <v>7</v>
      </c>
      <c r="O267" s="5" t="s">
        <v>8</v>
      </c>
      <c r="P267" s="5" t="s">
        <v>9</v>
      </c>
    </row>
    <row r="268" spans="4:16" x14ac:dyDescent="0.25">
      <c r="D268" s="41"/>
      <c r="F268" t="s">
        <v>117</v>
      </c>
      <c r="G268" s="1" t="s">
        <v>12</v>
      </c>
      <c r="H268" s="25">
        <v>1.1950000000000001</v>
      </c>
      <c r="I268" s="25">
        <v>0.72599999999999998</v>
      </c>
      <c r="J268" s="25">
        <v>1.0329999999999999</v>
      </c>
      <c r="K268" s="25">
        <v>0.94699999999999995</v>
      </c>
      <c r="L268" s="25"/>
      <c r="M268" s="25">
        <v>1.2090000000000001</v>
      </c>
      <c r="N268" s="25">
        <v>0.74099999999999999</v>
      </c>
      <c r="O268" s="25">
        <v>1.0369999999999999</v>
      </c>
      <c r="P268" s="25">
        <v>0.95799999999999996</v>
      </c>
    </row>
    <row r="269" spans="4:16" x14ac:dyDescent="0.25">
      <c r="F269" s="26" t="s">
        <v>119</v>
      </c>
      <c r="G269" s="1"/>
      <c r="H269" s="27">
        <f>IF(H268&gt;H$20/2,"Senza senso",H268/H$20)</f>
        <v>2.0117845117845119E-3</v>
      </c>
      <c r="I269" s="27">
        <f t="shared" ref="I269:K269" si="48">IF(I268&gt;I$20/2,"Senza senso",I268/I$20)</f>
        <v>1.2222222222222222E-3</v>
      </c>
      <c r="J269" s="27">
        <f t="shared" si="48"/>
        <v>1.7340943427899948E-3</v>
      </c>
      <c r="K269" s="27">
        <f t="shared" si="48"/>
        <v>1.5783333333333333E-3</v>
      </c>
      <c r="L269" s="25"/>
      <c r="M269" s="27">
        <f>IF(M268&gt;H$20/2,"Senza senso",M268/H$20)</f>
        <v>2.0353535353535355E-3</v>
      </c>
      <c r="N269" s="27">
        <f t="shared" ref="N269" si="49">IF(N268&gt;I$20/2,"Senza senso",N268/I$20)</f>
        <v>1.2474747474747474E-3</v>
      </c>
      <c r="O269" s="27">
        <f t="shared" ref="O269" si="50">IF(O268&gt;J$20/2,"Senza senso",O268/J$20)</f>
        <v>1.7408091321134797E-3</v>
      </c>
      <c r="P269" s="27">
        <f t="shared" ref="P269" si="51">IF(P268&gt;K$20/2,"Senza senso",P268/K$20)</f>
        <v>1.5966666666666666E-3</v>
      </c>
    </row>
    <row r="270" spans="4:16" x14ac:dyDescent="0.25">
      <c r="F270" t="s">
        <v>121</v>
      </c>
      <c r="G270" s="1" t="s">
        <v>12</v>
      </c>
      <c r="H270" s="25">
        <v>1.95</v>
      </c>
      <c r="I270" s="25">
        <v>1.151</v>
      </c>
      <c r="J270" s="25">
        <v>1.7270000000000001</v>
      </c>
      <c r="K270" s="25">
        <v>1.37</v>
      </c>
      <c r="L270" s="25"/>
      <c r="M270" s="25">
        <v>1.962</v>
      </c>
      <c r="N270" s="25">
        <v>1.165</v>
      </c>
      <c r="O270" s="25">
        <v>1.7310000000000001</v>
      </c>
      <c r="P270" s="25">
        <v>1.38</v>
      </c>
    </row>
    <row r="271" spans="4:16" x14ac:dyDescent="0.25">
      <c r="F271" s="26" t="s">
        <v>119</v>
      </c>
      <c r="G271" s="1"/>
      <c r="H271" s="27">
        <f>IF(H270&gt;H$22/2,"Senza senso",H270/H$22)</f>
        <v>2.6859504132231405E-3</v>
      </c>
      <c r="I271" s="27">
        <f t="shared" ref="I271:K271" si="52">IF(I270&gt;I$22/2,"Senza senso",I270/I$22)</f>
        <v>1.5853994490358128E-3</v>
      </c>
      <c r="J271" s="27">
        <f t="shared" si="52"/>
        <v>2.3837129054520359E-3</v>
      </c>
      <c r="K271" s="27">
        <f t="shared" si="52"/>
        <v>1.902777777777778E-3</v>
      </c>
      <c r="L271" s="25"/>
      <c r="M271" s="27">
        <f>IF(M270&gt;H$22/2,"Senza senso",M270/H$22)</f>
        <v>2.7024793388429752E-3</v>
      </c>
      <c r="N271" s="27">
        <f t="shared" ref="N271" si="53">IF(N270&gt;I$22/2,"Senza senso",N270/I$22)</f>
        <v>1.6046831955922865E-3</v>
      </c>
      <c r="O271" s="27">
        <f t="shared" ref="O271" si="54">IF(O270&gt;J$22/2,"Senza senso",O270/J$22)</f>
        <v>2.3892339544513458E-3</v>
      </c>
      <c r="P271" s="27">
        <f t="shared" ref="P271" si="55">IF(P270&gt;K$22/2,"Senza senso",P270/K$22)</f>
        <v>1.9166666666666666E-3</v>
      </c>
    </row>
    <row r="272" spans="4:16" x14ac:dyDescent="0.25">
      <c r="F272" t="s">
        <v>123</v>
      </c>
      <c r="G272" s="1" t="s">
        <v>12</v>
      </c>
      <c r="H272" s="25">
        <v>5.5250000000000004</v>
      </c>
      <c r="I272" s="25">
        <v>3.1259999999999999</v>
      </c>
      <c r="J272" s="25">
        <v>5.1989999999999998</v>
      </c>
      <c r="K272" s="25">
        <v>3.4750000000000001</v>
      </c>
      <c r="L272" s="25"/>
      <c r="M272" s="25">
        <v>5.5350000000000001</v>
      </c>
      <c r="N272" s="25">
        <v>3.1379999999999999</v>
      </c>
      <c r="O272" s="25">
        <v>5.202</v>
      </c>
      <c r="P272" s="25">
        <v>3.4830000000000001</v>
      </c>
    </row>
    <row r="273" spans="6:16" x14ac:dyDescent="0.25">
      <c r="F273" s="26" t="s">
        <v>119</v>
      </c>
      <c r="G273" s="1"/>
      <c r="H273" s="27">
        <f>IF(H272&gt;H$24/2,"Senza senso",H272/H$24)</f>
        <v>5.125231910946197E-3</v>
      </c>
      <c r="I273" s="27">
        <f t="shared" ref="I273:K273" si="56">IF(I272&gt;I$24/2,"Senza senso",I272/I$24)</f>
        <v>2.8998144712430425E-3</v>
      </c>
      <c r="J273" s="27">
        <f t="shared" si="56"/>
        <v>4.8196903680355983E-3</v>
      </c>
      <c r="K273" s="27">
        <f t="shared" si="56"/>
        <v>3.2175925925925926E-3</v>
      </c>
      <c r="L273" s="25"/>
      <c r="M273" s="27">
        <f>IF(M272&gt;H$24/2,"Senza senso",M272/H$24)</f>
        <v>5.1345083487940634E-3</v>
      </c>
      <c r="N273" s="27">
        <f t="shared" ref="N273" si="57">IF(N272&gt;I$24/2,"Senza senso",N272/I$24)</f>
        <v>2.9109461966604824E-3</v>
      </c>
      <c r="O273" s="27">
        <f t="shared" ref="O273" si="58">IF(O272&gt;J$24/2,"Senza senso",O272/J$24)</f>
        <v>4.8224714934643554E-3</v>
      </c>
      <c r="P273" s="27">
        <f t="shared" ref="P273" si="59">IF(P272&gt;K$24/2,"Senza senso",P272/K$24)</f>
        <v>3.225E-3</v>
      </c>
    </row>
    <row r="274" spans="6:16" x14ac:dyDescent="0.25">
      <c r="F274" t="s">
        <v>124</v>
      </c>
      <c r="G274" s="1" t="s">
        <v>12</v>
      </c>
      <c r="H274" s="25">
        <v>11.141999999999999</v>
      </c>
      <c r="I274" s="25">
        <v>6.1980000000000004</v>
      </c>
      <c r="J274" s="25">
        <v>10.641999999999999</v>
      </c>
      <c r="K274" s="25">
        <v>6.4960000000000004</v>
      </c>
      <c r="L274" s="25"/>
      <c r="M274" s="25">
        <v>11.151999999999999</v>
      </c>
      <c r="N274" s="25">
        <v>6.2089999999999996</v>
      </c>
      <c r="O274" s="25">
        <v>10.641999999999999</v>
      </c>
      <c r="P274" s="25">
        <v>6.5010000000000003</v>
      </c>
    </row>
    <row r="275" spans="6:16" x14ac:dyDescent="0.25">
      <c r="H275" s="27">
        <f>IF(H274&gt;H$26/2,"Senza senso",H274/H$26)</f>
        <v>8.0389610389610382E-3</v>
      </c>
      <c r="I275" s="27">
        <f t="shared" ref="I275:K275" si="60">IF(I274&gt;I$26/2,"Senza senso",I274/I$26)</f>
        <v>4.4718614718614724E-3</v>
      </c>
      <c r="J275" s="27">
        <f t="shared" si="60"/>
        <v>7.6859742886032072E-3</v>
      </c>
      <c r="K275" s="27">
        <f t="shared" si="60"/>
        <v>4.7072463768115949E-3</v>
      </c>
      <c r="L275" s="25"/>
      <c r="M275" s="27">
        <f>IF(M274&gt;H$26/2,"Senza senso",M274/H$26)</f>
        <v>8.046176046176046E-3</v>
      </c>
      <c r="N275" s="27">
        <f t="shared" ref="N275" si="61">IF(N274&gt;I$26/2,"Senza senso",N274/I$26)</f>
        <v>4.4797979797979795E-3</v>
      </c>
      <c r="O275" s="27">
        <f t="shared" ref="O275" si="62">IF(O274&gt;J$26/2,"Senza senso",O274/J$26)</f>
        <v>7.6859742886032072E-3</v>
      </c>
      <c r="P275" s="27">
        <f t="shared" ref="P275" si="63">IF(P274&gt;K$26/2,"Senza senso",P274/K$26)</f>
        <v>4.7108695652173915E-3</v>
      </c>
    </row>
    <row r="276" spans="6:16" x14ac:dyDescent="0.25">
      <c r="H276" s="27"/>
      <c r="I276" s="27"/>
      <c r="J276" s="27"/>
      <c r="K276" s="27"/>
      <c r="L276" s="25"/>
      <c r="M276" s="27"/>
      <c r="N276" s="27"/>
      <c r="O276" s="27"/>
      <c r="P276" s="27"/>
    </row>
    <row r="277" spans="6:16" x14ac:dyDescent="0.25">
      <c r="F277" s="20" t="s">
        <v>130</v>
      </c>
      <c r="G277" s="1"/>
      <c r="H277" s="5" t="s">
        <v>6</v>
      </c>
      <c r="I277" s="5" t="s">
        <v>7</v>
      </c>
      <c r="J277" s="5" t="s">
        <v>8</v>
      </c>
      <c r="K277" s="5" t="s">
        <v>9</v>
      </c>
      <c r="L277" s="25"/>
      <c r="M277" s="5" t="s">
        <v>6</v>
      </c>
      <c r="N277" s="5" t="s">
        <v>7</v>
      </c>
      <c r="O277" s="5" t="s">
        <v>8</v>
      </c>
      <c r="P277" s="5" t="s">
        <v>9</v>
      </c>
    </row>
    <row r="278" spans="6:16" x14ac:dyDescent="0.25">
      <c r="F278" t="s">
        <v>117</v>
      </c>
      <c r="G278" s="1" t="s">
        <v>12</v>
      </c>
      <c r="H278" s="25">
        <f>$H$221*H$20^3/48/H$165+$H$221*H$20/4/H$208</f>
        <v>0.66063007017424358</v>
      </c>
      <c r="I278" s="25">
        <f>$H$221*I$20^3/48/I$165+$H$221*I$20/4/I$208</f>
        <v>0.33351003016515612</v>
      </c>
      <c r="J278" s="25">
        <f>$H$221*J$20^3/48/J$165+$H$221*J$20/4/J$208</f>
        <v>0.57207130546045615</v>
      </c>
      <c r="K278" s="25">
        <f>$H$221*K$20^3/48/K$165+$H$221*K$20/4/K$208</f>
        <v>0.37666094555370283</v>
      </c>
      <c r="L278" s="25"/>
      <c r="M278" s="25">
        <f>$H$221*H$20^3/48/H$165</f>
        <v>0.65991212658312404</v>
      </c>
      <c r="N278" s="25">
        <f>$H$221*I$20^3/48/I$165</f>
        <v>0.33292822425985297</v>
      </c>
      <c r="O278" s="25">
        <f>$H$221*J$20^3/48/J$165</f>
        <v>0.57166086492575163</v>
      </c>
      <c r="P278" s="25">
        <f>$H$221*K$20^3/48/K$165</f>
        <v>0.37566241023312008</v>
      </c>
    </row>
    <row r="279" spans="6:16" x14ac:dyDescent="0.25">
      <c r="F279" s="26" t="s">
        <v>119</v>
      </c>
      <c r="G279" s="1"/>
      <c r="H279" s="27">
        <f>IF(H278&gt;H$20/2,"Senza senso",H278/H$20)</f>
        <v>1.1121718353101745E-3</v>
      </c>
      <c r="I279" s="27">
        <f t="shared" ref="I279:K279" si="64">IF(I278&gt;I$20/2,"Senza senso",I278/I$20)</f>
        <v>5.6146469724773754E-4</v>
      </c>
      <c r="J279" s="27">
        <f t="shared" si="64"/>
        <v>9.6033457354449572E-4</v>
      </c>
      <c r="K279" s="27">
        <f t="shared" si="64"/>
        <v>6.277682425895047E-4</v>
      </c>
      <c r="L279" s="25"/>
      <c r="M279" s="27">
        <f>IF(M278&gt;H$20/2,"Senza senso",M278/H$20)</f>
        <v>1.1109631760658654E-3</v>
      </c>
      <c r="N279" s="27">
        <f t="shared" ref="N279:P279" si="65">IF(N278&gt;I$20/2,"Senza senso",N278/I$20)</f>
        <v>5.6048522602668847E-4</v>
      </c>
      <c r="O279" s="27">
        <f t="shared" si="65"/>
        <v>9.5964556811440585E-4</v>
      </c>
      <c r="P279" s="27">
        <f t="shared" si="65"/>
        <v>6.2610401705520018E-4</v>
      </c>
    </row>
    <row r="280" spans="6:16" x14ac:dyDescent="0.25">
      <c r="F280" t="s">
        <v>121</v>
      </c>
      <c r="G280" s="1" t="s">
        <v>12</v>
      </c>
      <c r="H280" s="25">
        <f>$H$221*H$22^3/48/H$165+$H$221*H$22/4/H$208</f>
        <v>1.2057376244469487</v>
      </c>
      <c r="I280" s="25">
        <f>$H$221*I$22^3/48/I$165+$H$221*I$22/4/I$208</f>
        <v>0.60856770308846286</v>
      </c>
      <c r="J280" s="25">
        <f>$H$221*J$22^3/48/J$165+$H$221*J$22/4/J$208</f>
        <v>1.0289199357491083</v>
      </c>
      <c r="K280" s="25">
        <f>$H$221*K$22^3/48/K$165+$H$221*K$22/4/K$208</f>
        <v>0.65034288726753087</v>
      </c>
      <c r="L280" s="25"/>
      <c r="M280" s="25">
        <f>$H$221*H$22^3/48/H$165</f>
        <v>1.2048601378355803</v>
      </c>
      <c r="N280" s="25">
        <f>$H$221*I$22^3/48/I$165</f>
        <v>0.60785660698198118</v>
      </c>
      <c r="O280" s="25">
        <f>$H$221*J$22^3/48/J$165</f>
        <v>1.0284207513150083</v>
      </c>
      <c r="P280" s="25">
        <f>$H$221*K$22^3/48/K$165</f>
        <v>0.64914464488283152</v>
      </c>
    </row>
    <row r="281" spans="6:16" x14ac:dyDescent="0.25">
      <c r="F281" s="26" t="s">
        <v>119</v>
      </c>
      <c r="G281" s="1"/>
      <c r="H281" s="27">
        <f>IF(H280&gt;H$22/2,"Senza senso",H280/H$22)</f>
        <v>1.6607956259599844E-3</v>
      </c>
      <c r="I281" s="27">
        <f t="shared" ref="I281:K281" si="66">IF(I280&gt;I$22/2,"Senza senso",I280/I$22)</f>
        <v>8.3824752491523809E-4</v>
      </c>
      <c r="J281" s="27">
        <f t="shared" si="66"/>
        <v>1.4201793454093972E-3</v>
      </c>
      <c r="K281" s="27">
        <f t="shared" si="66"/>
        <v>9.0325401009379292E-4</v>
      </c>
      <c r="L281" s="25"/>
      <c r="M281" s="27">
        <f>IF(M280&gt;H$22/2,"Senza senso",M280/H$22)</f>
        <v>1.6595869667156754E-3</v>
      </c>
      <c r="N281" s="27">
        <f t="shared" ref="N281:P281" si="67">IF(N280&gt;I$22/2,"Senza senso",N280/I$22)</f>
        <v>8.3726805369418891E-4</v>
      </c>
      <c r="O281" s="27">
        <f t="shared" si="67"/>
        <v>1.4194903399793075E-3</v>
      </c>
      <c r="P281" s="27">
        <f t="shared" si="67"/>
        <v>9.0158978455948818E-4</v>
      </c>
    </row>
    <row r="282" spans="6:16" x14ac:dyDescent="0.25">
      <c r="F282" t="s">
        <v>123</v>
      </c>
      <c r="G282" s="1" t="s">
        <v>12</v>
      </c>
      <c r="H282" s="25">
        <f>$H$221*H$24^3/48/H$165+$H$221*H$24/4/H$208</f>
        <v>3.9457220669306681</v>
      </c>
      <c r="I282" s="25">
        <f>$H$221*I$24^3/48/I$165+$H$221*I$24/4/I$208</f>
        <v>1.9910306022806878</v>
      </c>
      <c r="J282" s="25">
        <f>$H$221*J$24^3/48/J$165+$H$221*J$24/4/J$208</f>
        <v>3.395101643630754</v>
      </c>
      <c r="K282" s="25">
        <f>$H$221*K$24^3/48/K$165+$H$221*K$24/4/K$208</f>
        <v>2.1926605400566048</v>
      </c>
      <c r="L282" s="25"/>
      <c r="M282" s="25">
        <f>$H$221*H$24^3/48/H$165</f>
        <v>3.9444191322653031</v>
      </c>
      <c r="N282" s="25">
        <f>$H$221*I$24^3/48/I$165</f>
        <v>1.989974732304397</v>
      </c>
      <c r="O282" s="25">
        <f>$H$221*J$24^3/48/J$165</f>
        <v>3.394358413473316</v>
      </c>
      <c r="P282" s="25">
        <f>$H$221*K$24^3/48/K$165</f>
        <v>2.1908631764795561</v>
      </c>
    </row>
    <row r="283" spans="6:16" x14ac:dyDescent="0.25">
      <c r="F283" s="26" t="s">
        <v>119</v>
      </c>
      <c r="G283" s="1"/>
      <c r="H283" s="27">
        <f>IF(H282&gt;H$24/2,"Senza senso",H282/H$24)</f>
        <v>3.6602245518837367E-3</v>
      </c>
      <c r="I283" s="27">
        <f t="shared" ref="I283:K283" si="68">IF(I282&gt;I$24/2,"Senza senso",I282/I$24)</f>
        <v>1.8469671635256845E-3</v>
      </c>
      <c r="J283" s="27">
        <f t="shared" si="68"/>
        <v>3.1474011714385406E-3</v>
      </c>
      <c r="K283" s="27">
        <f t="shared" si="68"/>
        <v>2.0302412407931527E-3</v>
      </c>
      <c r="L283" s="25"/>
      <c r="M283" s="27">
        <f>IF(M282&gt;H$24/2,"Senza senso",M282/H$24)</f>
        <v>3.6590158926394275E-3</v>
      </c>
      <c r="N283" s="27">
        <f t="shared" ref="N283:P283" si="69">IF(N282&gt;I$24/2,"Senza senso",N282/I$24)</f>
        <v>1.8459876923046354E-3</v>
      </c>
      <c r="O283" s="27">
        <f t="shared" si="69"/>
        <v>3.1467121660084508E-3</v>
      </c>
      <c r="P283" s="27">
        <f t="shared" si="69"/>
        <v>2.0285770152588482E-3</v>
      </c>
    </row>
    <row r="284" spans="6:16" x14ac:dyDescent="0.25">
      <c r="F284" t="s">
        <v>124</v>
      </c>
      <c r="G284" s="1" t="s">
        <v>12</v>
      </c>
      <c r="H284" s="25">
        <f>$H$221*H$26^3/48/H$165+$H$221*H$26/4/H$208</f>
        <v>8.3850033283056309</v>
      </c>
      <c r="I284" s="25">
        <f>$H$221*I$26^3/48/I$165+$H$221*I$26/4/I$208</f>
        <v>4.2307790627097654</v>
      </c>
      <c r="J284" s="25">
        <f>$H$221*J$26^3/48/J$165+$H$221*J$26/4/J$208</f>
        <v>7.1793703414827688</v>
      </c>
      <c r="K284" s="25">
        <f>$H$221*K$26^3/48/K$165+$H$221*K$26/4/K$208</f>
        <v>4.5729811765437116</v>
      </c>
      <c r="L284" s="25"/>
      <c r="M284" s="25">
        <f>$H$221*H$26^3/48/H$165</f>
        <v>8.3833281265930193</v>
      </c>
      <c r="N284" s="25">
        <f>$H$221*I$26^3/48/I$165</f>
        <v>4.2294215155973918</v>
      </c>
      <c r="O284" s="25">
        <f>$H$221*J$26^3/48/J$165</f>
        <v>7.1784163445642664</v>
      </c>
      <c r="P284" s="25">
        <f>$H$221*K$26^3/48/K$165</f>
        <v>4.5706845453063716</v>
      </c>
    </row>
    <row r="285" spans="6:16" x14ac:dyDescent="0.25">
      <c r="H285" s="27">
        <f>IF(H284&gt;H$26/2,"Senza senso",H284/H$26)</f>
        <v>6.0497859511584639E-3</v>
      </c>
      <c r="I285" s="27">
        <f t="shared" ref="I285:K285" si="70">IF(I284&gt;I$26/2,"Senza senso",I284/I$26)</f>
        <v>3.0525101462552419E-3</v>
      </c>
      <c r="J285" s="27">
        <f t="shared" si="70"/>
        <v>5.1851584150532787E-3</v>
      </c>
      <c r="K285" s="27">
        <f t="shared" si="70"/>
        <v>3.3137544757563127E-3</v>
      </c>
      <c r="L285" s="25"/>
      <c r="M285" s="27">
        <f>IF(M284&gt;H$26/2,"Senza senso",M284/H$26)</f>
        <v>6.0485772919141555E-3</v>
      </c>
      <c r="N285" s="27">
        <f t="shared" ref="N285:P285" si="71">IF(N284&gt;I$26/2,"Senza senso",N284/I$26)</f>
        <v>3.0515306750341933E-3</v>
      </c>
      <c r="O285" s="27">
        <f t="shared" si="71"/>
        <v>5.1844694096231884E-3</v>
      </c>
      <c r="P285" s="27">
        <f t="shared" si="71"/>
        <v>3.3120902502220082E-3</v>
      </c>
    </row>
    <row r="286" spans="6:16" x14ac:dyDescent="0.25">
      <c r="H286" s="27"/>
      <c r="I286" s="27"/>
      <c r="J286" s="27"/>
      <c r="K286" s="27"/>
      <c r="L286" s="25"/>
      <c r="M286" s="27"/>
      <c r="N286" s="27"/>
      <c r="O286" s="27"/>
      <c r="P286" s="27"/>
    </row>
    <row r="287" spans="6:16" ht="18" x14ac:dyDescent="0.35">
      <c r="G287" s="25"/>
      <c r="H287" s="10" t="s">
        <v>131</v>
      </c>
      <c r="I287" s="25"/>
      <c r="J287" s="29" t="s">
        <v>125</v>
      </c>
      <c r="K287" s="25"/>
      <c r="L287" s="25"/>
      <c r="M287" s="10" t="s">
        <v>131</v>
      </c>
      <c r="O287" s="29" t="s">
        <v>126</v>
      </c>
    </row>
    <row r="288" spans="6:16" x14ac:dyDescent="0.25">
      <c r="F288" s="20" t="s">
        <v>129</v>
      </c>
      <c r="G288" s="1"/>
      <c r="H288" s="5" t="s">
        <v>6</v>
      </c>
      <c r="I288" s="5" t="s">
        <v>7</v>
      </c>
      <c r="J288" s="5" t="s">
        <v>8</v>
      </c>
      <c r="K288" s="5" t="s">
        <v>9</v>
      </c>
      <c r="L288" s="25"/>
      <c r="M288" s="5" t="s">
        <v>6</v>
      </c>
      <c r="N288" s="5" t="s">
        <v>7</v>
      </c>
      <c r="O288" s="5" t="s">
        <v>8</v>
      </c>
      <c r="P288" s="5" t="s">
        <v>9</v>
      </c>
    </row>
    <row r="289" spans="6:16" x14ac:dyDescent="0.25">
      <c r="F289" t="s">
        <v>117</v>
      </c>
      <c r="G289" s="1" t="s">
        <v>12</v>
      </c>
      <c r="H289" s="25">
        <f>$H$221*H$20^3/48/H$167+$H$221*H$20/4/H$210</f>
        <v>0.76641810797681609</v>
      </c>
      <c r="I289" s="25">
        <f>$H$221*I$20^3/48/I$167+$H$221*I$20/4/I$210</f>
        <v>0.44019679910044573</v>
      </c>
      <c r="J289" s="25">
        <f>$H$221*J$20^3/48/J$167+$H$221*J$20/4/J$210</f>
        <v>0.74362670417965149</v>
      </c>
      <c r="K289" s="25">
        <f>$H$221*K$20^3/48/K$167+$H$221*K$20/4/K$210</f>
        <v>0.47637502468434423</v>
      </c>
      <c r="L289" s="25"/>
      <c r="M289" s="25">
        <f>$H$221*H$20^3/48/H$167</f>
        <v>0.70932097407334516</v>
      </c>
      <c r="N289" s="25">
        <f>$H$221*I$20^3/48/I$167</f>
        <v>0.39392652091727937</v>
      </c>
      <c r="O289" s="25">
        <f>$H$221*J$20^3/48/J$167</f>
        <v>0.71098489435042544</v>
      </c>
      <c r="P289" s="25">
        <f>$H$221*K$20^3/48/K$167</f>
        <v>0.39696279005773349</v>
      </c>
    </row>
    <row r="290" spans="6:16" x14ac:dyDescent="0.25">
      <c r="F290" s="26" t="s">
        <v>119</v>
      </c>
      <c r="G290" s="1"/>
      <c r="H290" s="27">
        <f>IF(H289&gt;H$20/2,"Senza senso",H289/H$20)</f>
        <v>1.290266175045145E-3</v>
      </c>
      <c r="I290" s="27">
        <f t="shared" ref="I290:K290" si="72">IF(I289&gt;I$20/2,"Senza senso",I289/I$20)</f>
        <v>7.4107205235765278E-4</v>
      </c>
      <c r="J290" s="27">
        <f t="shared" si="72"/>
        <v>1.248324163470961E-3</v>
      </c>
      <c r="K290" s="27">
        <f t="shared" si="72"/>
        <v>7.9395837447390706E-4</v>
      </c>
      <c r="L290" s="25"/>
      <c r="M290" s="27">
        <f>IF(M289&gt;H$20/2,"Senza senso",M289/H$20)</f>
        <v>1.1941430539955306E-3</v>
      </c>
      <c r="N290" s="27">
        <f t="shared" ref="N290:P290" si="73">IF(N289&gt;I$20/2,"Senza senso",N289/I$20)</f>
        <v>6.6317596114020096E-4</v>
      </c>
      <c r="O290" s="27">
        <f t="shared" si="73"/>
        <v>1.1935284444358324E-3</v>
      </c>
      <c r="P290" s="27">
        <f t="shared" si="73"/>
        <v>6.616046500962225E-4</v>
      </c>
    </row>
    <row r="291" spans="6:16" x14ac:dyDescent="0.25">
      <c r="F291" t="s">
        <v>121</v>
      </c>
      <c r="G291" s="1" t="s">
        <v>12</v>
      </c>
      <c r="H291" s="25">
        <f>$H$221*H$22^3/48/H$167+$H$221*H$22/4/H$210</f>
        <v>1.3648556417004321</v>
      </c>
      <c r="I291" s="25">
        <f>$H$221*I$22^3/48/I$167+$H$221*I$22/4/I$210</f>
        <v>0.77577917311673539</v>
      </c>
      <c r="J291" s="25">
        <f>$H$221*J$22^3/48/J$167+$H$221*J$22/4/J$210</f>
        <v>1.3187648745821963</v>
      </c>
      <c r="K291" s="25">
        <f>$H$221*K$22^3/48/K$167+$H$221*K$22/4/K$210</f>
        <v>0.78124638277169633</v>
      </c>
      <c r="L291" s="25"/>
      <c r="M291" s="25">
        <f>$H$221*H$22^3/48/H$167</f>
        <v>1.295070255818412</v>
      </c>
      <c r="N291" s="25">
        <f>$H$221*I$22^3/48/I$167</f>
        <v>0.71922661089286533</v>
      </c>
      <c r="O291" s="25">
        <f>$H$221*J$22^3/48/J$167</f>
        <v>1.2790653761412456</v>
      </c>
      <c r="P291" s="25">
        <f>$H$221*K$22^3/48/K$167</f>
        <v>0.68595170121976345</v>
      </c>
    </row>
    <row r="292" spans="6:16" x14ac:dyDescent="0.25">
      <c r="F292" s="26" t="s">
        <v>119</v>
      </c>
      <c r="G292" s="1"/>
      <c r="H292" s="27">
        <f>IF(H291&gt;H$22/2,"Senza senso",H291/H$22)</f>
        <v>1.8799664486231847E-3</v>
      </c>
      <c r="I292" s="27">
        <f t="shared" ref="I292:K292" si="74">IF(I291&gt;I$22/2,"Senza senso",I291/I$22)</f>
        <v>1.068566354155283E-3</v>
      </c>
      <c r="J292" s="27">
        <f t="shared" si="74"/>
        <v>1.8202413727842598E-3</v>
      </c>
      <c r="K292" s="27">
        <f t="shared" si="74"/>
        <v>1.0850644205162448E-3</v>
      </c>
      <c r="L292" s="25"/>
      <c r="M292" s="27">
        <f>IF(M291&gt;H$22/2,"Senza senso",M291/H$22)</f>
        <v>1.7838433275735703E-3</v>
      </c>
      <c r="N292" s="27">
        <f t="shared" ref="N292:P292" si="75">IF(N291&gt;I$22/2,"Senza senso",N291/I$22)</f>
        <v>9.9067026293783093E-4</v>
      </c>
      <c r="O292" s="27">
        <f t="shared" si="75"/>
        <v>1.7654456537491313E-3</v>
      </c>
      <c r="P292" s="27">
        <f t="shared" si="75"/>
        <v>9.5271069613856038E-4</v>
      </c>
    </row>
    <row r="293" spans="6:16" x14ac:dyDescent="0.25">
      <c r="F293" t="s">
        <v>123</v>
      </c>
      <c r="G293" s="1" t="s">
        <v>12</v>
      </c>
      <c r="H293" s="25">
        <f>$H$221*H$24^3/48/H$167+$H$221*H$24/4/H$210</f>
        <v>4.3433658486470996</v>
      </c>
      <c r="I293" s="25">
        <f>$H$221*I$24^3/48/I$167+$H$221*I$24/4/I$210</f>
        <v>2.4385450320773203</v>
      </c>
      <c r="J293" s="25">
        <f>$H$221*J$24^3/48/J$167+$H$221*J$24/4/J$210</f>
        <v>4.280732720717098</v>
      </c>
      <c r="K293" s="25">
        <f>$H$221*K$24^3/48/K$167+$H$221*K$24/4/K$210</f>
        <v>2.4580290139446008</v>
      </c>
      <c r="L293" s="25"/>
      <c r="M293" s="25">
        <f>$H$221*H$24^3/48/H$167</f>
        <v>4.2397451241556157</v>
      </c>
      <c r="N293" s="25">
        <f>$H$221*I$24^3/48/I$167</f>
        <v>2.3545730457449072</v>
      </c>
      <c r="O293" s="25">
        <f>$H$221*J$24^3/48/J$167</f>
        <v>4.2216245785939046</v>
      </c>
      <c r="P293" s="25">
        <f>$H$221*K$24^3/48/K$167</f>
        <v>2.3150869916167016</v>
      </c>
    </row>
    <row r="294" spans="6:16" x14ac:dyDescent="0.25">
      <c r="F294" s="26" t="s">
        <v>119</v>
      </c>
      <c r="G294" s="1"/>
      <c r="H294" s="27">
        <f>IF(H293&gt;H$24/2,"Senza senso",H293/H$24)</f>
        <v>4.0290963345520408E-3</v>
      </c>
      <c r="I294" s="27">
        <f t="shared" ref="I294:K294" si="76">IF(I293&gt;I$24/2,"Senza senso",I293/I$24)</f>
        <v>2.2621011429288687E-3</v>
      </c>
      <c r="J294" s="27">
        <f t="shared" si="76"/>
        <v>3.9684182077659195E-3</v>
      </c>
      <c r="K294" s="27">
        <f t="shared" si="76"/>
        <v>2.2759527906894453E-3</v>
      </c>
      <c r="L294" s="25"/>
      <c r="M294" s="27">
        <f>IF(M293&gt;H$24/2,"Senza senso",M293/H$24)</f>
        <v>3.932973213502426E-3</v>
      </c>
      <c r="N294" s="27">
        <f t="shared" ref="N294:P294" si="77">IF(N293&gt;I$24/2,"Senza senso",N293/I$24)</f>
        <v>2.1842050517114167E-3</v>
      </c>
      <c r="O294" s="27">
        <f t="shared" si="77"/>
        <v>3.9136224887307914E-3</v>
      </c>
      <c r="P294" s="27">
        <f t="shared" si="77"/>
        <v>2.1435990663117607E-3</v>
      </c>
    </row>
    <row r="295" spans="6:16" x14ac:dyDescent="0.25">
      <c r="F295" t="s">
        <v>124</v>
      </c>
      <c r="G295" s="1" t="s">
        <v>12</v>
      </c>
      <c r="H295" s="25">
        <f>$H$221*H$26^3/48/H$167+$H$221*H$26/4/H$210</f>
        <v>9.1442301312250382</v>
      </c>
      <c r="I295" s="25">
        <f>$H$221*I$26^3/48/I$167+$H$221*I$26/4/I$210</f>
        <v>5.1122897851913445</v>
      </c>
      <c r="J295" s="25">
        <f>$H$221*J$26^3/48/J$167+$H$221*J$26/4/J$210</f>
        <v>9.0037956053814803</v>
      </c>
      <c r="K295" s="25">
        <f>$H$221*K$26^3/48/K$167+$H$221*K$26/4/K$210</f>
        <v>5.0124944062736478</v>
      </c>
      <c r="L295" s="25"/>
      <c r="M295" s="25">
        <f>$H$221*H$26^3/48/H$167</f>
        <v>9.0110034854502725</v>
      </c>
      <c r="N295" s="25">
        <f>$H$221*I$26^3/48/I$167</f>
        <v>5.0043258027639563</v>
      </c>
      <c r="O295" s="25">
        <f>$H$221*J$26^3/48/J$167</f>
        <v>8.9279254528054413</v>
      </c>
      <c r="P295" s="25">
        <f>$H$221*K$26^3/48/K$167</f>
        <v>4.8298462666324431</v>
      </c>
    </row>
    <row r="296" spans="6:16" x14ac:dyDescent="0.25">
      <c r="H296" s="27">
        <f>IF(H295&gt;H$26/2,"Senza senso",H295/H$26)</f>
        <v>6.597568637247502E-3</v>
      </c>
      <c r="I296" s="27">
        <f t="shared" ref="I296:K296" si="78">IF(I295&gt;I$26/2,"Senza senso",I295/I$26)</f>
        <v>3.6885207685363234E-3</v>
      </c>
      <c r="J296" s="27">
        <f t="shared" si="78"/>
        <v>6.5028135240368925E-3</v>
      </c>
      <c r="K296" s="27">
        <f t="shared" si="78"/>
        <v>3.6322423233867015E-3</v>
      </c>
      <c r="L296" s="25"/>
      <c r="M296" s="27">
        <f>IF(M295&gt;H$26/2,"Senza senso",M295/H$26)</f>
        <v>6.501445516197888E-3</v>
      </c>
      <c r="N296" s="27">
        <f t="shared" ref="N296:P296" si="79">IF(N295&gt;I$26/2,"Senza senso",N295/I$26)</f>
        <v>3.6106246773188718E-3</v>
      </c>
      <c r="O296" s="27">
        <f t="shared" si="79"/>
        <v>6.4480178050017635E-3</v>
      </c>
      <c r="P296" s="27">
        <f t="shared" si="79"/>
        <v>3.4998885990090169E-3</v>
      </c>
    </row>
    <row r="297" spans="6:16" x14ac:dyDescent="0.25">
      <c r="H297" s="27"/>
      <c r="I297" s="25"/>
      <c r="K297" s="25"/>
      <c r="L297" s="25"/>
      <c r="M297" s="27"/>
    </row>
    <row r="298" spans="6:16" x14ac:dyDescent="0.25">
      <c r="G298" s="35"/>
      <c r="H298" s="38" t="s">
        <v>143</v>
      </c>
      <c r="I298" s="36"/>
      <c r="J298" s="36"/>
      <c r="K298" s="36"/>
      <c r="L298" s="37"/>
      <c r="M298" s="38" t="s">
        <v>144</v>
      </c>
      <c r="N298" s="36"/>
      <c r="O298" s="36"/>
      <c r="P298" s="36"/>
    </row>
    <row r="299" spans="6:16" x14ac:dyDescent="0.25">
      <c r="G299" s="39" t="s">
        <v>142</v>
      </c>
      <c r="H299" s="5" t="s">
        <v>6</v>
      </c>
      <c r="I299" s="5" t="s">
        <v>7</v>
      </c>
      <c r="J299" s="5" t="s">
        <v>8</v>
      </c>
      <c r="K299" s="5" t="s">
        <v>9</v>
      </c>
      <c r="L299" s="40"/>
      <c r="M299" s="5" t="s">
        <v>6</v>
      </c>
      <c r="N299" s="5" t="s">
        <v>7</v>
      </c>
      <c r="O299" s="5" t="s">
        <v>8</v>
      </c>
      <c r="P299" s="5" t="s">
        <v>9</v>
      </c>
    </row>
    <row r="300" spans="6:16" x14ac:dyDescent="0.25">
      <c r="F300" t="s">
        <v>117</v>
      </c>
      <c r="G300" s="1" t="s">
        <v>12</v>
      </c>
      <c r="H300" s="25">
        <v>1.1080000000000001</v>
      </c>
      <c r="I300" s="25">
        <v>0.65700000000000003</v>
      </c>
      <c r="J300" s="25">
        <v>0.98299999999999998</v>
      </c>
      <c r="K300" s="25">
        <v>0.82799999999999996</v>
      </c>
      <c r="L300" s="25"/>
      <c r="M300" s="25">
        <v>1.119</v>
      </c>
      <c r="N300" s="25">
        <v>0.67</v>
      </c>
      <c r="O300" s="25">
        <v>0.98599999999999999</v>
      </c>
      <c r="P300" s="25">
        <v>0.83499999999999996</v>
      </c>
    </row>
    <row r="301" spans="6:16" x14ac:dyDescent="0.25">
      <c r="F301" s="26" t="s">
        <v>119</v>
      </c>
      <c r="G301" s="1"/>
      <c r="H301" s="27">
        <f>IF(H300&gt;H$20/2,"Senza senso",H300/H$20)</f>
        <v>1.8653198653198655E-3</v>
      </c>
      <c r="I301" s="27">
        <f t="shared" ref="I301:K301" si="80">IF(I300&gt;I$20/2,"Senza senso",I300/I$20)</f>
        <v>1.1060606060606061E-3</v>
      </c>
      <c r="J301" s="27">
        <f t="shared" si="80"/>
        <v>1.6501594762464327E-3</v>
      </c>
      <c r="K301" s="27">
        <f t="shared" si="80"/>
        <v>1.3799999999999999E-3</v>
      </c>
      <c r="L301" s="25"/>
      <c r="M301" s="27">
        <f>IF(M300&gt;H$20/2,"Senza senso",M300/H$20)</f>
        <v>1.8838383838383839E-3</v>
      </c>
      <c r="N301" s="27">
        <f t="shared" ref="N301" si="81">IF(N300&gt;I$20/2,"Senza senso",N300/I$20)</f>
        <v>1.127946127946128E-3</v>
      </c>
      <c r="O301" s="27">
        <f t="shared" ref="O301" si="82">IF(O300&gt;J$20/2,"Senza senso",O300/J$20)</f>
        <v>1.6551955682390465E-3</v>
      </c>
      <c r="P301" s="27">
        <f t="shared" ref="P301" si="83">IF(P300&gt;K$20/2,"Senza senso",P300/K$20)</f>
        <v>1.3916666666666667E-3</v>
      </c>
    </row>
    <row r="302" spans="6:16" x14ac:dyDescent="0.25">
      <c r="F302" t="s">
        <v>121</v>
      </c>
      <c r="G302" s="1" t="s">
        <v>12</v>
      </c>
      <c r="H302" s="25">
        <v>1.843</v>
      </c>
      <c r="I302" s="25">
        <v>1.0660000000000001</v>
      </c>
      <c r="J302" s="25">
        <v>1.6659999999999999</v>
      </c>
      <c r="K302" s="25">
        <v>1.2270000000000001</v>
      </c>
      <c r="L302" s="25"/>
      <c r="M302" s="25">
        <v>1.8520000000000001</v>
      </c>
      <c r="N302" s="25">
        <v>1.0780000000000001</v>
      </c>
      <c r="O302" s="25">
        <v>1.669</v>
      </c>
      <c r="P302" s="25">
        <v>1.2330000000000001</v>
      </c>
    </row>
    <row r="303" spans="6:16" x14ac:dyDescent="0.25">
      <c r="F303" s="26" t="s">
        <v>119</v>
      </c>
      <c r="G303" s="1"/>
      <c r="H303" s="27">
        <f>IF(H302&gt;H$22/2,"Senza senso",H302/H$22)</f>
        <v>2.5385674931129474E-3</v>
      </c>
      <c r="I303" s="27">
        <f t="shared" ref="I303:K303" si="84">IF(I302&gt;I$22/2,"Senza senso",I302/I$22)</f>
        <v>1.4683195592286502E-3</v>
      </c>
      <c r="J303" s="27">
        <f t="shared" si="84"/>
        <v>2.2995169082125604E-3</v>
      </c>
      <c r="K303" s="27">
        <f t="shared" si="84"/>
        <v>1.7041666666666668E-3</v>
      </c>
      <c r="L303" s="25"/>
      <c r="M303" s="27">
        <f>IF(M302&gt;H$22/2,"Senza senso",M302/H$22)</f>
        <v>2.550964187327824E-3</v>
      </c>
      <c r="N303" s="27">
        <f t="shared" ref="N303" si="85">IF(N302&gt;I$22/2,"Senza senso",N302/I$22)</f>
        <v>1.4848484848484849E-3</v>
      </c>
      <c r="O303" s="27">
        <f t="shared" ref="O303" si="86">IF(O302&gt;J$22/2,"Senza senso",O302/J$22)</f>
        <v>2.303657694962043E-3</v>
      </c>
      <c r="P303" s="27">
        <f t="shared" ref="P303" si="87">IF(P302&gt;K$22/2,"Senza senso",P302/K$22)</f>
        <v>1.7125E-3</v>
      </c>
    </row>
    <row r="304" spans="6:16" x14ac:dyDescent="0.25">
      <c r="F304" t="s">
        <v>123</v>
      </c>
      <c r="G304" s="1" t="s">
        <v>12</v>
      </c>
      <c r="H304" s="25">
        <v>5.3630000000000004</v>
      </c>
      <c r="I304" s="25">
        <v>2.9980000000000002</v>
      </c>
      <c r="J304" s="25">
        <v>5.1059999999999999</v>
      </c>
      <c r="K304" s="25">
        <v>3.2570000000000001</v>
      </c>
      <c r="L304" s="25"/>
      <c r="M304" s="25">
        <v>5.3710000000000004</v>
      </c>
      <c r="N304" s="25">
        <v>3.0089999999999999</v>
      </c>
      <c r="O304" s="25">
        <v>5.109</v>
      </c>
      <c r="P304" s="25">
        <v>3.2610000000000001</v>
      </c>
    </row>
    <row r="305" spans="6:16" x14ac:dyDescent="0.25">
      <c r="F305" s="26" t="s">
        <v>119</v>
      </c>
      <c r="G305" s="1"/>
      <c r="H305" s="27">
        <f>IF(H304&gt;H$24/2,"Senza senso",H304/H$24)</f>
        <v>4.9749536178107607E-3</v>
      </c>
      <c r="I305" s="27">
        <f t="shared" ref="I305:K305" si="88">IF(I304&gt;I$24/2,"Senza senso",I304/I$24)</f>
        <v>2.7810760667903527E-3</v>
      </c>
      <c r="J305" s="27">
        <f t="shared" si="88"/>
        <v>4.7334754797441359E-3</v>
      </c>
      <c r="K305" s="27">
        <f t="shared" si="88"/>
        <v>3.0157407407407407E-3</v>
      </c>
      <c r="L305" s="25"/>
      <c r="M305" s="27">
        <f>IF(M304&gt;H$24/2,"Senza senso",M304/H$24)</f>
        <v>4.9823747680890545E-3</v>
      </c>
      <c r="N305" s="27">
        <f t="shared" ref="N305" si="89">IF(N304&gt;I$24/2,"Senza senso",N304/I$24)</f>
        <v>2.7912801484230054E-3</v>
      </c>
      <c r="O305" s="27">
        <f t="shared" ref="O305" si="90">IF(O304&gt;J$24/2,"Senza senso",O304/J$24)</f>
        <v>4.736256605172893E-3</v>
      </c>
      <c r="P305" s="27">
        <f t="shared" ref="P305" si="91">IF(P304&gt;K$24/2,"Senza senso",P304/K$24)</f>
        <v>3.0194444444444444E-3</v>
      </c>
    </row>
    <row r="306" spans="6:16" x14ac:dyDescent="0.25">
      <c r="F306" t="s">
        <v>124</v>
      </c>
      <c r="G306" s="1" t="s">
        <v>12</v>
      </c>
      <c r="H306" s="25">
        <v>10.932</v>
      </c>
      <c r="I306" s="25">
        <v>6.0330000000000004</v>
      </c>
      <c r="J306" s="25">
        <v>10.522</v>
      </c>
      <c r="K306" s="25">
        <v>6.2160000000000002</v>
      </c>
      <c r="L306" s="25"/>
      <c r="M306" s="25">
        <v>10.939</v>
      </c>
      <c r="N306" s="25">
        <v>6.0419999999999998</v>
      </c>
      <c r="O306" s="25">
        <v>10.522</v>
      </c>
      <c r="P306" s="25">
        <v>6.218</v>
      </c>
    </row>
    <row r="307" spans="6:16" x14ac:dyDescent="0.25">
      <c r="H307" s="27">
        <f>IF(H306&gt;H$26/2,"Senza senso",H306/H$26)</f>
        <v>7.8874458874458875E-3</v>
      </c>
      <c r="I307" s="27">
        <f t="shared" ref="I307:K307" si="92">IF(I306&gt;I$26/2,"Senza senso",I306/I$26)</f>
        <v>4.352813852813853E-3</v>
      </c>
      <c r="J307" s="27">
        <f t="shared" si="92"/>
        <v>7.5993066589628783E-3</v>
      </c>
      <c r="K307" s="27">
        <f t="shared" si="92"/>
        <v>4.5043478260869563E-3</v>
      </c>
      <c r="L307" s="25"/>
      <c r="M307" s="27">
        <f>IF(M306&gt;H$26/2,"Senza senso",M306/H$26)</f>
        <v>7.8924963924963919E-3</v>
      </c>
      <c r="N307" s="27">
        <f t="shared" ref="N307" si="93">IF(N306&gt;I$26/2,"Senza senso",N306/I$26)</f>
        <v>4.3593073593073588E-3</v>
      </c>
      <c r="O307" s="27">
        <f t="shared" ref="O307" si="94">IF(O306&gt;J$26/2,"Senza senso",O306/J$26)</f>
        <v>7.5993066589628783E-3</v>
      </c>
      <c r="P307" s="27">
        <f t="shared" ref="P307" si="95">IF(P306&gt;K$26/2,"Senza senso",P306/K$26)</f>
        <v>4.5057971014492749E-3</v>
      </c>
    </row>
    <row r="308" spans="6:16" x14ac:dyDescent="0.25">
      <c r="H308" s="27"/>
      <c r="I308" s="25"/>
      <c r="K308" s="25"/>
      <c r="L308" s="25"/>
      <c r="M308" s="27"/>
    </row>
    <row r="309" spans="6:16" x14ac:dyDescent="0.25">
      <c r="F309" s="20" t="s">
        <v>130</v>
      </c>
      <c r="G309" s="1"/>
      <c r="H309" s="5" t="s">
        <v>6</v>
      </c>
      <c r="I309" s="5" t="s">
        <v>7</v>
      </c>
      <c r="J309" s="5" t="s">
        <v>8</v>
      </c>
      <c r="K309" s="5" t="s">
        <v>9</v>
      </c>
      <c r="L309" s="25"/>
      <c r="M309" s="5" t="s">
        <v>6</v>
      </c>
      <c r="N309" s="5" t="s">
        <v>7</v>
      </c>
      <c r="O309" s="5" t="s">
        <v>8</v>
      </c>
      <c r="P309" s="5" t="s">
        <v>9</v>
      </c>
    </row>
    <row r="310" spans="6:16" x14ac:dyDescent="0.25">
      <c r="F310" t="s">
        <v>117</v>
      </c>
      <c r="G310" s="1" t="s">
        <v>12</v>
      </c>
      <c r="H310" s="25">
        <f>$H$221*H$20^3/48/H$168+$H$221*H$20/4/H$211</f>
        <v>0.64424761839202238</v>
      </c>
      <c r="I310" s="25">
        <f>$H$221*I$20^3/48/I$168+$H$221*I$20/4/I$211</f>
        <v>0.31572519095397988</v>
      </c>
      <c r="J310" s="25">
        <f>$H$221*J$20^3/48/J$168+$H$221*J$20/4/J$211</f>
        <v>0.53418331437856248</v>
      </c>
      <c r="K310" s="25">
        <f>$H$221*K$20^3/48/K$168+$H$221*K$20/4/K$211</f>
        <v>0.36925531688522184</v>
      </c>
      <c r="L310" s="25"/>
      <c r="M310" s="25">
        <f>$H$221*H$20^3/48/H$168</f>
        <v>0.64372014963119983</v>
      </c>
      <c r="N310" s="25">
        <f>$H$221*I$20^3/48/I$168</f>
        <v>0.31529774171743064</v>
      </c>
      <c r="O310" s="25">
        <f>$H$221*J$20^3/48/J$168</f>
        <v>0.53388176623061634</v>
      </c>
      <c r="P310" s="25">
        <f>$H$221*K$20^3/48/K$168</f>
        <v>0.36852169909867122</v>
      </c>
    </row>
    <row r="311" spans="6:16" x14ac:dyDescent="0.25">
      <c r="F311" s="26" t="s">
        <v>119</v>
      </c>
      <c r="G311" s="1"/>
      <c r="H311" s="27">
        <f>IF(H310&gt;H$20/2,"Senza senso",H310/H$20)</f>
        <v>1.0845919501549198E-3</v>
      </c>
      <c r="I311" s="27">
        <f t="shared" ref="I311:K311" si="96">IF(I310&gt;I$20/2,"Senza senso",I310/I$20)</f>
        <v>5.3152389049491565E-4</v>
      </c>
      <c r="J311" s="27">
        <f t="shared" si="96"/>
        <v>8.9673210404324734E-4</v>
      </c>
      <c r="K311" s="27">
        <f t="shared" si="96"/>
        <v>6.1542552814203635E-4</v>
      </c>
      <c r="L311" s="25"/>
      <c r="M311" s="27">
        <f>IF(M310&gt;H$20/2,"Senza senso",M310/H$20)</f>
        <v>1.0837039556080806E-3</v>
      </c>
      <c r="N311" s="27">
        <f t="shared" ref="N311:P311" si="97">IF(N310&gt;I$20/2,"Senza senso",N310/I$20)</f>
        <v>5.3080427898557342E-4</v>
      </c>
      <c r="O311" s="27">
        <f t="shared" si="97"/>
        <v>8.96225895972161E-4</v>
      </c>
      <c r="P311" s="27">
        <f t="shared" si="97"/>
        <v>6.1420283183111874E-4</v>
      </c>
    </row>
    <row r="312" spans="6:16" x14ac:dyDescent="0.25">
      <c r="F312" t="s">
        <v>121</v>
      </c>
      <c r="G312" s="1" t="s">
        <v>12</v>
      </c>
      <c r="H312" s="25">
        <f>$H$221*H$22^3/48/H$168+$H$221*H$22/4/H$211</f>
        <v>1.175941692489739</v>
      </c>
      <c r="I312" s="25">
        <f>$H$221*I$22^3/48/I$168+$H$221*I$22/4/I$211</f>
        <v>0.57618950822450699</v>
      </c>
      <c r="J312" s="25">
        <f>$H$221*J$22^3/48/J$168+$H$221*J$22/4/J$211</f>
        <v>0.96082271181211631</v>
      </c>
      <c r="K312" s="25">
        <f>$H$221*K$22^3/48/K$168+$H$221*K$22/4/K$211</f>
        <v>0.63768583738636453</v>
      </c>
      <c r="L312" s="25"/>
      <c r="M312" s="25">
        <f>$H$221*H$22^3/48/H$168</f>
        <v>1.1752970084487337</v>
      </c>
      <c r="N312" s="25">
        <f>$H$221*I$22^3/48/I$168</f>
        <v>0.57566707026872455</v>
      </c>
      <c r="O312" s="25">
        <f>$H$221*J$22^3/48/J$168</f>
        <v>0.9604559640646142</v>
      </c>
      <c r="P312" s="25">
        <f>$H$221*K$22^3/48/K$168</f>
        <v>0.6368054960425038</v>
      </c>
    </row>
    <row r="313" spans="6:16" x14ac:dyDescent="0.25">
      <c r="F313" s="26" t="s">
        <v>119</v>
      </c>
      <c r="G313" s="1"/>
      <c r="H313" s="27">
        <f>IF(H312&gt;H$22/2,"Senza senso",H312/H$22)</f>
        <v>1.6197543973687865E-3</v>
      </c>
      <c r="I313" s="27">
        <f t="shared" ref="I313:K313" si="98">IF(I312&gt;I$22/2,"Senza senso",I312/I$22)</f>
        <v>7.9364946036433466E-4</v>
      </c>
      <c r="J313" s="27">
        <f t="shared" si="98"/>
        <v>1.3261873178911198E-3</v>
      </c>
      <c r="K313" s="27">
        <f t="shared" si="98"/>
        <v>8.8567477414772848E-4</v>
      </c>
      <c r="L313" s="25"/>
      <c r="M313" s="27">
        <f>IF(M312&gt;H$22/2,"Senza senso",M312/H$22)</f>
        <v>1.6188664028219473E-3</v>
      </c>
      <c r="N313" s="27">
        <f t="shared" ref="N313:P313" si="99">IF(N312&gt;I$22/2,"Senza senso",N312/I$22)</f>
        <v>7.9292984885499253E-4</v>
      </c>
      <c r="O313" s="27">
        <f t="shared" si="99"/>
        <v>1.3256811098200335E-3</v>
      </c>
      <c r="P313" s="27">
        <f t="shared" si="99"/>
        <v>8.8445207783681087E-4</v>
      </c>
    </row>
    <row r="314" spans="6:16" x14ac:dyDescent="0.25">
      <c r="F314" t="s">
        <v>123</v>
      </c>
      <c r="G314" s="1" t="s">
        <v>12</v>
      </c>
      <c r="H314" s="25">
        <f>$H$221*H$24^3/48/H$168+$H$221*H$24/4/H$211</f>
        <v>3.8485938929820844</v>
      </c>
      <c r="I314" s="25">
        <f>$H$221*I$24^3/48/I$168+$H$221*I$24/4/I$211</f>
        <v>1.8853697571250709</v>
      </c>
      <c r="J314" s="25">
        <f>$H$221*J$24^3/48/J$168+$H$221*J$24/4/J$211</f>
        <v>3.1705829972083182</v>
      </c>
      <c r="K314" s="25">
        <f>$H$221*K$24^3/48/K$168+$H$221*K$24/4/K$211</f>
        <v>2.1505390611592414</v>
      </c>
      <c r="L314" s="25"/>
      <c r="M314" s="25">
        <f>$H$221*H$24^3/48/H$168</f>
        <v>3.8476366348605917</v>
      </c>
      <c r="N314" s="25">
        <f>$H$221*I$24^3/48/I$168</f>
        <v>1.8845940159180001</v>
      </c>
      <c r="O314" s="25">
        <f>$H$221*J$24^3/48/J$168</f>
        <v>3.1700369505620372</v>
      </c>
      <c r="P314" s="25">
        <f>$H$221*K$24^3/48/K$168</f>
        <v>2.1492185491434506</v>
      </c>
    </row>
    <row r="315" spans="6:16" x14ac:dyDescent="0.25">
      <c r="F315" s="26" t="s">
        <v>119</v>
      </c>
      <c r="G315" s="1"/>
      <c r="H315" s="27">
        <f>IF(H314&gt;H$24/2,"Senza senso",H314/H$24)</f>
        <v>3.570124204992657E-3</v>
      </c>
      <c r="I315" s="27">
        <f t="shared" ref="I315:K315" si="100">IF(I314&gt;I$24/2,"Senza senso",I314/I$24)</f>
        <v>1.7489515372217726E-3</v>
      </c>
      <c r="J315" s="27">
        <f t="shared" si="100"/>
        <v>2.9392629991733736E-3</v>
      </c>
      <c r="K315" s="27">
        <f t="shared" si="100"/>
        <v>1.9912398714437419E-3</v>
      </c>
      <c r="L315" s="25"/>
      <c r="M315" s="27">
        <f>IF(M314&gt;H$24/2,"Senza senso",M314/H$24)</f>
        <v>3.5692362104458178E-3</v>
      </c>
      <c r="N315" s="27">
        <f t="shared" ref="N315:P315" si="101">IF(N314&gt;I$24/2,"Senza senso",N314/I$24)</f>
        <v>1.7482319257124306E-3</v>
      </c>
      <c r="O315" s="27">
        <f t="shared" si="101"/>
        <v>2.9387567911022872E-3</v>
      </c>
      <c r="P315" s="27">
        <f t="shared" si="101"/>
        <v>1.9900171751328246E-3</v>
      </c>
    </row>
    <row r="316" spans="6:16" x14ac:dyDescent="0.25">
      <c r="F316" t="s">
        <v>124</v>
      </c>
      <c r="G316" s="1" t="s">
        <v>12</v>
      </c>
      <c r="H316" s="25">
        <f>$H$221*H$26^3/48/H$168+$H$221*H$26/4/H$211</f>
        <v>8.1788608094604935</v>
      </c>
      <c r="I316" s="25">
        <f>$H$221*I$26^3/48/I$168+$H$221*I$26/4/I$211</f>
        <v>4.0064464707770853</v>
      </c>
      <c r="J316" s="25">
        <f>$H$221*J$26^3/48/J$168+$H$221*J$26/4/J$211</f>
        <v>6.7047204148072383</v>
      </c>
      <c r="K316" s="25">
        <f>$H$221*K$26^3/48/K$168+$H$221*K$26/4/K$211</f>
        <v>4.4854908338425989</v>
      </c>
      <c r="L316" s="25"/>
      <c r="M316" s="25">
        <f>$H$221*H$26^3/48/H$168</f>
        <v>8.1776300490185747</v>
      </c>
      <c r="N316" s="25">
        <f>$H$221*I$26^3/48/I$168</f>
        <v>4.0054490892251371</v>
      </c>
      <c r="O316" s="25">
        <f>$H$221*J$26^3/48/J$168</f>
        <v>6.7040195191120118</v>
      </c>
      <c r="P316" s="25">
        <f>$H$221*K$26^3/48/K$168</f>
        <v>4.483803512933533</v>
      </c>
    </row>
    <row r="317" spans="6:16" x14ac:dyDescent="0.25">
      <c r="H317" s="27">
        <f>IF(H316&gt;H$26/2,"Senza senso",H316/H$26)</f>
        <v>5.9010539750797208E-3</v>
      </c>
      <c r="I317" s="27">
        <f t="shared" ref="I317:K317" si="102">IF(I316&gt;I$26/2,"Senza senso",I316/I$26)</f>
        <v>2.8906540193196864E-3</v>
      </c>
      <c r="J317" s="27">
        <f t="shared" si="102"/>
        <v>4.8423518812705756E-3</v>
      </c>
      <c r="K317" s="27">
        <f t="shared" si="102"/>
        <v>3.2503556766975356E-3</v>
      </c>
      <c r="L317" s="25"/>
      <c r="M317" s="27">
        <f>IF(M316&gt;H$26/2,"Senza senso",M316/H$26)</f>
        <v>5.9001659805328821E-3</v>
      </c>
      <c r="N317" s="27">
        <f t="shared" ref="N317:P317" si="103">IF(N316&gt;I$26/2,"Senza senso",N316/I$26)</f>
        <v>2.8899344078103443E-3</v>
      </c>
      <c r="O317" s="27">
        <f t="shared" si="103"/>
        <v>4.8418456731994892E-3</v>
      </c>
      <c r="P317" s="27">
        <f t="shared" si="103"/>
        <v>3.2491329803866183E-3</v>
      </c>
    </row>
    <row r="318" spans="6:16" x14ac:dyDescent="0.25">
      <c r="H318" s="27"/>
      <c r="I318" s="25"/>
      <c r="K318" s="25"/>
      <c r="L318" s="25"/>
      <c r="M318" s="27"/>
    </row>
    <row r="319" spans="6:16" ht="18" x14ac:dyDescent="0.35">
      <c r="G319" s="25"/>
      <c r="H319" s="10" t="s">
        <v>132</v>
      </c>
      <c r="I319" s="25"/>
      <c r="J319" s="29" t="s">
        <v>125</v>
      </c>
      <c r="K319" s="25"/>
      <c r="L319" s="25"/>
      <c r="M319" s="10" t="s">
        <v>132</v>
      </c>
      <c r="O319" s="29" t="s">
        <v>126</v>
      </c>
    </row>
    <row r="320" spans="6:16" x14ac:dyDescent="0.25">
      <c r="F320" s="20" t="s">
        <v>129</v>
      </c>
      <c r="G320" s="1"/>
      <c r="H320" s="5" t="s">
        <v>6</v>
      </c>
      <c r="I320" s="5" t="s">
        <v>7</v>
      </c>
      <c r="J320" s="5" t="s">
        <v>8</v>
      </c>
      <c r="K320" s="5" t="s">
        <v>9</v>
      </c>
      <c r="L320" s="25"/>
      <c r="M320" s="5" t="s">
        <v>6</v>
      </c>
      <c r="N320" s="5" t="s">
        <v>7</v>
      </c>
      <c r="O320" s="5" t="s">
        <v>8</v>
      </c>
      <c r="P320" s="5" t="s">
        <v>9</v>
      </c>
    </row>
    <row r="321" spans="6:16" x14ac:dyDescent="0.25">
      <c r="F321" t="s">
        <v>117</v>
      </c>
      <c r="G321" s="1" t="s">
        <v>12</v>
      </c>
      <c r="H321" s="25">
        <f>$H$221*H$20^3/48/H$170+$H$221*H$20/4/H$213</f>
        <v>0.75303596721819011</v>
      </c>
      <c r="I321" s="25">
        <f>$H$221*I$20^3/48/I$170+$H$221*I$20/4/I$213</f>
        <v>0.42935220265126611</v>
      </c>
      <c r="J321" s="25">
        <f>$H$221*J$20^3/48/J$170+$H$221*J$20/4/J$213</f>
        <v>0.73597628000092663</v>
      </c>
      <c r="K321" s="25">
        <f>$H$221*K$20^3/48/K$170+$H$221*K$20/4/K$213</f>
        <v>0.45776278219373234</v>
      </c>
      <c r="L321" s="25"/>
      <c r="M321" s="25">
        <f>$H$221*H$20^3/48/H$170</f>
        <v>0.70932097407334516</v>
      </c>
      <c r="N321" s="25">
        <f>$H$221*I$20^3/48/I$170</f>
        <v>0.39392652091727937</v>
      </c>
      <c r="O321" s="25">
        <f>$H$221*J$20^3/48/J$170</f>
        <v>0.71098489435042544</v>
      </c>
      <c r="P321" s="25">
        <f>$H$221*K$20^3/48/K$170</f>
        <v>0.39696279005773349</v>
      </c>
    </row>
    <row r="322" spans="6:16" x14ac:dyDescent="0.25">
      <c r="F322" s="26" t="s">
        <v>119</v>
      </c>
      <c r="G322" s="1"/>
      <c r="H322" s="27">
        <f>IF(H321&gt;H$20/2,"Senza senso",H321/H$20)</f>
        <v>1.2677373185491416E-3</v>
      </c>
      <c r="I322" s="27">
        <f t="shared" ref="I322:K322" si="104">IF(I321&gt;I$20/2,"Senza senso",I321/I$20)</f>
        <v>7.2281515597856245E-4</v>
      </c>
      <c r="J322" s="27">
        <f t="shared" si="104"/>
        <v>1.2354814168221027E-3</v>
      </c>
      <c r="K322" s="27">
        <f t="shared" si="104"/>
        <v>7.6293797032288724E-4</v>
      </c>
      <c r="L322" s="25"/>
      <c r="M322" s="27">
        <f>IF(M321&gt;H$20/2,"Senza senso",M321/H$20)</f>
        <v>1.1941430539955306E-3</v>
      </c>
      <c r="N322" s="27">
        <f>IF(N321&gt;I$20/2,"Senza senso",N321/I$20)</f>
        <v>6.6317596114020096E-4</v>
      </c>
      <c r="O322" s="27">
        <f>IF(O321&gt;J$20/2,"Senza senso",O321/J$20)</f>
        <v>1.1935284444358324E-3</v>
      </c>
      <c r="P322" s="27">
        <f>IF(P321&gt;K$20/2,"Senza senso",P321/K$20)</f>
        <v>6.616046500962225E-4</v>
      </c>
    </row>
    <row r="323" spans="6:16" x14ac:dyDescent="0.25">
      <c r="F323" t="s">
        <v>121</v>
      </c>
      <c r="G323" s="1" t="s">
        <v>12</v>
      </c>
      <c r="H323" s="25">
        <f>$H$221*H$22^3/48/H$170+$H$221*H$22/4/H$213</f>
        <v>1.3484996918843335</v>
      </c>
      <c r="I323" s="25">
        <f>$H$221*I$22^3/48/I$170+$H$221*I$22/4/I$213</f>
        <v>0.76252466634551586</v>
      </c>
      <c r="J323" s="25">
        <f>$H$221*J$22^3/48/J$170+$H$221*J$22/4/J$213</f>
        <v>1.3094603046350983</v>
      </c>
      <c r="K323" s="25">
        <f>$H$221*K$22^3/48/K$170+$H$221*K$22/4/K$213</f>
        <v>0.75891169178296214</v>
      </c>
      <c r="L323" s="25"/>
      <c r="M323" s="25">
        <f>$H$221*H$22^3/48/H$170</f>
        <v>1.295070255818412</v>
      </c>
      <c r="N323" s="25">
        <f>$H$221*I$22^3/48/I$170</f>
        <v>0.71922661089286533</v>
      </c>
      <c r="O323" s="25">
        <f>$H$221*J$22^3/48/J$170</f>
        <v>1.2790653761412456</v>
      </c>
      <c r="P323" s="25">
        <f>$H$221*K$22^3/48/K$170</f>
        <v>0.68595170121976345</v>
      </c>
    </row>
    <row r="324" spans="6:16" x14ac:dyDescent="0.25">
      <c r="F324" s="26" t="s">
        <v>119</v>
      </c>
      <c r="G324" s="1"/>
      <c r="H324" s="27">
        <f>IF(H323&gt;H$22/2,"Senza senso",H323/H$22)</f>
        <v>1.857437592127181E-3</v>
      </c>
      <c r="I324" s="27">
        <f t="shared" ref="I324:K324" si="105">IF(I323&gt;I$22/2,"Senza senso",I323/I$22)</f>
        <v>1.0503094577761927E-3</v>
      </c>
      <c r="J324" s="27">
        <f t="shared" si="105"/>
        <v>1.8073986261354013E-3</v>
      </c>
      <c r="K324" s="27">
        <f t="shared" si="105"/>
        <v>1.0540440163652252E-3</v>
      </c>
      <c r="L324" s="25"/>
      <c r="M324" s="27">
        <f>IF(M323&gt;H$22/2,"Senza senso",M323/H$22)</f>
        <v>1.7838433275735703E-3</v>
      </c>
      <c r="N324" s="27">
        <f>IF(N323&gt;I$22/2,"Senza senso",N323/I$22)</f>
        <v>9.9067026293783093E-4</v>
      </c>
      <c r="O324" s="27">
        <f>IF(O323&gt;J$22/2,"Senza senso",O323/J$22)</f>
        <v>1.7654456537491313E-3</v>
      </c>
      <c r="P324" s="27">
        <f>IF(P323&gt;K$22/2,"Senza senso",P323/K$22)</f>
        <v>9.5271069613856038E-4</v>
      </c>
    </row>
    <row r="325" spans="6:16" x14ac:dyDescent="0.25">
      <c r="F325" t="s">
        <v>123</v>
      </c>
      <c r="G325" s="1" t="s">
        <v>12</v>
      </c>
      <c r="H325" s="25">
        <f>$H$221*H$24^3/48/H$170+$H$221*H$24/4/H$213</f>
        <v>4.3190797413444084</v>
      </c>
      <c r="I325" s="25">
        <f>$H$221*I$24^3/48/I$170+$H$221*I$24/4/I$213</f>
        <v>2.418864097780661</v>
      </c>
      <c r="J325" s="25">
        <f>$H$221*J$24^3/48/J$170+$H$221*J$24/4/J$213</f>
        <v>4.2668792499069745</v>
      </c>
      <c r="K325" s="25">
        <f>$H$221*K$24^3/48/K$170+$H$221*K$24/4/K$213</f>
        <v>2.4245269774614995</v>
      </c>
      <c r="L325" s="25"/>
      <c r="M325" s="25">
        <f>$H$221*H$24^3/48/H$170</f>
        <v>4.2397451241556157</v>
      </c>
      <c r="N325" s="25">
        <f>$H$221*I$24^3/48/I$170</f>
        <v>2.3545730457449072</v>
      </c>
      <c r="O325" s="25">
        <f>$H$221*J$24^3/48/J$170</f>
        <v>4.2216245785939046</v>
      </c>
      <c r="P325" s="25">
        <f>$H$221*K$24^3/48/K$170</f>
        <v>2.3150869916167016</v>
      </c>
    </row>
    <row r="326" spans="6:16" x14ac:dyDescent="0.25">
      <c r="F326" s="26" t="s">
        <v>119</v>
      </c>
      <c r="G326" s="1"/>
      <c r="H326" s="27">
        <f>IF(H325&gt;H$24/2,"Senza senso",H325/H$24)</f>
        <v>4.0065674780560374E-3</v>
      </c>
      <c r="I326" s="27">
        <f t="shared" ref="I326:K326" si="106">IF(I325&gt;I$24/2,"Senza senso",I325/I$24)</f>
        <v>2.2438442465497785E-3</v>
      </c>
      <c r="J326" s="27">
        <f t="shared" si="106"/>
        <v>3.9555754611170614E-3</v>
      </c>
      <c r="K326" s="27">
        <f t="shared" si="106"/>
        <v>2.2449323865384252E-3</v>
      </c>
      <c r="L326" s="25"/>
      <c r="M326" s="27">
        <f>IF(M325&gt;H$24/2,"Senza senso",M325/H$24)</f>
        <v>3.932973213502426E-3</v>
      </c>
      <c r="N326" s="27">
        <f>IF(N325&gt;I$24/2,"Senza senso",N325/I$24)</f>
        <v>2.1842050517114167E-3</v>
      </c>
      <c r="O326" s="27">
        <f>IF(O325&gt;J$24/2,"Senza senso",O325/J$24)</f>
        <v>3.9136224887307914E-3</v>
      </c>
      <c r="P326" s="27">
        <f>IF(P325&gt;K$24/2,"Senza senso",P325/K$24)</f>
        <v>2.1435990663117607E-3</v>
      </c>
    </row>
    <row r="327" spans="6:16" x14ac:dyDescent="0.25">
      <c r="F327" t="s">
        <v>124</v>
      </c>
      <c r="G327" s="1" t="s">
        <v>12</v>
      </c>
      <c r="H327" s="25">
        <f>$H$221*H$26^3/48/H$170+$H$221*H$26/4/H$213</f>
        <v>9.1130051361215774</v>
      </c>
      <c r="I327" s="25">
        <f>$H$221*I$26^3/48/I$170+$H$221*I$26/4/I$213</f>
        <v>5.0869857268099254</v>
      </c>
      <c r="J327" s="25">
        <f>$H$221*J$26^3/48/J$170+$H$221*J$26/4/J$213</f>
        <v>8.9860135383714717</v>
      </c>
      <c r="K327" s="25">
        <f>$H$221*K$26^3/48/K$170+$H$221*K$26/4/K$213</f>
        <v>4.9696862485452407</v>
      </c>
      <c r="L327" s="25"/>
      <c r="M327" s="25">
        <f>$H$221*H$26^3/48/H$170</f>
        <v>9.0110034854502725</v>
      </c>
      <c r="N327" s="25">
        <f>$H$221*I$26^3/48/I$170</f>
        <v>5.0043258027639563</v>
      </c>
      <c r="O327" s="25">
        <f>$H$221*J$26^3/48/J$170</f>
        <v>8.9279254528054413</v>
      </c>
      <c r="P327" s="25">
        <f>$H$221*K$26^3/48/K$170</f>
        <v>4.8298462666324431</v>
      </c>
    </row>
    <row r="328" spans="6:16" x14ac:dyDescent="0.25">
      <c r="H328" s="27">
        <f>IF(H327&gt;H$26/2,"Senza senso",H327/H$26)</f>
        <v>6.5750397807514986E-3</v>
      </c>
      <c r="I328" s="27">
        <f t="shared" ref="I328:K328" si="107">IF(I327&gt;I$26/2,"Senza senso",I327/I$26)</f>
        <v>3.6702638721572332E-3</v>
      </c>
      <c r="J328" s="27">
        <f t="shared" si="107"/>
        <v>6.4899707773880344E-3</v>
      </c>
      <c r="K328" s="27">
        <f t="shared" si="107"/>
        <v>3.6012219192356814E-3</v>
      </c>
      <c r="M328" s="27">
        <f>IF(M327&gt;H$26/2,"Senza senso",M327/H$26)</f>
        <v>6.501445516197888E-3</v>
      </c>
      <c r="N328" s="27">
        <f>IF(N327&gt;I$26/2,"Senza senso",N327/I$26)</f>
        <v>3.6106246773188718E-3</v>
      </c>
      <c r="O328" s="27">
        <f>IF(O327&gt;J$26/2,"Senza senso",O327/J$26)</f>
        <v>6.4480178050017635E-3</v>
      </c>
      <c r="P328" s="27">
        <f>IF(P327&gt;K$26/2,"Senza senso",P327/K$26)</f>
        <v>3.4998885990090169E-3</v>
      </c>
    </row>
    <row r="329" spans="6:16" x14ac:dyDescent="0.25">
      <c r="H329" s="27"/>
      <c r="I329" s="25"/>
    </row>
    <row r="330" spans="6:16" x14ac:dyDescent="0.25">
      <c r="G330" s="35"/>
      <c r="H330" s="38" t="s">
        <v>143</v>
      </c>
      <c r="I330" s="36"/>
      <c r="J330" s="36"/>
      <c r="K330" s="36"/>
      <c r="L330" s="37"/>
      <c r="M330" s="38" t="s">
        <v>144</v>
      </c>
      <c r="N330" s="36"/>
      <c r="O330" s="36"/>
      <c r="P330" s="36"/>
    </row>
    <row r="331" spans="6:16" x14ac:dyDescent="0.25">
      <c r="G331" s="39" t="s">
        <v>142</v>
      </c>
      <c r="H331" s="5" t="s">
        <v>6</v>
      </c>
      <c r="I331" s="5" t="s">
        <v>7</v>
      </c>
      <c r="J331" s="5" t="s">
        <v>8</v>
      </c>
      <c r="K331" s="5" t="s">
        <v>9</v>
      </c>
      <c r="L331" s="40"/>
      <c r="M331" s="5" t="s">
        <v>6</v>
      </c>
      <c r="N331" s="5" t="s">
        <v>7</v>
      </c>
      <c r="O331" s="5" t="s">
        <v>8</v>
      </c>
      <c r="P331" s="5" t="s">
        <v>9</v>
      </c>
    </row>
    <row r="332" spans="6:16" x14ac:dyDescent="0.25">
      <c r="F332" t="s">
        <v>117</v>
      </c>
      <c r="G332" s="1" t="s">
        <v>12</v>
      </c>
      <c r="H332" s="25">
        <v>1.052</v>
      </c>
      <c r="I332" s="25">
        <v>0.61199999999999999</v>
      </c>
      <c r="J332" s="25">
        <v>0.95</v>
      </c>
      <c r="K332" s="25">
        <v>0.751</v>
      </c>
      <c r="L332" s="25"/>
      <c r="M332" s="25">
        <v>1.06</v>
      </c>
      <c r="N332" s="25">
        <v>0.623</v>
      </c>
      <c r="O332" s="25">
        <v>0.95299999999999996</v>
      </c>
      <c r="P332" s="25">
        <v>0.755</v>
      </c>
    </row>
    <row r="333" spans="6:16" x14ac:dyDescent="0.25">
      <c r="F333" s="26" t="s">
        <v>119</v>
      </c>
      <c r="G333" s="1"/>
      <c r="H333" s="27">
        <f>IF(H332&gt;H$20/2,"Senza senso",H332/H$20)</f>
        <v>1.7710437710437711E-3</v>
      </c>
      <c r="I333" s="27">
        <f t="shared" ref="I333:K333" si="108">IF(I332&gt;I$20/2,"Senza senso",I332/I$20)</f>
        <v>1.0303030303030303E-3</v>
      </c>
      <c r="J333" s="27">
        <f t="shared" si="108"/>
        <v>1.5947624643276816E-3</v>
      </c>
      <c r="K333" s="27">
        <f t="shared" si="108"/>
        <v>1.2516666666666668E-3</v>
      </c>
      <c r="L333" s="25"/>
      <c r="M333" s="27">
        <f>IF(M332&gt;H$20/2,"Senza senso",M332/H$20)</f>
        <v>1.7845117845117847E-3</v>
      </c>
      <c r="N333" s="27">
        <f>IF(N332&gt;I$20/2,"Senza senso",N332/I$20)</f>
        <v>1.0488215488215489E-3</v>
      </c>
      <c r="O333" s="27">
        <f>IF(O332&gt;J$20/2,"Senza senso",O332/J$20)</f>
        <v>1.5997985563202953E-3</v>
      </c>
      <c r="P333" s="27">
        <f>IF(P332&gt;K$20/2,"Senza senso",P332/K$20)</f>
        <v>1.2583333333333333E-3</v>
      </c>
    </row>
    <row r="334" spans="6:16" x14ac:dyDescent="0.25">
      <c r="F334" t="s">
        <v>121</v>
      </c>
      <c r="G334" s="1" t="s">
        <v>12</v>
      </c>
      <c r="H334" s="25">
        <v>1.7729999999999999</v>
      </c>
      <c r="I334" s="25">
        <v>1.0109999999999999</v>
      </c>
      <c r="J334" s="25">
        <v>1.6259999999999999</v>
      </c>
      <c r="K334" s="25">
        <v>1.1339999999999999</v>
      </c>
      <c r="L334" s="25"/>
      <c r="M334" s="25">
        <v>1.78</v>
      </c>
      <c r="N334" s="25">
        <v>1.0209999999999999</v>
      </c>
      <c r="O334" s="25">
        <v>1.6279999999999999</v>
      </c>
      <c r="P334" s="25">
        <v>1.137</v>
      </c>
    </row>
    <row r="335" spans="6:16" x14ac:dyDescent="0.25">
      <c r="F335" s="26" t="s">
        <v>119</v>
      </c>
      <c r="G335" s="1"/>
      <c r="H335" s="27">
        <f>IF(H334&gt;H$22/2,"Senza senso",H334/H$22)</f>
        <v>2.4421487603305783E-3</v>
      </c>
      <c r="I335" s="27">
        <f t="shared" ref="I335:K335" si="109">IF(I334&gt;I$22/2,"Senza senso",I334/I$22)</f>
        <v>1.3925619834710742E-3</v>
      </c>
      <c r="J335" s="27">
        <f t="shared" si="109"/>
        <v>2.2443064182194614E-3</v>
      </c>
      <c r="K335" s="27">
        <f t="shared" si="109"/>
        <v>1.5749999999999998E-3</v>
      </c>
      <c r="L335" s="25"/>
      <c r="M335" s="27">
        <f>IF(M334&gt;H$22/2,"Senza senso",M334/H$22)</f>
        <v>2.4517906336088153E-3</v>
      </c>
      <c r="N335" s="27">
        <f>IF(N334&gt;I$22/2,"Senza senso",N334/I$22)</f>
        <v>1.4063360881542699E-3</v>
      </c>
      <c r="O335" s="27">
        <f>IF(O334&gt;J$22/2,"Senza senso",O334/J$22)</f>
        <v>2.2470669427191166E-3</v>
      </c>
      <c r="P335" s="27">
        <f>IF(P334&gt;K$22/2,"Senza senso",P334/K$22)</f>
        <v>1.5791666666666667E-3</v>
      </c>
    </row>
    <row r="336" spans="6:16" x14ac:dyDescent="0.25">
      <c r="F336" t="s">
        <v>123</v>
      </c>
      <c r="G336" s="1" t="s">
        <v>12</v>
      </c>
      <c r="H336" s="25">
        <v>5.258</v>
      </c>
      <c r="I336" s="25">
        <v>2.9159999999999999</v>
      </c>
      <c r="J336" s="25">
        <v>5.0460000000000003</v>
      </c>
      <c r="K336" s="25">
        <v>3.1160000000000001</v>
      </c>
      <c r="L336" s="25"/>
      <c r="M336" s="25">
        <v>5.2629999999999999</v>
      </c>
      <c r="N336" s="25">
        <v>2.9239999999999999</v>
      </c>
      <c r="O336" s="25">
        <v>5.048</v>
      </c>
      <c r="P336" s="25">
        <v>3.1160000000000001</v>
      </c>
    </row>
    <row r="337" spans="6:16" x14ac:dyDescent="0.25">
      <c r="F337" s="26" t="s">
        <v>119</v>
      </c>
      <c r="G337" s="1"/>
      <c r="H337" s="27">
        <f>IF(H336&gt;H$24/2,"Senza senso",H336/H$24)</f>
        <v>4.8775510204081629E-3</v>
      </c>
      <c r="I337" s="27">
        <f t="shared" ref="I337:K337" si="110">IF(I336&gt;I$24/2,"Senza senso",I336/I$24)</f>
        <v>2.7050092764378478E-3</v>
      </c>
      <c r="J337" s="27">
        <f t="shared" si="110"/>
        <v>4.677852971169E-3</v>
      </c>
      <c r="K337" s="27">
        <f t="shared" si="110"/>
        <v>2.8851851851851851E-3</v>
      </c>
      <c r="L337" s="25"/>
      <c r="M337" s="27">
        <f>IF(M336&gt;H$24/2,"Senza senso",M336/H$24)</f>
        <v>4.8821892393320961E-3</v>
      </c>
      <c r="N337" s="27">
        <f>IF(N336&gt;I$24/2,"Senza senso",N336/I$24)</f>
        <v>2.7124304267161408E-3</v>
      </c>
      <c r="O337" s="27">
        <f>IF(O336&gt;J$24/2,"Senza senso",O336/J$24)</f>
        <v>4.6797070547881705E-3</v>
      </c>
      <c r="P337" s="27">
        <f>IF(P336&gt;K$24/2,"Senza senso",P336/K$24)</f>
        <v>2.8851851851851851E-3</v>
      </c>
    </row>
    <row r="338" spans="6:16" x14ac:dyDescent="0.25">
      <c r="F338" t="s">
        <v>124</v>
      </c>
      <c r="G338" s="1" t="s">
        <v>12</v>
      </c>
      <c r="H338" s="25">
        <v>10.794</v>
      </c>
      <c r="I338" s="25">
        <v>5.9260000000000002</v>
      </c>
      <c r="J338" s="25">
        <v>10.443</v>
      </c>
      <c r="K338" s="25">
        <v>6.0339999999999998</v>
      </c>
      <c r="L338" s="25"/>
      <c r="M338" s="25">
        <v>10.798999999999999</v>
      </c>
      <c r="N338" s="25">
        <v>5.9320000000000004</v>
      </c>
      <c r="O338" s="25">
        <v>10.443</v>
      </c>
      <c r="P338" s="25">
        <v>6.0339999999999998</v>
      </c>
    </row>
    <row r="339" spans="6:16" x14ac:dyDescent="0.25">
      <c r="H339" s="27">
        <f>IF(H338&gt;H$26/2,"Senza senso",H338/H$26)</f>
        <v>7.7878787878787881E-3</v>
      </c>
      <c r="I339" s="27">
        <f t="shared" ref="I339:K339" si="111">IF(I338&gt;I$26/2,"Senza senso",I338/I$26)</f>
        <v>4.2756132756132754E-3</v>
      </c>
      <c r="J339" s="27">
        <f t="shared" si="111"/>
        <v>7.5422504694496609E-3</v>
      </c>
      <c r="K339" s="27">
        <f t="shared" si="111"/>
        <v>4.3724637681159416E-3</v>
      </c>
      <c r="M339" s="27">
        <f>IF(M338&gt;H$26/2,"Senza senso",M338/H$26)</f>
        <v>7.7914862914862911E-3</v>
      </c>
      <c r="N339" s="27">
        <f>IF(N338&gt;I$26/2,"Senza senso",N338/I$26)</f>
        <v>4.2799422799422804E-3</v>
      </c>
      <c r="O339" s="27">
        <f>IF(O338&gt;J$26/2,"Senza senso",O338/J$26)</f>
        <v>7.5422504694496609E-3</v>
      </c>
      <c r="P339" s="27">
        <f>IF(P338&gt;K$26/2,"Senza senso",P338/K$26)</f>
        <v>4.3724637681159416E-3</v>
      </c>
    </row>
    <row r="340" spans="6:16" x14ac:dyDescent="0.25">
      <c r="H340" s="27"/>
      <c r="I340" s="25"/>
    </row>
    <row r="341" spans="6:16" x14ac:dyDescent="0.25">
      <c r="F341" s="20" t="s">
        <v>130</v>
      </c>
      <c r="G341" s="1"/>
      <c r="H341" s="5" t="s">
        <v>6</v>
      </c>
      <c r="I341" s="5" t="s">
        <v>7</v>
      </c>
      <c r="J341" s="5" t="s">
        <v>8</v>
      </c>
      <c r="K341" s="5" t="s">
        <v>9</v>
      </c>
      <c r="M341" s="5" t="s">
        <v>6</v>
      </c>
      <c r="N341" s="5" t="s">
        <v>7</v>
      </c>
      <c r="O341" s="5" t="s">
        <v>8</v>
      </c>
      <c r="P341" s="5" t="s">
        <v>9</v>
      </c>
    </row>
    <row r="342" spans="6:16" x14ac:dyDescent="0.25">
      <c r="F342" t="s">
        <v>117</v>
      </c>
      <c r="G342" s="1" t="s">
        <v>12</v>
      </c>
      <c r="H342" s="25">
        <f>$H$221*H$20^3/48/H$171+$H$221*H$20/4/H$214</f>
        <v>0.62640112017439431</v>
      </c>
      <c r="I342" s="25">
        <f>$H$221*I$20^3/48/I$171+$H$221*I$20/4/I$214</f>
        <v>0.29746881125625318</v>
      </c>
      <c r="J342" s="25">
        <f>$H$221*J$20^3/48/J$171+$H$221*J$20/4/J$214</f>
        <v>0.49628654827886204</v>
      </c>
      <c r="K342" s="25">
        <f>$H$221*K$20^3/48/K$171+$H$221*K$20/4/K$214</f>
        <v>0.36117417790993217</v>
      </c>
      <c r="M342" s="25">
        <f>$H$221*H$20^3/48/H$171</f>
        <v>0.62599727690438955</v>
      </c>
      <c r="N342" s="25">
        <f>$H$221*I$20^3/48/I$171</f>
        <v>0.29714154543452015</v>
      </c>
      <c r="O342" s="25">
        <f>$H$221*J$20^3/48/J$171</f>
        <v>0.49605567547809076</v>
      </c>
      <c r="P342" s="25">
        <f>$H$221*K$20^3/48/K$171</f>
        <v>0.36061250179210436</v>
      </c>
    </row>
    <row r="343" spans="6:16" x14ac:dyDescent="0.25">
      <c r="F343" s="26" t="s">
        <v>119</v>
      </c>
      <c r="G343" s="1"/>
      <c r="H343" s="27">
        <f>IF(H342&gt;H$20/2,"Senza senso",H342/H$20)</f>
        <v>1.0545473403609331E-3</v>
      </c>
      <c r="I343" s="27">
        <f t="shared" ref="I343:K343" si="112">IF(I342&gt;I$20/2,"Senza senso",I342/I$20)</f>
        <v>5.0078924453914682E-4</v>
      </c>
      <c r="J343" s="27">
        <f t="shared" si="112"/>
        <v>8.3311490394302832E-4</v>
      </c>
      <c r="K343" s="27">
        <f t="shared" si="112"/>
        <v>6.0195696318322031E-4</v>
      </c>
      <c r="M343" s="27">
        <f>IF(M342&gt;H$20/2,"Senza senso",M342/H$20)</f>
        <v>1.0538674695360092E-3</v>
      </c>
      <c r="N343" s="27">
        <f t="shared" ref="N343:P343" si="113">IF(N342&gt;I$20/2,"Senza senso",N342/I$20)</f>
        <v>5.0023829197730666E-4</v>
      </c>
      <c r="O343" s="27">
        <f t="shared" si="113"/>
        <v>8.3272733838860285E-4</v>
      </c>
      <c r="P343" s="27">
        <f t="shared" si="113"/>
        <v>6.0102083632017388E-4</v>
      </c>
    </row>
    <row r="344" spans="6:16" x14ac:dyDescent="0.25">
      <c r="F344" t="s">
        <v>121</v>
      </c>
      <c r="G344" s="1" t="s">
        <v>12</v>
      </c>
      <c r="H344" s="25">
        <f>$H$221*H$22^3/48/H$171+$H$221*H$22/4/H$214</f>
        <v>1.1434323729949474</v>
      </c>
      <c r="I344" s="25">
        <f>$H$221*I$22^3/48/I$171+$H$221*I$22/4/I$214</f>
        <v>0.54291768288135855</v>
      </c>
      <c r="J344" s="25">
        <f>$H$221*J$22^3/48/J$171+$H$221*J$22/4/J$214</f>
        <v>0.89268742911244214</v>
      </c>
      <c r="K344" s="25">
        <f>$H$221*K$22^3/48/K$171+$H$221*K$22/4/K$214</f>
        <v>0.62381241443814972</v>
      </c>
      <c r="M344" s="25">
        <f>$H$221*H$22^3/48/H$171</f>
        <v>1.1429387867760528</v>
      </c>
      <c r="N344" s="25">
        <f>$H$221*I$22^3/48/I$171</f>
        <v>0.54251769132146266</v>
      </c>
      <c r="O344" s="25">
        <f>$H$221*J$22^3/48/J$171</f>
        <v>0.8924066378682608</v>
      </c>
      <c r="P344" s="25">
        <f>$H$221*K$22^3/48/K$171</f>
        <v>0.62313840309675639</v>
      </c>
    </row>
    <row r="345" spans="6:16" x14ac:dyDescent="0.25">
      <c r="F345" s="26" t="s">
        <v>119</v>
      </c>
      <c r="G345" s="1"/>
      <c r="H345" s="27">
        <f>IF(H344&gt;H$22/2,"Senza senso",H344/H$22)</f>
        <v>1.5749757203787154E-3</v>
      </c>
      <c r="I345" s="27">
        <f t="shared" ref="I345:K345" si="114">IF(I344&gt;I$22/2,"Senza senso",I344/I$22)</f>
        <v>7.4782049983658202E-4</v>
      </c>
      <c r="J345" s="27">
        <f t="shared" si="114"/>
        <v>1.232142759299437E-3</v>
      </c>
      <c r="K345" s="27">
        <f t="shared" si="114"/>
        <v>8.6640613116409685E-4</v>
      </c>
      <c r="M345" s="27">
        <f>IF(M344&gt;H$22/2,"Senza senso",M344/H$22)</f>
        <v>1.5742958495537918E-3</v>
      </c>
      <c r="N345" s="27">
        <f t="shared" ref="N345:P345" si="115">IF(N344&gt;I$22/2,"Senza senso",N344/I$22)</f>
        <v>7.4726954727474197E-4</v>
      </c>
      <c r="O345" s="27">
        <f t="shared" si="115"/>
        <v>1.2317551937450115E-3</v>
      </c>
      <c r="P345" s="27">
        <f t="shared" si="115"/>
        <v>8.6547000430105053E-4</v>
      </c>
    </row>
    <row r="346" spans="6:16" x14ac:dyDescent="0.25">
      <c r="F346" t="s">
        <v>123</v>
      </c>
      <c r="G346" s="1" t="s">
        <v>12</v>
      </c>
      <c r="H346" s="25">
        <f>$H$221*H$24^3/48/H$171+$H$221*H$24/4/H$214</f>
        <v>3.7424365856816726</v>
      </c>
      <c r="I346" s="25">
        <f>$H$221*I$24^3/48/I$171+$H$221*I$24/4/I$214</f>
        <v>1.7766649363025955</v>
      </c>
      <c r="J346" s="25">
        <f>$H$221*J$24^3/48/J$171+$H$221*J$24/4/J$214</f>
        <v>2.9458545292425362</v>
      </c>
      <c r="K346" s="25">
        <f>$H$221*K$24^3/48/K$171+$H$221*K$24/4/K$214</f>
        <v>2.1041031274636426</v>
      </c>
      <c r="M346" s="25">
        <f>$H$221*H$24^3/48/H$171</f>
        <v>3.7417036849324048</v>
      </c>
      <c r="N346" s="25">
        <f>$H$221*I$24^3/48/I$171</f>
        <v>1.7760710094409318</v>
      </c>
      <c r="O346" s="25">
        <f>$H$221*J$24^3/48/J$171</f>
        <v>2.9454364622789773</v>
      </c>
      <c r="P346" s="25">
        <f>$H$221*K$24^3/48/K$171</f>
        <v>2.1030921104515525</v>
      </c>
    </row>
    <row r="347" spans="6:16" x14ac:dyDescent="0.25">
      <c r="F347" s="26" t="s">
        <v>119</v>
      </c>
      <c r="G347" s="1"/>
      <c r="H347" s="27">
        <f>IF(H346&gt;H$24/2,"Senza senso",H346/H$24)</f>
        <v>3.4716480386657446E-3</v>
      </c>
      <c r="I347" s="27">
        <f t="shared" ref="I347:K347" si="116">IF(I346&gt;I$24/2,"Senza senso",I346/I$24)</f>
        <v>1.6481121858094579E-3</v>
      </c>
      <c r="J347" s="27">
        <f t="shared" si="116"/>
        <v>2.7309303135649729E-3</v>
      </c>
      <c r="K347" s="27">
        <f t="shared" si="116"/>
        <v>1.9482436365404099E-3</v>
      </c>
      <c r="M347" s="27">
        <f>IF(M346&gt;H$24/2,"Senza senso",M346/H$24)</f>
        <v>3.4709681678408207E-3</v>
      </c>
      <c r="N347" s="27">
        <f t="shared" ref="N347:P347" si="117">IF(N346&gt;I$24/2,"Senza senso",N346/I$24)</f>
        <v>1.6475612332476177E-3</v>
      </c>
      <c r="O347" s="27">
        <f t="shared" si="117"/>
        <v>2.730542748010547E-3</v>
      </c>
      <c r="P347" s="27">
        <f t="shared" si="117"/>
        <v>1.9473075096773634E-3</v>
      </c>
    </row>
    <row r="348" spans="6:16" x14ac:dyDescent="0.25">
      <c r="F348" t="s">
        <v>124</v>
      </c>
      <c r="G348" s="1" t="s">
        <v>12</v>
      </c>
      <c r="H348" s="25">
        <f>$H$221*H$26^3/48/H$171+$H$221*H$26/4/H$214</f>
        <v>7.9534262260820707</v>
      </c>
      <c r="I348" s="25">
        <f>$H$221*I$26^3/48/I$171+$H$221*I$26/4/I$214</f>
        <v>3.775561771511466</v>
      </c>
      <c r="J348" s="25">
        <f>$H$221*J$26^3/48/J$171+$H$221*J$26/4/J$214</f>
        <v>6.2295692318365816</v>
      </c>
      <c r="K348" s="25">
        <f>$H$221*K$26^3/48/K$171+$H$221*K$26/4/K$214</f>
        <v>4.3888641643755379</v>
      </c>
      <c r="M348" s="25">
        <f>$H$221*H$26^3/48/H$171</f>
        <v>7.9524839251187265</v>
      </c>
      <c r="N348" s="25">
        <f>$H$221*I$26^3/48/I$171</f>
        <v>3.7747981512607556</v>
      </c>
      <c r="O348" s="25">
        <f>$H$221*J$26^3/48/J$171</f>
        <v>6.2290326085699244</v>
      </c>
      <c r="P348" s="25">
        <f>$H$221*K$26^3/48/K$171</f>
        <v>4.3875723093045336</v>
      </c>
    </row>
    <row r="349" spans="6:16" x14ac:dyDescent="0.25">
      <c r="H349" s="27">
        <f>IF(H348&gt;H$26/2,"Senza senso",H348/H$26)</f>
        <v>5.7384027605209744E-3</v>
      </c>
      <c r="I349" s="27">
        <f t="shared" ref="I349:K349" si="118">IF(I348&gt;I$26/2,"Senza senso",I348/I$26)</f>
        <v>2.7240705422160649E-3</v>
      </c>
      <c r="J349" s="27">
        <f t="shared" si="118"/>
        <v>4.4991833250300319E-3</v>
      </c>
      <c r="K349" s="27">
        <f t="shared" si="118"/>
        <v>3.1803363509967666E-3</v>
      </c>
      <c r="M349" s="27">
        <f>IF(M348&gt;H$26/2,"Senza senso",M348/H$26)</f>
        <v>5.737722889696051E-3</v>
      </c>
      <c r="N349" s="27">
        <f t="shared" ref="N349:P349" si="119">IF(N348&gt;I$26/2,"Senza senso",N348/I$26)</f>
        <v>2.723519589654225E-3</v>
      </c>
      <c r="O349" s="27">
        <f t="shared" si="119"/>
        <v>4.4987957594756064E-3</v>
      </c>
      <c r="P349" s="27">
        <f t="shared" si="119"/>
        <v>3.17940022413372E-3</v>
      </c>
    </row>
    <row r="350" spans="6:16" x14ac:dyDescent="0.25">
      <c r="H350" s="27"/>
      <c r="I350" s="25"/>
    </row>
  </sheetData>
  <phoneticPr fontId="15" type="noConversion"/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12583-28C5-477F-BB86-5DD2EB76C9A9}">
  <dimension ref="B1:K83"/>
  <sheetViews>
    <sheetView topLeftCell="A28" zoomScaleNormal="100" workbookViewId="0">
      <selection activeCell="U31" sqref="U31"/>
    </sheetView>
  </sheetViews>
  <sheetFormatPr defaultRowHeight="15" x14ac:dyDescent="0.25"/>
  <cols>
    <col min="1" max="1" width="1.5703125" customWidth="1"/>
    <col min="5" max="5" width="9.140625" customWidth="1"/>
    <col min="7" max="7" width="9.140625" customWidth="1"/>
    <col min="10" max="10" width="9.140625" style="25"/>
    <col min="12" max="12" width="9.140625" customWidth="1"/>
    <col min="17" max="17" width="9.140625" customWidth="1"/>
  </cols>
  <sheetData>
    <row r="1" spans="2:11" ht="8.1" customHeight="1" x14ac:dyDescent="0.25"/>
    <row r="2" spans="2:11" ht="18.75" x14ac:dyDescent="0.3">
      <c r="B2" s="31" t="s">
        <v>145</v>
      </c>
      <c r="C2" s="30"/>
      <c r="D2" s="30"/>
      <c r="E2" s="30"/>
      <c r="F2" s="30"/>
    </row>
    <row r="4" spans="2:11" x14ac:dyDescent="0.25">
      <c r="B4" t="s">
        <v>146</v>
      </c>
    </row>
    <row r="5" spans="2:11" x14ac:dyDescent="0.25">
      <c r="B5" t="s">
        <v>147</v>
      </c>
    </row>
    <row r="7" spans="2:11" x14ac:dyDescent="0.25">
      <c r="E7" t="s">
        <v>148</v>
      </c>
      <c r="F7" s="14" t="s">
        <v>149</v>
      </c>
    </row>
    <row r="8" spans="2:11" x14ac:dyDescent="0.25">
      <c r="F8" s="14" t="s">
        <v>150</v>
      </c>
    </row>
    <row r="9" spans="2:11" x14ac:dyDescent="0.25">
      <c r="F9" s="14" t="s">
        <v>151</v>
      </c>
    </row>
    <row r="11" spans="2:11" ht="18" x14ac:dyDescent="0.35">
      <c r="C11" s="41" t="s">
        <v>36</v>
      </c>
      <c r="D11" s="2">
        <f>'Comparison_dt_t1-0,7'!H33</f>
        <v>0.7</v>
      </c>
      <c r="E11" t="s">
        <v>152</v>
      </c>
    </row>
    <row r="12" spans="2:11" ht="18" x14ac:dyDescent="0.35">
      <c r="C12" s="42" t="s">
        <v>139</v>
      </c>
      <c r="D12" s="2">
        <f>'Comparison_dt_t1-0,7'!H30</f>
        <v>3</v>
      </c>
      <c r="E12" t="s">
        <v>152</v>
      </c>
    </row>
    <row r="13" spans="2:11" ht="18" x14ac:dyDescent="0.35">
      <c r="D13" t="s">
        <v>6</v>
      </c>
      <c r="E13" s="1" t="s">
        <v>153</v>
      </c>
      <c r="F13" t="s">
        <v>154</v>
      </c>
      <c r="G13" t="s">
        <v>155</v>
      </c>
      <c r="H13" t="s">
        <v>156</v>
      </c>
      <c r="I13" t="s">
        <v>157</v>
      </c>
      <c r="J13" s="25" t="s">
        <v>158</v>
      </c>
      <c r="K13" t="s">
        <v>159</v>
      </c>
    </row>
    <row r="14" spans="2:11" x14ac:dyDescent="0.25">
      <c r="D14" t="s">
        <v>23</v>
      </c>
      <c r="E14">
        <f>'Comparison_dt_t1-0,7'!$H$20</f>
        <v>594</v>
      </c>
      <c r="F14" s="25">
        <f>'Comparison_dt_t1-0,7'!H257</f>
        <v>0.78703651744195835</v>
      </c>
      <c r="G14">
        <f>F14/'Comparison_dt_t1-0,7'!H257</f>
        <v>1</v>
      </c>
      <c r="H14" s="25">
        <f>'Comparison_dt_t1-0,7'!M257</f>
        <v>0.70932097407334516</v>
      </c>
      <c r="I14" s="3">
        <f>H14/F14</f>
        <v>0.90125547970606779</v>
      </c>
      <c r="J14" s="25">
        <f>'Comparison_dt_t1-0,7'!H268</f>
        <v>1.1950000000000001</v>
      </c>
      <c r="K14" s="3">
        <f>J14/F14</f>
        <v>1.5183539435806774</v>
      </c>
    </row>
    <row r="15" spans="2:11" x14ac:dyDescent="0.25">
      <c r="D15" t="s">
        <v>25</v>
      </c>
      <c r="E15">
        <f>'Comparison_dt_t1-0,7'!$H$22</f>
        <v>726</v>
      </c>
      <c r="F15" s="25">
        <f>'Comparison_dt_t1-0,7'!H259</f>
        <v>1.3900559199356057</v>
      </c>
      <c r="G15">
        <f>F15/'Comparison_dt_t1-0,7'!H259</f>
        <v>1</v>
      </c>
      <c r="H15" s="25">
        <f>'Comparison_dt_t1-0,7'!M259</f>
        <v>1.295070255818412</v>
      </c>
      <c r="I15" s="3">
        <f>H15/F15</f>
        <v>0.93166773886219345</v>
      </c>
      <c r="J15" s="25">
        <f>'Comparison_dt_t1-0,7'!H270</f>
        <v>1.95</v>
      </c>
      <c r="K15" s="3">
        <f>J15/F15</f>
        <v>1.4028212621045733</v>
      </c>
    </row>
    <row r="16" spans="2:11" x14ac:dyDescent="0.25">
      <c r="D16" t="s">
        <v>27</v>
      </c>
      <c r="E16">
        <f>'Comparison_dt_t1-0,7'!$H$24</f>
        <v>1078</v>
      </c>
      <c r="F16" s="25">
        <f>'Comparison_dt_t1-0,7'!H261</f>
        <v>4.3807844436023577</v>
      </c>
      <c r="G16">
        <f>F16/'Comparison_dt_t1-0,7'!H261</f>
        <v>1</v>
      </c>
      <c r="H16" s="25">
        <f>'Comparison_dt_t1-0,7'!M261</f>
        <v>4.2397451241556157</v>
      </c>
      <c r="I16" s="3">
        <f>H16/F16</f>
        <v>0.96780500815265769</v>
      </c>
      <c r="J16" s="25">
        <f>'Comparison_dt_t1-0,7'!H272</f>
        <v>5.5250000000000004</v>
      </c>
      <c r="K16" s="3">
        <f>J16/F16</f>
        <v>1.2611896501935038</v>
      </c>
    </row>
    <row r="17" spans="4:11" x14ac:dyDescent="0.25">
      <c r="D17" t="s">
        <v>29</v>
      </c>
      <c r="E17">
        <f>'Comparison_dt_t1-0,7'!$H$26</f>
        <v>1386</v>
      </c>
      <c r="F17" s="25">
        <f>'Comparison_dt_t1-0,7'!H263</f>
        <v>9.1923397533103692</v>
      </c>
      <c r="G17">
        <f>F17/'Comparison_dt_t1-0,7'!H263</f>
        <v>1</v>
      </c>
      <c r="H17" s="25">
        <f>'Comparison_dt_t1-0,7'!M263</f>
        <v>9.0110034854502725</v>
      </c>
      <c r="I17" s="3">
        <f>H17/F17</f>
        <v>0.98027311079371349</v>
      </c>
      <c r="J17" s="25">
        <f>'Comparison_dt_t1-0,7'!H274</f>
        <v>11.141999999999999</v>
      </c>
      <c r="K17" s="3">
        <f>J17/F17</f>
        <v>1.2120961908514656</v>
      </c>
    </row>
    <row r="19" spans="4:11" ht="18" x14ac:dyDescent="0.35">
      <c r="D19" t="s">
        <v>7</v>
      </c>
      <c r="E19" s="1" t="s">
        <v>153</v>
      </c>
      <c r="F19" t="s">
        <v>154</v>
      </c>
      <c r="G19" t="s">
        <v>155</v>
      </c>
      <c r="H19" t="s">
        <v>156</v>
      </c>
      <c r="I19" t="s">
        <v>157</v>
      </c>
      <c r="J19" s="25" t="s">
        <v>158</v>
      </c>
      <c r="K19" t="s">
        <v>159</v>
      </c>
    </row>
    <row r="20" spans="4:11" x14ac:dyDescent="0.25">
      <c r="D20" t="s">
        <v>23</v>
      </c>
      <c r="E20">
        <f>'Comparison_dt_t1-0,7'!$I$20</f>
        <v>594</v>
      </c>
      <c r="F20" s="25">
        <f>'Comparison_dt_t1-0,7'!I257</f>
        <v>0.45690551066658919</v>
      </c>
      <c r="G20">
        <f>F20/'Comparison_dt_t1-0,7'!I257</f>
        <v>1</v>
      </c>
      <c r="H20" s="25">
        <f>'Comparison_dt_t1-0,7'!N257</f>
        <v>0.39392652091727937</v>
      </c>
      <c r="I20" s="3">
        <f>H20/F20</f>
        <v>0.86216189501100915</v>
      </c>
      <c r="J20" s="25">
        <f>'Comparison_dt_t1-0,7'!I268</f>
        <v>0.72599999999999998</v>
      </c>
      <c r="K20" s="3">
        <f>J20/F20</f>
        <v>1.5889499755448848</v>
      </c>
    </row>
    <row r="21" spans="4:11" x14ac:dyDescent="0.25">
      <c r="D21" t="s">
        <v>25</v>
      </c>
      <c r="E21">
        <f>'Comparison_dt_t1-0,7'!$I$22</f>
        <v>726</v>
      </c>
      <c r="F21" s="25">
        <f>'Comparison_dt_t1-0,7'!I259</f>
        <v>0.79620093169757733</v>
      </c>
      <c r="G21">
        <f>F21/'Comparison_dt_t1-0,7'!I259</f>
        <v>1</v>
      </c>
      <c r="H21" s="25">
        <f>'Comparison_dt_t1-0,7'!N259</f>
        <v>0.71922661089286533</v>
      </c>
      <c r="I21" s="3">
        <f>H21/F21</f>
        <v>0.90332299581640108</v>
      </c>
      <c r="J21" s="25">
        <f>'Comparison_dt_t1-0,7'!I270</f>
        <v>1.151</v>
      </c>
      <c r="K21" s="3">
        <f>J21/F21</f>
        <v>1.4456149875961044</v>
      </c>
    </row>
    <row r="22" spans="4:11" x14ac:dyDescent="0.25">
      <c r="D22" t="s">
        <v>27</v>
      </c>
      <c r="E22">
        <f>'Comparison_dt_t1-0,7'!$I$24</f>
        <v>1078</v>
      </c>
      <c r="F22" s="25">
        <f>'Comparison_dt_t1-0,7'!I261</f>
        <v>2.468868249364025</v>
      </c>
      <c r="G22">
        <f>F22/'Comparison_dt_t1-0,7'!I261</f>
        <v>1</v>
      </c>
      <c r="H22" s="25">
        <f>'Comparison_dt_t1-0,7'!N261</f>
        <v>2.3545730457449072</v>
      </c>
      <c r="I22" s="3">
        <f>H22/F22</f>
        <v>0.95370542610017361</v>
      </c>
      <c r="J22" s="25">
        <f>'Comparison_dt_t1-0,7'!I272</f>
        <v>3.1259999999999999</v>
      </c>
      <c r="K22" s="3">
        <f>J22/F22</f>
        <v>1.2661672006212767</v>
      </c>
    </row>
    <row r="23" spans="4:11" x14ac:dyDescent="0.25">
      <c r="D23" t="s">
        <v>29</v>
      </c>
      <c r="E23">
        <f>'Comparison_dt_t1-0,7'!$I$26</f>
        <v>1386</v>
      </c>
      <c r="F23" s="25">
        <f>'Comparison_dt_t1-0,7'!I263</f>
        <v>5.1512767788456788</v>
      </c>
      <c r="G23">
        <f>F23/'Comparison_dt_t1-0,7'!I263</f>
        <v>1</v>
      </c>
      <c r="H23" s="25">
        <f>'Comparison_dt_t1-0,7'!N263</f>
        <v>5.0043258027639563</v>
      </c>
      <c r="I23" s="3">
        <f>H23/F23</f>
        <v>0.9714729022744043</v>
      </c>
      <c r="J23" s="25">
        <f>'Comparison_dt_t1-0,7'!I274</f>
        <v>6.1980000000000004</v>
      </c>
      <c r="K23" s="3">
        <f>J23/F23</f>
        <v>1.2031968512064453</v>
      </c>
    </row>
    <row r="25" spans="4:11" ht="18" x14ac:dyDescent="0.35">
      <c r="D25" t="s">
        <v>8</v>
      </c>
      <c r="E25" s="1" t="s">
        <v>153</v>
      </c>
      <c r="F25" t="s">
        <v>154</v>
      </c>
      <c r="G25" t="s">
        <v>155</v>
      </c>
      <c r="H25" t="s">
        <v>156</v>
      </c>
      <c r="I25" t="s">
        <v>157</v>
      </c>
      <c r="J25" s="25" t="s">
        <v>158</v>
      </c>
      <c r="K25" t="s">
        <v>159</v>
      </c>
    </row>
    <row r="26" spans="4:11" x14ac:dyDescent="0.25">
      <c r="D26" t="s">
        <v>23</v>
      </c>
      <c r="E26">
        <f>'Comparison_dt_t1-0,7'!J20</f>
        <v>595.70000000000005</v>
      </c>
      <c r="F26" s="25">
        <f>'Comparison_dt_t1-0,7'!J257</f>
        <v>0.75541402439576089</v>
      </c>
      <c r="G26">
        <f>F26/'Comparison_dt_t1-0,7'!J257</f>
        <v>1</v>
      </c>
      <c r="H26" s="25">
        <f>'Comparison_dt_t1-0,7'!O257</f>
        <v>0.71098489435042544</v>
      </c>
      <c r="I26" s="3">
        <f>H26/F26</f>
        <v>0.94118572251703514</v>
      </c>
      <c r="J26" s="25">
        <f>'Comparison_dt_t1-0,7'!J268</f>
        <v>1.0329999999999999</v>
      </c>
      <c r="K26" s="3">
        <f>J26/F26</f>
        <v>1.367462036234069</v>
      </c>
    </row>
    <row r="27" spans="4:11" x14ac:dyDescent="0.25">
      <c r="D27" t="s">
        <v>25</v>
      </c>
      <c r="E27">
        <f>'Comparison_dt_t1-0,7'!$J$22</f>
        <v>724.5</v>
      </c>
      <c r="F27" s="25">
        <f>'Comparison_dt_t1-0,7'!J259</f>
        <v>1.3331008045747617</v>
      </c>
      <c r="G27">
        <f>F27/'Comparison_dt_t1-0,7'!J259</f>
        <v>1</v>
      </c>
      <c r="H27" s="25">
        <f>'Comparison_dt_t1-0,7'!O259</f>
        <v>1.2790653761412456</v>
      </c>
      <c r="I27" s="3">
        <f t="shared" ref="I27:I29" si="0">H27/F27</f>
        <v>0.95946635974707661</v>
      </c>
      <c r="J27" s="25">
        <f>'Comparison_dt_t1-0,7'!J270</f>
        <v>1.7270000000000001</v>
      </c>
      <c r="K27" s="3">
        <f t="shared" ref="K27:K29" si="1">J27/F27</f>
        <v>1.2954759265567213</v>
      </c>
    </row>
    <row r="28" spans="4:11" x14ac:dyDescent="0.25">
      <c r="D28" t="s">
        <v>27</v>
      </c>
      <c r="E28">
        <f>'Comparison_dt_t1-0,7'!$J$24</f>
        <v>1078.7</v>
      </c>
      <c r="F28" s="25">
        <f>'Comparison_dt_t1-0,7'!J261</f>
        <v>4.3020773275949171</v>
      </c>
      <c r="G28">
        <f>F28/'Comparison_dt_t1-0,7'!J261</f>
        <v>1</v>
      </c>
      <c r="H28" s="25">
        <f>'Comparison_dt_t1-0,7'!O261</f>
        <v>4.2216245785939046</v>
      </c>
      <c r="I28" s="3">
        <f t="shared" si="0"/>
        <v>0.98129909276968075</v>
      </c>
      <c r="J28" s="25">
        <f>'Comparison_dt_t1-0,7'!J272</f>
        <v>5.1989999999999998</v>
      </c>
      <c r="K28" s="3">
        <f t="shared" si="1"/>
        <v>1.2084859485560453</v>
      </c>
    </row>
    <row r="29" spans="4:11" x14ac:dyDescent="0.25">
      <c r="D29" t="s">
        <v>29</v>
      </c>
      <c r="E29">
        <f>'Comparison_dt_t1-0,7'!$J$26</f>
        <v>1384.6</v>
      </c>
      <c r="F29" s="25">
        <f>'Comparison_dt_t1-0,7'!J263</f>
        <v>9.0311931604783826</v>
      </c>
      <c r="G29">
        <f>F29/'Comparison_dt_t1-0,7'!J263</f>
        <v>1</v>
      </c>
      <c r="H29" s="25">
        <f>'Comparison_dt_t1-0,7'!O263</f>
        <v>8.9279254528054413</v>
      </c>
      <c r="I29" s="3">
        <f t="shared" si="0"/>
        <v>0.98856544137214852</v>
      </c>
      <c r="J29" s="25">
        <f>'Comparison_dt_t1-0,7'!J274</f>
        <v>10.641999999999999</v>
      </c>
      <c r="K29" s="3">
        <f t="shared" si="1"/>
        <v>1.1783603573634884</v>
      </c>
    </row>
    <row r="31" spans="4:11" ht="18" x14ac:dyDescent="0.35">
      <c r="D31" t="s">
        <v>9</v>
      </c>
      <c r="E31" s="1" t="s">
        <v>153</v>
      </c>
      <c r="F31" t="s">
        <v>154</v>
      </c>
      <c r="G31" t="s">
        <v>155</v>
      </c>
      <c r="H31" t="s">
        <v>156</v>
      </c>
      <c r="I31" t="s">
        <v>157</v>
      </c>
      <c r="J31" s="25" t="s">
        <v>158</v>
      </c>
      <c r="K31" t="s">
        <v>159</v>
      </c>
    </row>
    <row r="32" spans="4:11" x14ac:dyDescent="0.25">
      <c r="D32" t="s">
        <v>23</v>
      </c>
      <c r="E32">
        <f>'Comparison_dt_t1-0,7'!K20</f>
        <v>600</v>
      </c>
      <c r="F32" s="25">
        <f>'Comparison_dt_t1-0,7'!K257</f>
        <v>0.50505166496617593</v>
      </c>
      <c r="G32">
        <f>F32/'Comparison_dt_t1-0,7'!K257</f>
        <v>1</v>
      </c>
      <c r="H32" s="25">
        <f>'Comparison_dt_t1-0,7'!P257</f>
        <v>0.39696279005773349</v>
      </c>
      <c r="I32" s="3">
        <f>H32/F32</f>
        <v>0.78598451919630574</v>
      </c>
      <c r="J32" s="25">
        <f>'Comparison_dt_t1-0,7'!K268</f>
        <v>0.94699999999999995</v>
      </c>
      <c r="K32" s="3">
        <f>J32/F32</f>
        <v>1.8750556936851639</v>
      </c>
    </row>
    <row r="33" spans="3:11" x14ac:dyDescent="0.25">
      <c r="D33" t="s">
        <v>25</v>
      </c>
      <c r="E33">
        <f>'Comparison_dt_t1-0,7'!K22</f>
        <v>720</v>
      </c>
      <c r="F33" s="25">
        <f>'Comparison_dt_t1-0,7'!K259</f>
        <v>0.81565835110989438</v>
      </c>
      <c r="G33">
        <f>F33/'Comparison_dt_t1-0,7'!K259</f>
        <v>1</v>
      </c>
      <c r="H33" s="25">
        <f>'Comparison_dt_t1-0,7'!P259</f>
        <v>0.68595170121976345</v>
      </c>
      <c r="I33" s="3">
        <f t="shared" ref="I33:I35" si="2">H33/F33</f>
        <v>0.84097919219041328</v>
      </c>
      <c r="J33" s="25">
        <f>'Comparison_dt_t1-0,7'!K270</f>
        <v>1.37</v>
      </c>
      <c r="K33" s="3">
        <f t="shared" ref="K33:K35" si="3">J33/F33</f>
        <v>1.6796248063123413</v>
      </c>
    </row>
    <row r="34" spans="3:11" x14ac:dyDescent="0.25">
      <c r="D34" t="s">
        <v>27</v>
      </c>
      <c r="E34">
        <f>'Comparison_dt_t1-0,7'!K24</f>
        <v>1080</v>
      </c>
      <c r="F34" s="25">
        <f>'Comparison_dt_t1-0,7'!K261</f>
        <v>2.5096469664518981</v>
      </c>
      <c r="G34">
        <f>F34/'Comparison_dt_t1-0,7'!K261</f>
        <v>1</v>
      </c>
      <c r="H34" s="25">
        <f>'Comparison_dt_t1-0,7'!P261</f>
        <v>2.3150869916167016</v>
      </c>
      <c r="I34" s="3">
        <f t="shared" si="2"/>
        <v>0.92247516187096923</v>
      </c>
      <c r="J34" s="25">
        <f>'Comparison_dt_t1-0,7'!K272</f>
        <v>3.4750000000000001</v>
      </c>
      <c r="K34" s="3">
        <f t="shared" si="3"/>
        <v>1.3846569045178907</v>
      </c>
    </row>
    <row r="35" spans="3:11" x14ac:dyDescent="0.25">
      <c r="D35" t="s">
        <v>29</v>
      </c>
      <c r="E35">
        <f>'Comparison_dt_t1-0,7'!K26</f>
        <v>1380</v>
      </c>
      <c r="F35" s="25">
        <f>'Comparison_dt_t1-0,7'!K263</f>
        <v>5.0784506789218611</v>
      </c>
      <c r="G35">
        <f>F35/'Comparison_dt_t1-0,7'!K263</f>
        <v>1</v>
      </c>
      <c r="H35" s="25">
        <f>'Comparison_dt_t1-0,7'!P263</f>
        <v>4.8298462666324431</v>
      </c>
      <c r="I35" s="3">
        <f t="shared" si="2"/>
        <v>0.95104719371968072</v>
      </c>
      <c r="J35" s="25">
        <f>'Comparison_dt_t1-0,7'!K274</f>
        <v>6.4960000000000004</v>
      </c>
      <c r="K35" s="3">
        <f t="shared" si="3"/>
        <v>1.2791302723410678</v>
      </c>
    </row>
    <row r="36" spans="3:11" ht="18" x14ac:dyDescent="0.35">
      <c r="C36" s="42" t="s">
        <v>140</v>
      </c>
      <c r="D36" s="2">
        <f>'Comparison_dt_t1-0,7'!H31</f>
        <v>3.5</v>
      </c>
      <c r="E36" t="s">
        <v>152</v>
      </c>
    </row>
    <row r="37" spans="3:11" ht="18" x14ac:dyDescent="0.35">
      <c r="D37" t="s">
        <v>6</v>
      </c>
      <c r="E37" s="1" t="s">
        <v>153</v>
      </c>
      <c r="F37" t="s">
        <v>154</v>
      </c>
      <c r="G37" t="s">
        <v>155</v>
      </c>
      <c r="H37" t="s">
        <v>156</v>
      </c>
      <c r="I37" t="s">
        <v>157</v>
      </c>
      <c r="J37" s="25" t="s">
        <v>158</v>
      </c>
      <c r="K37" t="s">
        <v>159</v>
      </c>
    </row>
    <row r="38" spans="3:11" x14ac:dyDescent="0.25">
      <c r="D38" t="s">
        <v>23</v>
      </c>
      <c r="E38">
        <f>'Comparison_dt_t1-0,7'!H20</f>
        <v>594</v>
      </c>
      <c r="F38" s="25">
        <f>'Comparison_dt_t1-0,7'!H289</f>
        <v>0.76641810797681609</v>
      </c>
      <c r="G38">
        <f>F38/'Comparison_dt_t1-0,7'!H289</f>
        <v>1</v>
      </c>
      <c r="H38" s="25">
        <f>'Comparison_dt_t1-0,7'!M289</f>
        <v>0.70932097407334516</v>
      </c>
      <c r="I38" s="3">
        <f>H38/F38</f>
        <v>0.92550132452611866</v>
      </c>
      <c r="J38" s="25">
        <f>'Comparison_dt_t1-0,7'!H300</f>
        <v>1.1080000000000001</v>
      </c>
      <c r="K38" s="3">
        <f>J38/F38</f>
        <v>1.4456860928363096</v>
      </c>
    </row>
    <row r="39" spans="3:11" x14ac:dyDescent="0.25">
      <c r="D39" t="s">
        <v>25</v>
      </c>
      <c r="E39">
        <f>'Comparison_dt_t1-0,7'!H22</f>
        <v>726</v>
      </c>
      <c r="F39" s="25">
        <f>'Comparison_dt_t1-0,7'!H291</f>
        <v>1.3648556417004321</v>
      </c>
      <c r="G39">
        <f>F39/'Comparison_dt_t1-0,7'!H291</f>
        <v>1</v>
      </c>
      <c r="H39" s="25">
        <f>'Comparison_dt_t1-0,7'!M291</f>
        <v>1.295070255818412</v>
      </c>
      <c r="I39" s="3">
        <f t="shared" ref="I39" si="4">H39/F39</f>
        <v>0.94886976779824372</v>
      </c>
      <c r="J39" s="25">
        <f>'Comparison_dt_t1-0,7'!H302</f>
        <v>1.843</v>
      </c>
      <c r="K39" s="3">
        <f t="shared" ref="K39" si="5">J39/F39</f>
        <v>1.3503259565999686</v>
      </c>
    </row>
    <row r="40" spans="3:11" x14ac:dyDescent="0.25">
      <c r="D40" t="s">
        <v>27</v>
      </c>
      <c r="E40">
        <f>'Comparison_dt_t1-0,7'!H24</f>
        <v>1078</v>
      </c>
      <c r="F40" s="25">
        <f>'Comparison_dt_t1-0,7'!H293</f>
        <v>4.3433658486470996</v>
      </c>
      <c r="G40">
        <f>F40/'Comparison_dt_t1-0,7'!H293</f>
        <v>1</v>
      </c>
      <c r="H40" s="25">
        <f>'Comparison_dt_t1-0,7'!M293</f>
        <v>4.2397451241556157</v>
      </c>
      <c r="I40" s="3">
        <f>H40/F40</f>
        <v>0.97614275930180727</v>
      </c>
      <c r="J40" s="25">
        <f>'Comparison_dt_t1-0,7'!H304</f>
        <v>5.3630000000000004</v>
      </c>
      <c r="K40" s="3">
        <f>J40/F40</f>
        <v>1.2347566810819086</v>
      </c>
    </row>
    <row r="41" spans="3:11" x14ac:dyDescent="0.25">
      <c r="D41" t="s">
        <v>29</v>
      </c>
      <c r="E41">
        <f>'Comparison_dt_t1-0,7'!H26</f>
        <v>1386</v>
      </c>
      <c r="F41" s="25">
        <f>'Comparison_dt_t1-0,7'!H295</f>
        <v>9.1442301312250382</v>
      </c>
      <c r="G41">
        <f>F41/'Comparison_dt_t1-0,7'!H295</f>
        <v>1</v>
      </c>
      <c r="H41" s="25">
        <f>'Comparison_dt_t1-0,7'!M295</f>
        <v>9.0110034854502725</v>
      </c>
      <c r="I41" s="3">
        <f>H41/F41</f>
        <v>0.9854305235254488</v>
      </c>
      <c r="J41" s="25">
        <f>'Comparison_dt_t1-0,7'!H306</f>
        <v>10.932</v>
      </c>
      <c r="K41" s="3">
        <f>J41/F41</f>
        <v>1.1955079698475892</v>
      </c>
    </row>
    <row r="43" spans="3:11" ht="18" x14ac:dyDescent="0.35">
      <c r="D43" t="s">
        <v>7</v>
      </c>
      <c r="E43" s="1" t="s">
        <v>153</v>
      </c>
      <c r="F43" t="s">
        <v>154</v>
      </c>
      <c r="G43" t="s">
        <v>155</v>
      </c>
      <c r="H43" t="s">
        <v>156</v>
      </c>
      <c r="I43" t="s">
        <v>157</v>
      </c>
      <c r="J43" s="25" t="s">
        <v>158</v>
      </c>
      <c r="K43" t="s">
        <v>159</v>
      </c>
    </row>
    <row r="44" spans="3:11" x14ac:dyDescent="0.25">
      <c r="D44" t="s">
        <v>23</v>
      </c>
      <c r="E44">
        <f>'Comparison_dt_t1-0,7'!I20</f>
        <v>594</v>
      </c>
      <c r="F44" s="25">
        <f>'Comparison_dt_t1-0,7'!I289</f>
        <v>0.44019679910044573</v>
      </c>
      <c r="G44">
        <f>F44/'Comparison_dt_t1-0,7'!I289</f>
        <v>1</v>
      </c>
      <c r="H44" s="25">
        <f>'Comparison_dt_t1-0,7'!N289</f>
        <v>0.39392652091727937</v>
      </c>
      <c r="I44" s="3">
        <f>H44/F44</f>
        <v>0.89488729068970752</v>
      </c>
      <c r="J44" s="25">
        <f>'Comparison_dt_t1-0,7'!I300</f>
        <v>0.65700000000000003</v>
      </c>
      <c r="K44" s="3">
        <f>J44/F44</f>
        <v>1.4925142603094743</v>
      </c>
    </row>
    <row r="45" spans="3:11" x14ac:dyDescent="0.25">
      <c r="D45" t="s">
        <v>25</v>
      </c>
      <c r="E45">
        <f>'Comparison_dt_t1-0,7'!I22</f>
        <v>726</v>
      </c>
      <c r="F45" s="25">
        <f>'Comparison_dt_t1-0,7'!I291</f>
        <v>0.77577917311673539</v>
      </c>
      <c r="G45">
        <f>F45/'Comparison_dt_t1-0,7'!I291</f>
        <v>1</v>
      </c>
      <c r="H45" s="25">
        <f>'Comparison_dt_t1-0,7'!N291</f>
        <v>0.71922661089286533</v>
      </c>
      <c r="I45" s="3">
        <f t="shared" ref="I45" si="6">H45/F45</f>
        <v>0.92710224225707549</v>
      </c>
      <c r="J45" s="25">
        <f>'Comparison_dt_t1-0,7'!I302</f>
        <v>1.0660000000000001</v>
      </c>
      <c r="K45" s="3">
        <f t="shared" ref="K45" si="7">J45/F45</f>
        <v>1.3741023695148795</v>
      </c>
    </row>
    <row r="46" spans="3:11" x14ac:dyDescent="0.25">
      <c r="D46" t="s">
        <v>27</v>
      </c>
      <c r="E46">
        <f>'Comparison_dt_t1-0,7'!I24</f>
        <v>1078</v>
      </c>
      <c r="F46" s="25">
        <f>'Comparison_dt_t1-0,7'!I293</f>
        <v>2.4385450320773203</v>
      </c>
      <c r="G46">
        <f>F46/'Comparison_dt_t1-0,7'!I293</f>
        <v>1</v>
      </c>
      <c r="H46" s="25">
        <f>'Comparison_dt_t1-0,7'!N293</f>
        <v>2.3545730457449072</v>
      </c>
      <c r="I46" s="3">
        <f>H46/F46</f>
        <v>0.96556471780187714</v>
      </c>
      <c r="J46" s="25">
        <f>'Comparison_dt_t1-0,7'!I304</f>
        <v>2.9980000000000002</v>
      </c>
      <c r="K46" s="3">
        <f>J46/F46</f>
        <v>1.2294216266517324</v>
      </c>
    </row>
    <row r="47" spans="3:11" x14ac:dyDescent="0.25">
      <c r="D47" t="s">
        <v>29</v>
      </c>
      <c r="E47">
        <f>'Comparison_dt_t1-0,7'!I26</f>
        <v>1386</v>
      </c>
      <c r="F47" s="25">
        <f>'Comparison_dt_t1-0,7'!I295</f>
        <v>5.1122897851913445</v>
      </c>
      <c r="G47">
        <f>F47/'Comparison_dt_t1-0,7'!I295</f>
        <v>1</v>
      </c>
      <c r="H47" s="25">
        <f>'Comparison_dt_t1-0,7'!N295</f>
        <v>5.0043258027639563</v>
      </c>
      <c r="I47" s="3">
        <f>H47/F47</f>
        <v>0.9788814822782298</v>
      </c>
      <c r="J47" s="25">
        <f>'Comparison_dt_t1-0,7'!I306</f>
        <v>6.0330000000000004</v>
      </c>
      <c r="K47" s="3">
        <f>J47/F47</f>
        <v>1.1800974227782737</v>
      </c>
    </row>
    <row r="49" spans="3:11" ht="18" x14ac:dyDescent="0.35">
      <c r="D49" t="s">
        <v>8</v>
      </c>
      <c r="E49" s="1" t="s">
        <v>153</v>
      </c>
      <c r="F49" t="s">
        <v>154</v>
      </c>
      <c r="G49" t="s">
        <v>155</v>
      </c>
      <c r="H49" t="s">
        <v>156</v>
      </c>
      <c r="I49" t="s">
        <v>157</v>
      </c>
      <c r="J49" s="25" t="s">
        <v>158</v>
      </c>
      <c r="K49" t="s">
        <v>159</v>
      </c>
    </row>
    <row r="50" spans="3:11" x14ac:dyDescent="0.25">
      <c r="D50" t="s">
        <v>23</v>
      </c>
      <c r="E50">
        <f>'Comparison_dt_t1-0,7'!J20</f>
        <v>595.70000000000005</v>
      </c>
      <c r="F50" s="25">
        <f>'Comparison_dt_t1-0,7'!J289</f>
        <v>0.74362670417965149</v>
      </c>
      <c r="G50">
        <f>F50/'Comparison_dt_t1-0,7'!J289</f>
        <v>1</v>
      </c>
      <c r="H50" s="25">
        <f>'Comparison_dt_t1-0,7'!O289</f>
        <v>0.71098489435042544</v>
      </c>
      <c r="I50" s="3">
        <f>H50/F50</f>
        <v>0.95610457552726591</v>
      </c>
      <c r="J50" s="25">
        <f>'Comparison_dt_t1-0,7'!J300</f>
        <v>0.98299999999999998</v>
      </c>
      <c r="K50" s="3">
        <f>J50/F50</f>
        <v>1.3218998113904725</v>
      </c>
    </row>
    <row r="51" spans="3:11" x14ac:dyDescent="0.25">
      <c r="D51" t="s">
        <v>25</v>
      </c>
      <c r="E51">
        <f>'Comparison_dt_t1-0,7'!J22</f>
        <v>724.5</v>
      </c>
      <c r="F51" s="25">
        <f>'Comparison_dt_t1-0,7'!J291</f>
        <v>1.3187648745821963</v>
      </c>
      <c r="G51">
        <f>F51/'Comparison_dt_t1-0,7'!J291</f>
        <v>1</v>
      </c>
      <c r="H51" s="25">
        <f>'Comparison_dt_t1-0,7'!O291</f>
        <v>1.2790653761412456</v>
      </c>
      <c r="I51" s="3">
        <f t="shared" ref="I51:I53" si="8">H51/F51</f>
        <v>0.96989645447333583</v>
      </c>
      <c r="J51" s="25">
        <f>'Comparison_dt_t1-0,7'!J302</f>
        <v>1.6659999999999999</v>
      </c>
      <c r="K51" s="3">
        <f t="shared" ref="K51:K53" si="9">J51/F51</f>
        <v>1.2633032863631681</v>
      </c>
    </row>
    <row r="52" spans="3:11" x14ac:dyDescent="0.25">
      <c r="D52" t="s">
        <v>27</v>
      </c>
      <c r="E52">
        <f>'Comparison_dt_t1-0,7'!J24</f>
        <v>1078.7</v>
      </c>
      <c r="F52" s="25">
        <f>'Comparison_dt_t1-0,7'!J293</f>
        <v>4.280732720717098</v>
      </c>
      <c r="G52">
        <f>F52/'Comparison_dt_t1-0,7'!J293</f>
        <v>1</v>
      </c>
      <c r="H52" s="25">
        <f>'Comparison_dt_t1-0,7'!O293</f>
        <v>4.2216245785939046</v>
      </c>
      <c r="I52" s="3">
        <f t="shared" si="8"/>
        <v>0.9861920502914997</v>
      </c>
      <c r="J52" s="25">
        <f>'Comparison_dt_t1-0,7'!J304</f>
        <v>5.1059999999999999</v>
      </c>
      <c r="K52" s="3">
        <f t="shared" si="9"/>
        <v>1.1927864534239492</v>
      </c>
    </row>
    <row r="53" spans="3:11" x14ac:dyDescent="0.25">
      <c r="D53" t="s">
        <v>29</v>
      </c>
      <c r="E53">
        <f>'Comparison_dt_t1-0,7'!J26</f>
        <v>1384.6</v>
      </c>
      <c r="F53" s="25">
        <f>'Comparison_dt_t1-0,7'!J295</f>
        <v>9.0037956053814803</v>
      </c>
      <c r="G53">
        <f>F53/'Comparison_dt_t1-0,7'!J295</f>
        <v>1</v>
      </c>
      <c r="H53" s="25">
        <f>'Comparison_dt_t1-0,7'!O295</f>
        <v>8.9279254528054413</v>
      </c>
      <c r="I53" s="3">
        <f t="shared" si="8"/>
        <v>0.99157353677257043</v>
      </c>
      <c r="J53" s="25">
        <f>'Comparison_dt_t1-0,7'!J306</f>
        <v>10.522</v>
      </c>
      <c r="K53" s="3">
        <f t="shared" si="9"/>
        <v>1.1686182651359949</v>
      </c>
    </row>
    <row r="55" spans="3:11" ht="18" x14ac:dyDescent="0.35">
      <c r="D55" t="s">
        <v>9</v>
      </c>
      <c r="E55" s="1" t="s">
        <v>153</v>
      </c>
      <c r="F55" t="s">
        <v>154</v>
      </c>
      <c r="G55" t="s">
        <v>155</v>
      </c>
      <c r="H55" t="s">
        <v>156</v>
      </c>
      <c r="I55" t="s">
        <v>157</v>
      </c>
      <c r="J55" s="25" t="s">
        <v>158</v>
      </c>
      <c r="K55" t="s">
        <v>159</v>
      </c>
    </row>
    <row r="56" spans="3:11" x14ac:dyDescent="0.25">
      <c r="D56" t="s">
        <v>23</v>
      </c>
      <c r="E56">
        <f>'Comparison_dt_t1-0,7'!K20</f>
        <v>600</v>
      </c>
      <c r="F56" s="25">
        <f>'Comparison_dt_t1-0,7'!K289</f>
        <v>0.47637502468434423</v>
      </c>
      <c r="G56">
        <f>F56/'Comparison_dt_t1-0,7'!K289</f>
        <v>1</v>
      </c>
      <c r="H56" s="25">
        <f>'Comparison_dt_t1-0,7'!P289</f>
        <v>0.39696279005773349</v>
      </c>
      <c r="I56" s="3">
        <f>H56/F56</f>
        <v>0.83329891259679101</v>
      </c>
      <c r="J56" s="25">
        <f>'Comparison_dt_t1-0,7'!K300</f>
        <v>0.82799999999999996</v>
      </c>
      <c r="K56" s="3">
        <f>J56/F56</f>
        <v>1.7381263859259826</v>
      </c>
    </row>
    <row r="57" spans="3:11" x14ac:dyDescent="0.25">
      <c r="D57" t="s">
        <v>25</v>
      </c>
      <c r="E57">
        <f>'Comparison_dt_t1-0,7'!K22</f>
        <v>720</v>
      </c>
      <c r="F57" s="25">
        <f>'Comparison_dt_t1-0,7'!K291</f>
        <v>0.78124638277169633</v>
      </c>
      <c r="G57">
        <f>F57/'Comparison_dt_t1-0,7'!K291</f>
        <v>1</v>
      </c>
      <c r="H57" s="25">
        <f>'Comparison_dt_t1-0,7'!P291</f>
        <v>0.68595170121976345</v>
      </c>
      <c r="I57" s="3">
        <f t="shared" ref="I57:I59" si="10">H57/F57</f>
        <v>0.87802224285013952</v>
      </c>
      <c r="J57" s="25">
        <f>'Comparison_dt_t1-0,7'!K302</f>
        <v>1.2270000000000001</v>
      </c>
      <c r="K57" s="3">
        <f t="shared" ref="K57:K59" si="11">J57/F57</f>
        <v>1.5705672718084973</v>
      </c>
    </row>
    <row r="58" spans="3:11" x14ac:dyDescent="0.25">
      <c r="D58" t="s">
        <v>27</v>
      </c>
      <c r="E58">
        <f>'Comparison_dt_t1-0,7'!K24</f>
        <v>1080</v>
      </c>
      <c r="F58" s="25">
        <f>'Comparison_dt_t1-0,7'!K293</f>
        <v>2.4580290139446008</v>
      </c>
      <c r="G58">
        <f>F58/'Comparison_dt_t1-0,7'!K293</f>
        <v>1</v>
      </c>
      <c r="H58" s="25">
        <f>'Comparison_dt_t1-0,7'!P293</f>
        <v>2.3150869916167016</v>
      </c>
      <c r="I58" s="3">
        <f t="shared" si="10"/>
        <v>0.94184689378482622</v>
      </c>
      <c r="J58" s="25">
        <f>'Comparison_dt_t1-0,7'!K304</f>
        <v>3.2570000000000001</v>
      </c>
      <c r="K58" s="3">
        <f t="shared" si="11"/>
        <v>1.3250453845429697</v>
      </c>
    </row>
    <row r="59" spans="3:11" x14ac:dyDescent="0.25">
      <c r="D59" t="s">
        <v>29</v>
      </c>
      <c r="E59">
        <f>'Comparison_dt_t1-0,7'!K26</f>
        <v>1380</v>
      </c>
      <c r="F59" s="25">
        <f>'Comparison_dt_t1-0,7'!K295</f>
        <v>5.0124944062736478</v>
      </c>
      <c r="G59">
        <f>F59/'Comparison_dt_t1-0,7'!K295</f>
        <v>1</v>
      </c>
      <c r="H59" s="25">
        <f>'Comparison_dt_t1-0,7'!P295</f>
        <v>4.8298462666324431</v>
      </c>
      <c r="I59" s="3">
        <f t="shared" si="10"/>
        <v>0.96356142773693632</v>
      </c>
      <c r="J59" s="25">
        <f>'Comparison_dt_t1-0,7'!K306</f>
        <v>6.2160000000000002</v>
      </c>
      <c r="K59" s="3">
        <f t="shared" si="11"/>
        <v>1.2401011345209767</v>
      </c>
    </row>
    <row r="60" spans="3:11" ht="18" x14ac:dyDescent="0.35">
      <c r="C60" s="42" t="s">
        <v>141</v>
      </c>
      <c r="D60" s="2">
        <f>'Comparison_dt_t1-0,7'!H32</f>
        <v>4</v>
      </c>
      <c r="E60" t="s">
        <v>152</v>
      </c>
    </row>
    <row r="61" spans="3:11" ht="18" x14ac:dyDescent="0.35">
      <c r="D61" t="s">
        <v>6</v>
      </c>
      <c r="E61" s="1" t="s">
        <v>153</v>
      </c>
      <c r="F61" t="s">
        <v>154</v>
      </c>
      <c r="G61" t="s">
        <v>155</v>
      </c>
      <c r="H61" t="s">
        <v>156</v>
      </c>
      <c r="I61" t="s">
        <v>157</v>
      </c>
      <c r="J61" s="25" t="s">
        <v>158</v>
      </c>
      <c r="K61" t="s">
        <v>159</v>
      </c>
    </row>
    <row r="62" spans="3:11" x14ac:dyDescent="0.25">
      <c r="D62" t="s">
        <v>23</v>
      </c>
      <c r="E62">
        <f>'Comparison_dt_t1-0,7'!H20</f>
        <v>594</v>
      </c>
      <c r="F62" s="25">
        <f>'Comparison_dt_t1-0,7'!H321</f>
        <v>0.75303596721819011</v>
      </c>
      <c r="G62">
        <f>F62/F62</f>
        <v>1</v>
      </c>
      <c r="H62" s="25">
        <f>'Comparison_dt_t1-0,7'!M321</f>
        <v>0.70932097407334516</v>
      </c>
      <c r="I62" s="3">
        <f>H62/F62</f>
        <v>0.94194833308383175</v>
      </c>
      <c r="J62" s="25">
        <f>'Comparison_dt_t1-0,7'!H332</f>
        <v>1.052</v>
      </c>
      <c r="K62" s="3">
        <f>J62/F62</f>
        <v>1.3970116246720867</v>
      </c>
    </row>
    <row r="63" spans="3:11" x14ac:dyDescent="0.25">
      <c r="D63" t="s">
        <v>25</v>
      </c>
      <c r="E63">
        <f>'Comparison_dt_t1-0,7'!H22</f>
        <v>726</v>
      </c>
      <c r="F63" s="25">
        <f>'Comparison_dt_t1-0,7'!H323</f>
        <v>1.3484996918843335</v>
      </c>
      <c r="G63">
        <f t="shared" ref="G63" si="12">F63/F63</f>
        <v>1</v>
      </c>
      <c r="H63" s="25">
        <f>'Comparison_dt_t1-0,7'!M323</f>
        <v>1.295070255818412</v>
      </c>
      <c r="I63" s="3">
        <f t="shared" ref="I63" si="13">H63/F63</f>
        <v>0.96037860713838086</v>
      </c>
      <c r="J63" s="25">
        <f>'Comparison_dt_t1-0,7'!H334</f>
        <v>1.7729999999999999</v>
      </c>
      <c r="K63" s="3">
        <f t="shared" ref="K63" si="14">J63/F63</f>
        <v>1.3147945162097061</v>
      </c>
    </row>
    <row r="64" spans="3:11" x14ac:dyDescent="0.25">
      <c r="D64" t="s">
        <v>27</v>
      </c>
      <c r="E64">
        <f>'Comparison_dt_t1-0,7'!H24</f>
        <v>1078</v>
      </c>
      <c r="F64" s="25">
        <f>'Comparison_dt_t1-0,7'!H325</f>
        <v>4.3190797413444084</v>
      </c>
      <c r="G64">
        <f>F64/F64</f>
        <v>1</v>
      </c>
      <c r="H64" s="25">
        <f>'Comparison_dt_t1-0,7'!M325</f>
        <v>4.2397451241556157</v>
      </c>
      <c r="I64" s="3">
        <f>H64/F64</f>
        <v>0.98163159239007292</v>
      </c>
      <c r="J64" s="25">
        <f>'Comparison_dt_t1-0,7'!H336</f>
        <v>5.258</v>
      </c>
      <c r="K64" s="3">
        <f>J64/F64</f>
        <v>1.2173889612798239</v>
      </c>
    </row>
    <row r="65" spans="4:11" x14ac:dyDescent="0.25">
      <c r="D65" t="s">
        <v>29</v>
      </c>
      <c r="E65">
        <f>'Comparison_dt_t1-0,7'!H26</f>
        <v>1386</v>
      </c>
      <c r="F65" s="25">
        <f>'Comparison_dt_t1-0,7'!H327</f>
        <v>9.1130051361215774</v>
      </c>
      <c r="G65">
        <f>F65/F65</f>
        <v>1</v>
      </c>
      <c r="H65" s="25">
        <f>'Comparison_dt_t1-0,7'!M327</f>
        <v>9.0110034854502725</v>
      </c>
      <c r="I65" s="3">
        <f>H65/F65</f>
        <v>0.98880702368234197</v>
      </c>
      <c r="J65" s="25">
        <f>'Comparison_dt_t1-0,7'!H338</f>
        <v>10.794</v>
      </c>
      <c r="K65" s="3">
        <f>J65/F65</f>
        <v>1.1844610903614436</v>
      </c>
    </row>
    <row r="67" spans="4:11" ht="18" x14ac:dyDescent="0.35">
      <c r="D67" t="s">
        <v>7</v>
      </c>
      <c r="E67" s="1" t="s">
        <v>153</v>
      </c>
      <c r="F67" t="s">
        <v>154</v>
      </c>
      <c r="G67" t="s">
        <v>155</v>
      </c>
      <c r="H67" t="s">
        <v>156</v>
      </c>
      <c r="I67" t="s">
        <v>157</v>
      </c>
      <c r="J67" s="25" t="s">
        <v>158</v>
      </c>
      <c r="K67" t="s">
        <v>159</v>
      </c>
    </row>
    <row r="68" spans="4:11" x14ac:dyDescent="0.25">
      <c r="D68" t="s">
        <v>23</v>
      </c>
      <c r="E68">
        <f>'Comparison_dt_t1-0,7'!I20</f>
        <v>594</v>
      </c>
      <c r="F68" s="25">
        <f>'Comparison_dt_t1-0,7'!I321</f>
        <v>0.42935220265126611</v>
      </c>
      <c r="G68">
        <f>F68/F68</f>
        <v>1</v>
      </c>
      <c r="H68" s="25">
        <f>'Comparison_dt_t1-0,7'!N321</f>
        <v>0.39392652091727937</v>
      </c>
      <c r="I68" s="3">
        <f>H68/F68</f>
        <v>0.91749039246746189</v>
      </c>
      <c r="J68" s="25">
        <f>'Comparison_dt_t1-0,7'!I332</f>
        <v>0.61199999999999999</v>
      </c>
      <c r="K68" s="3">
        <f>J68/F68</f>
        <v>1.4254031916475025</v>
      </c>
    </row>
    <row r="69" spans="4:11" x14ac:dyDescent="0.25">
      <c r="D69" t="s">
        <v>25</v>
      </c>
      <c r="E69">
        <f>'Comparison_dt_t1-0,7'!I22</f>
        <v>726</v>
      </c>
      <c r="F69" s="25">
        <f>'Comparison_dt_t1-0,7'!I323</f>
        <v>0.76252466634551586</v>
      </c>
      <c r="G69">
        <f t="shared" ref="G69" si="15">F69/F69</f>
        <v>1</v>
      </c>
      <c r="H69" s="25">
        <f>'Comparison_dt_t1-0,7'!N323</f>
        <v>0.71922661089286533</v>
      </c>
      <c r="I69" s="3">
        <f t="shared" ref="I69" si="16">H69/F69</f>
        <v>0.94321750185451536</v>
      </c>
      <c r="J69" s="25">
        <f>'Comparison_dt_t1-0,7'!I334</f>
        <v>1.0109999999999999</v>
      </c>
      <c r="K69" s="3">
        <f t="shared" ref="K69" si="17">J69/F69</f>
        <v>1.3258587487344242</v>
      </c>
    </row>
    <row r="70" spans="4:11" x14ac:dyDescent="0.25">
      <c r="D70" t="s">
        <v>27</v>
      </c>
      <c r="E70">
        <f>'Comparison_dt_t1-0,7'!I24</f>
        <v>1078</v>
      </c>
      <c r="F70" s="25">
        <f>'Comparison_dt_t1-0,7'!I325</f>
        <v>2.418864097780661</v>
      </c>
      <c r="G70">
        <f>F70/F70</f>
        <v>1</v>
      </c>
      <c r="H70" s="25">
        <f>'Comparison_dt_t1-0,7'!N325</f>
        <v>2.3545730457449072</v>
      </c>
      <c r="I70" s="3">
        <f>H70/F70</f>
        <v>0.97342097387995397</v>
      </c>
      <c r="J70" s="25">
        <f>'Comparison_dt_t1-0,7'!I336</f>
        <v>2.9159999999999999</v>
      </c>
      <c r="K70" s="3">
        <f>J70/F70</f>
        <v>1.2055245280937723</v>
      </c>
    </row>
    <row r="71" spans="4:11" x14ac:dyDescent="0.25">
      <c r="D71" t="s">
        <v>29</v>
      </c>
      <c r="E71">
        <f>'Comparison_dt_t1-0,7'!I26</f>
        <v>1386</v>
      </c>
      <c r="F71" s="25">
        <f>'Comparison_dt_t1-0,7'!I327</f>
        <v>5.0869857268099254</v>
      </c>
      <c r="G71">
        <f>F71/F71</f>
        <v>1</v>
      </c>
      <c r="H71" s="25">
        <f>'Comparison_dt_t1-0,7'!N327</f>
        <v>5.0043258027639563</v>
      </c>
      <c r="I71" s="3">
        <f>H71/F71</f>
        <v>0.98375070651165253</v>
      </c>
      <c r="J71" s="25">
        <f>'Comparison_dt_t1-0,7'!I338</f>
        <v>5.9260000000000002</v>
      </c>
      <c r="K71" s="3">
        <f>J71/F71</f>
        <v>1.1649334828616129</v>
      </c>
    </row>
    <row r="73" spans="4:11" ht="18" x14ac:dyDescent="0.35">
      <c r="D73" t="s">
        <v>8</v>
      </c>
      <c r="E73" s="1" t="s">
        <v>153</v>
      </c>
      <c r="F73" t="s">
        <v>154</v>
      </c>
      <c r="G73" t="s">
        <v>155</v>
      </c>
      <c r="H73" t="s">
        <v>156</v>
      </c>
      <c r="I73" t="s">
        <v>157</v>
      </c>
      <c r="J73" s="25" t="s">
        <v>158</v>
      </c>
      <c r="K73" t="s">
        <v>159</v>
      </c>
    </row>
    <row r="74" spans="4:11" x14ac:dyDescent="0.25">
      <c r="D74" t="s">
        <v>23</v>
      </c>
      <c r="E74">
        <f>'Comparison_dt_t1-0,7'!J20</f>
        <v>595.70000000000005</v>
      </c>
      <c r="F74" s="25">
        <f>'Comparison_dt_t1-0,7'!J321</f>
        <v>0.73597628000092663</v>
      </c>
      <c r="G74">
        <f>F74/F74</f>
        <v>1</v>
      </c>
      <c r="H74" s="25">
        <f>'Comparison_dt_t1-0,7'!O321</f>
        <v>0.71098489435042544</v>
      </c>
      <c r="I74" s="3">
        <f>H74/F74</f>
        <v>0.96604321860689624</v>
      </c>
      <c r="J74" s="25">
        <f>'Comparison_dt_t1-0,7'!J332</f>
        <v>0.95</v>
      </c>
      <c r="K74" s="3">
        <f>J74/F74</f>
        <v>1.2908024698823226</v>
      </c>
    </row>
    <row r="75" spans="4:11" x14ac:dyDescent="0.25">
      <c r="D75" t="s">
        <v>25</v>
      </c>
      <c r="E75">
        <f>'Comparison_dt_t1-0,7'!J22</f>
        <v>724.5</v>
      </c>
      <c r="F75" s="25">
        <f>'Comparison_dt_t1-0,7'!J323</f>
        <v>1.3094603046350983</v>
      </c>
      <c r="G75">
        <f t="shared" ref="G75:G77" si="18">F75/F75</f>
        <v>1</v>
      </c>
      <c r="H75" s="25">
        <f>'Comparison_dt_t1-0,7'!O323</f>
        <v>1.2790653761412456</v>
      </c>
      <c r="I75" s="3">
        <f t="shared" ref="I75:I77" si="19">H75/F75</f>
        <v>0.97678820168411085</v>
      </c>
      <c r="J75" s="25">
        <f>'Comparison_dt_t1-0,7'!J334</f>
        <v>1.6259999999999999</v>
      </c>
      <c r="K75" s="3">
        <f t="shared" ref="K75:K77" si="20">J75/F75</f>
        <v>1.2417329446676968</v>
      </c>
    </row>
    <row r="76" spans="4:11" x14ac:dyDescent="0.25">
      <c r="D76" t="s">
        <v>27</v>
      </c>
      <c r="E76">
        <f>'Comparison_dt_t1-0,7'!J24</f>
        <v>1078.7</v>
      </c>
      <c r="F76" s="25">
        <f>'Comparison_dt_t1-0,7'!J325</f>
        <v>4.2668792499069745</v>
      </c>
      <c r="G76">
        <f t="shared" si="18"/>
        <v>1</v>
      </c>
      <c r="H76" s="25">
        <f>'Comparison_dt_t1-0,7'!O325</f>
        <v>4.2216245785939046</v>
      </c>
      <c r="I76" s="3">
        <f t="shared" si="19"/>
        <v>0.98939396484818343</v>
      </c>
      <c r="J76" s="25">
        <f>'Comparison_dt_t1-0,7'!J336</f>
        <v>5.0460000000000003</v>
      </c>
      <c r="K76" s="3">
        <f t="shared" si="20"/>
        <v>1.1825973280378188</v>
      </c>
    </row>
    <row r="77" spans="4:11" x14ac:dyDescent="0.25">
      <c r="D77" t="s">
        <v>29</v>
      </c>
      <c r="E77">
        <f>'Comparison_dt_t1-0,7'!J26</f>
        <v>1384.6</v>
      </c>
      <c r="F77" s="25">
        <f>'Comparison_dt_t1-0,7'!J327</f>
        <v>8.9860135383714717</v>
      </c>
      <c r="G77">
        <f t="shared" si="18"/>
        <v>1</v>
      </c>
      <c r="H77" s="25">
        <f>'Comparison_dt_t1-0,7'!O327</f>
        <v>8.9279254528054413</v>
      </c>
      <c r="I77" s="3">
        <f t="shared" si="19"/>
        <v>0.99353572245156474</v>
      </c>
      <c r="J77" s="25">
        <f>'Comparison_dt_t1-0,7'!J338</f>
        <v>10.443</v>
      </c>
      <c r="K77" s="3">
        <f t="shared" si="20"/>
        <v>1.1621393575034138</v>
      </c>
    </row>
    <row r="79" spans="4:11" ht="18" x14ac:dyDescent="0.35">
      <c r="D79" t="s">
        <v>9</v>
      </c>
      <c r="E79" s="1" t="s">
        <v>153</v>
      </c>
      <c r="F79" t="s">
        <v>154</v>
      </c>
      <c r="G79" t="s">
        <v>155</v>
      </c>
      <c r="H79" t="s">
        <v>156</v>
      </c>
      <c r="I79" t="s">
        <v>157</v>
      </c>
      <c r="J79" s="25" t="s">
        <v>158</v>
      </c>
      <c r="K79" t="s">
        <v>159</v>
      </c>
    </row>
    <row r="80" spans="4:11" x14ac:dyDescent="0.25">
      <c r="D80" t="s">
        <v>23</v>
      </c>
      <c r="E80">
        <f>'Comparison_dt_t1-0,7'!K20</f>
        <v>600</v>
      </c>
      <c r="F80" s="25">
        <f>'Comparison_dt_t1-0,7'!K321</f>
        <v>0.45776278219373234</v>
      </c>
      <c r="G80">
        <f>F80/F80</f>
        <v>1</v>
      </c>
      <c r="H80" s="25">
        <f>'Comparison_dt_t1-0,7'!P321</f>
        <v>0.39696279005773349</v>
      </c>
      <c r="I80" s="3">
        <f>H80/F80</f>
        <v>0.86718013237199487</v>
      </c>
      <c r="J80" s="25">
        <f>'Comparison_dt_t1-0,7'!K332</f>
        <v>0.751</v>
      </c>
      <c r="K80" s="3">
        <f>J80/F80</f>
        <v>1.6405877218785452</v>
      </c>
    </row>
    <row r="81" spans="4:11" x14ac:dyDescent="0.25">
      <c r="D81" t="s">
        <v>25</v>
      </c>
      <c r="E81">
        <f>'Comparison_dt_t1-0,7'!K22</f>
        <v>720</v>
      </c>
      <c r="F81" s="25">
        <f>'Comparison_dt_t1-0,7'!K323</f>
        <v>0.75891169178296214</v>
      </c>
      <c r="G81">
        <f t="shared" ref="G81:G83" si="21">F81/F81</f>
        <v>1</v>
      </c>
      <c r="H81" s="25">
        <f>'Comparison_dt_t1-0,7'!P323</f>
        <v>0.68595170121976345</v>
      </c>
      <c r="I81" s="3">
        <f t="shared" ref="I81:I83" si="22">H81/F81</f>
        <v>0.90386234478508443</v>
      </c>
      <c r="J81" s="25">
        <f>'Comparison_dt_t1-0,7'!K334</f>
        <v>1.1339999999999999</v>
      </c>
      <c r="K81" s="3">
        <f t="shared" ref="K81:K83" si="23">J81/F81</f>
        <v>1.4942449988295972</v>
      </c>
    </row>
    <row r="82" spans="4:11" x14ac:dyDescent="0.25">
      <c r="D82" t="s">
        <v>27</v>
      </c>
      <c r="E82">
        <f>'Comparison_dt_t1-0,7'!K24</f>
        <v>1080</v>
      </c>
      <c r="F82" s="25">
        <f>'Comparison_dt_t1-0,7'!K325</f>
        <v>2.4245269774614995</v>
      </c>
      <c r="G82">
        <f t="shared" si="21"/>
        <v>1</v>
      </c>
      <c r="H82" s="25">
        <f>'Comparison_dt_t1-0,7'!P325</f>
        <v>2.3150869916167016</v>
      </c>
      <c r="I82" s="3">
        <f t="shared" si="22"/>
        <v>0.95486130413802095</v>
      </c>
      <c r="J82" s="25">
        <f>'Comparison_dt_t1-0,7'!K336</f>
        <v>3.1160000000000001</v>
      </c>
      <c r="K82" s="3">
        <f t="shared" si="23"/>
        <v>1.2851991456339573</v>
      </c>
    </row>
    <row r="83" spans="4:11" x14ac:dyDescent="0.25">
      <c r="D83" t="s">
        <v>29</v>
      </c>
      <c r="E83">
        <f>'Comparison_dt_t1-0,7'!K26</f>
        <v>1380</v>
      </c>
      <c r="F83" s="25">
        <f>'Comparison_dt_t1-0,7'!K327</f>
        <v>4.9696862485452407</v>
      </c>
      <c r="G83">
        <f t="shared" si="21"/>
        <v>1</v>
      </c>
      <c r="H83" s="25">
        <f>'Comparison_dt_t1-0,7'!P327</f>
        <v>4.8298462666324431</v>
      </c>
      <c r="I83" s="3">
        <f t="shared" si="22"/>
        <v>0.97186140635060569</v>
      </c>
      <c r="J83" s="25">
        <f>'Comparison_dt_t1-0,7'!K338</f>
        <v>6.0339999999999998</v>
      </c>
      <c r="K83" s="3">
        <f t="shared" si="23"/>
        <v>1.2141611559012024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C6133-50A7-467A-A647-9C2015BEFCB6}">
  <dimension ref="B1:R508"/>
  <sheetViews>
    <sheetView topLeftCell="E55" zoomScaleNormal="100" workbookViewId="0">
      <selection activeCell="H14" sqref="H14"/>
    </sheetView>
  </sheetViews>
  <sheetFormatPr defaultRowHeight="15" x14ac:dyDescent="0.25"/>
  <cols>
    <col min="1" max="1" width="1.5703125" customWidth="1"/>
    <col min="3" max="5" width="10.7109375" customWidth="1"/>
    <col min="6" max="6" width="14.140625" customWidth="1"/>
    <col min="7" max="8" width="11.7109375" customWidth="1"/>
    <col min="9" max="9" width="12.42578125" customWidth="1"/>
    <col min="10" max="10" width="12" customWidth="1"/>
    <col min="11" max="11" width="12.42578125" customWidth="1"/>
    <col min="12" max="12" width="10.7109375" customWidth="1"/>
    <col min="13" max="16" width="11.7109375" customWidth="1"/>
  </cols>
  <sheetData>
    <row r="1" spans="2:15" ht="8.1" customHeight="1" x14ac:dyDescent="0.25"/>
    <row r="2" spans="2:15" x14ac:dyDescent="0.25">
      <c r="B2" t="s">
        <v>0</v>
      </c>
    </row>
    <row r="3" spans="2:15" x14ac:dyDescent="0.25">
      <c r="B3" t="s">
        <v>1</v>
      </c>
    </row>
    <row r="4" spans="2:15" x14ac:dyDescent="0.25">
      <c r="B4" t="s">
        <v>2</v>
      </c>
    </row>
    <row r="5" spans="2:15" x14ac:dyDescent="0.25">
      <c r="B5" t="s">
        <v>3</v>
      </c>
    </row>
    <row r="7" spans="2:15" x14ac:dyDescent="0.25">
      <c r="C7" t="s">
        <v>4</v>
      </c>
      <c r="F7" t="s">
        <v>5</v>
      </c>
      <c r="G7">
        <v>3</v>
      </c>
    </row>
    <row r="8" spans="2:15" x14ac:dyDescent="0.25">
      <c r="N8" s="1"/>
      <c r="O8" s="1"/>
    </row>
    <row r="9" spans="2:15" x14ac:dyDescent="0.25">
      <c r="H9" t="s">
        <v>7</v>
      </c>
      <c r="I9" t="s">
        <v>9</v>
      </c>
      <c r="J9" s="46" t="s">
        <v>162</v>
      </c>
      <c r="N9" s="2"/>
      <c r="O9" s="2"/>
    </row>
    <row r="10" spans="2:15" ht="18" x14ac:dyDescent="0.35">
      <c r="C10" t="s">
        <v>10</v>
      </c>
      <c r="F10" t="s">
        <v>11</v>
      </c>
      <c r="G10" t="s">
        <v>12</v>
      </c>
      <c r="H10">
        <v>22</v>
      </c>
      <c r="I10">
        <v>30</v>
      </c>
      <c r="J10" s="46">
        <v>26.1</v>
      </c>
      <c r="N10" s="3"/>
    </row>
    <row r="11" spans="2:15" ht="18" x14ac:dyDescent="0.35">
      <c r="F11" t="s">
        <v>13</v>
      </c>
      <c r="G11" t="s">
        <v>12</v>
      </c>
      <c r="H11">
        <v>15</v>
      </c>
      <c r="I11">
        <v>15</v>
      </c>
      <c r="J11" s="46">
        <v>15</v>
      </c>
      <c r="N11" s="3"/>
    </row>
    <row r="12" spans="2:15" x14ac:dyDescent="0.25">
      <c r="F12" s="4" t="s">
        <v>14</v>
      </c>
      <c r="G12" t="s">
        <v>15</v>
      </c>
      <c r="H12" s="3">
        <f>ATAN(H11/H10/COS(RADIANS(45)))</f>
        <v>0.76719285630530698</v>
      </c>
      <c r="I12" s="3">
        <f>ATAN(I11/I10/COS(RADIANS(45)))</f>
        <v>0.61547970867038726</v>
      </c>
      <c r="J12" s="3">
        <f t="shared" ref="J12" si="0">ATAN(J11/J10/COS(RADIANS(45)))</f>
        <v>0.6824770099055304</v>
      </c>
      <c r="N12" s="3"/>
    </row>
    <row r="13" spans="2:15" x14ac:dyDescent="0.25">
      <c r="G13" t="s">
        <v>16</v>
      </c>
      <c r="H13" s="3">
        <f>DEGREES(H12)</f>
        <v>43.956912738880717</v>
      </c>
      <c r="I13" s="3">
        <f>DEGREES(I12)</f>
        <v>35.264389682754654</v>
      </c>
      <c r="J13" s="3">
        <f t="shared" ref="J13" si="1">DEGREES(J12)</f>
        <v>39.103052282294968</v>
      </c>
    </row>
    <row r="14" spans="2:15" ht="18" x14ac:dyDescent="0.35">
      <c r="F14" t="s">
        <v>17</v>
      </c>
      <c r="G14" t="s">
        <v>12</v>
      </c>
      <c r="H14" s="3">
        <f>H11/SIN(H12)</f>
        <v>21.61018278497431</v>
      </c>
      <c r="I14" s="3">
        <f>I11/SIN(I12)</f>
        <v>25.98076211353316</v>
      </c>
      <c r="J14" s="3">
        <f t="shared" ref="J14" si="2">J11/SIN(J12)</f>
        <v>23.782451513668647</v>
      </c>
    </row>
    <row r="16" spans="2:15" x14ac:dyDescent="0.25">
      <c r="C16" t="s">
        <v>18</v>
      </c>
      <c r="F16" t="s">
        <v>19</v>
      </c>
      <c r="G16" t="s">
        <v>12</v>
      </c>
      <c r="H16">
        <v>176</v>
      </c>
      <c r="I16">
        <v>180</v>
      </c>
      <c r="J16">
        <v>182.7</v>
      </c>
    </row>
    <row r="17" spans="3:13" x14ac:dyDescent="0.25">
      <c r="G17" s="1" t="s">
        <v>20</v>
      </c>
      <c r="H17">
        <f>H16/H10</f>
        <v>8</v>
      </c>
      <c r="I17">
        <f>I16/I10</f>
        <v>6</v>
      </c>
      <c r="J17">
        <f>J16/J10</f>
        <v>6.9999999999999991</v>
      </c>
    </row>
    <row r="18" spans="3:13" ht="18" x14ac:dyDescent="0.35">
      <c r="C18" t="s">
        <v>21</v>
      </c>
      <c r="F18" t="s">
        <v>22</v>
      </c>
      <c r="G18" t="s">
        <v>12</v>
      </c>
      <c r="H18">
        <f>H16*$G$7</f>
        <v>528</v>
      </c>
      <c r="I18">
        <f>I16*$G$7</f>
        <v>540</v>
      </c>
      <c r="J18">
        <f>J16*$G$7</f>
        <v>548.09999999999991</v>
      </c>
    </row>
    <row r="19" spans="3:13" ht="15" customHeight="1" x14ac:dyDescent="0.25"/>
    <row r="20" spans="3:13" ht="18" x14ac:dyDescent="0.35">
      <c r="E20" t="s">
        <v>23</v>
      </c>
      <c r="F20" t="s">
        <v>24</v>
      </c>
      <c r="G20" t="s">
        <v>12</v>
      </c>
      <c r="H20">
        <v>594</v>
      </c>
      <c r="I20">
        <v>600</v>
      </c>
      <c r="J20">
        <v>600.29999999999995</v>
      </c>
    </row>
    <row r="21" spans="3:13" ht="15" customHeight="1" x14ac:dyDescent="0.25">
      <c r="G21" s="1" t="s">
        <v>20</v>
      </c>
      <c r="H21">
        <f>H20/H10</f>
        <v>27</v>
      </c>
      <c r="I21">
        <f>I20/I10</f>
        <v>20</v>
      </c>
      <c r="J21">
        <f>J20/J10</f>
        <v>22.999999999999996</v>
      </c>
    </row>
    <row r="22" spans="3:13" ht="18" x14ac:dyDescent="0.35">
      <c r="E22" t="s">
        <v>25</v>
      </c>
      <c r="F22" t="s">
        <v>26</v>
      </c>
      <c r="G22" t="s">
        <v>12</v>
      </c>
      <c r="H22">
        <v>726</v>
      </c>
      <c r="I22">
        <v>720</v>
      </c>
      <c r="J22">
        <v>730.8</v>
      </c>
    </row>
    <row r="23" spans="3:13" ht="15" customHeight="1" x14ac:dyDescent="0.25">
      <c r="G23" s="1" t="s">
        <v>20</v>
      </c>
      <c r="H23">
        <f>H22/H10</f>
        <v>33</v>
      </c>
      <c r="I23">
        <f>I22/I10</f>
        <v>24</v>
      </c>
      <c r="J23">
        <f>J22/J10</f>
        <v>27.999999999999996</v>
      </c>
    </row>
    <row r="24" spans="3:13" ht="18" x14ac:dyDescent="0.35">
      <c r="E24" t="s">
        <v>27</v>
      </c>
      <c r="F24" t="s">
        <v>28</v>
      </c>
      <c r="G24" t="s">
        <v>12</v>
      </c>
      <c r="H24">
        <v>1078</v>
      </c>
      <c r="I24">
        <v>1080</v>
      </c>
      <c r="J24">
        <v>1070.0999999999999</v>
      </c>
    </row>
    <row r="25" spans="3:13" ht="15" customHeight="1" x14ac:dyDescent="0.25">
      <c r="G25" s="1" t="s">
        <v>20</v>
      </c>
      <c r="H25">
        <f>H24/H10</f>
        <v>49</v>
      </c>
      <c r="I25">
        <f>I24/I10</f>
        <v>36</v>
      </c>
      <c r="J25">
        <f>J24/J10</f>
        <v>40.999999999999993</v>
      </c>
    </row>
    <row r="26" spans="3:13" ht="18" x14ac:dyDescent="0.35">
      <c r="E26" t="s">
        <v>29</v>
      </c>
      <c r="F26" t="s">
        <v>30</v>
      </c>
      <c r="G26" t="s">
        <v>12</v>
      </c>
      <c r="H26">
        <v>1386</v>
      </c>
      <c r="I26">
        <v>1380</v>
      </c>
      <c r="J26">
        <v>1383.3</v>
      </c>
    </row>
    <row r="27" spans="3:13" ht="15" customHeight="1" x14ac:dyDescent="0.25">
      <c r="G27" s="1" t="s">
        <v>20</v>
      </c>
      <c r="H27">
        <f>H26/H10</f>
        <v>63</v>
      </c>
      <c r="I27">
        <f>I26/I10</f>
        <v>46</v>
      </c>
      <c r="J27">
        <f>J26/J10</f>
        <v>52.999999999999993</v>
      </c>
    </row>
    <row r="28" spans="3:13" ht="15" customHeight="1" x14ac:dyDescent="0.35">
      <c r="E28" t="s">
        <v>165</v>
      </c>
      <c r="F28" s="46" t="s">
        <v>167</v>
      </c>
      <c r="G28" t="s">
        <v>12</v>
      </c>
      <c r="H28">
        <v>1804</v>
      </c>
      <c r="I28">
        <v>1800</v>
      </c>
      <c r="J28">
        <v>1800.9</v>
      </c>
    </row>
    <row r="29" spans="3:13" ht="15" customHeight="1" x14ac:dyDescent="0.25">
      <c r="F29" s="46"/>
      <c r="G29" s="1" t="s">
        <v>20</v>
      </c>
      <c r="H29">
        <f>H28/H10</f>
        <v>82</v>
      </c>
      <c r="I29">
        <f t="shared" ref="I29:J29" si="3">I28/I10</f>
        <v>60</v>
      </c>
      <c r="J29">
        <f t="shared" si="3"/>
        <v>69</v>
      </c>
      <c r="M29">
        <f>176*3</f>
        <v>528</v>
      </c>
    </row>
    <row r="30" spans="3:13" ht="15" customHeight="1" x14ac:dyDescent="0.35">
      <c r="E30" t="s">
        <v>166</v>
      </c>
      <c r="F30" s="46" t="s">
        <v>168</v>
      </c>
      <c r="G30" t="s">
        <v>12</v>
      </c>
      <c r="H30">
        <v>2134</v>
      </c>
      <c r="I30">
        <v>2130</v>
      </c>
      <c r="J30">
        <v>2140.1999999999998</v>
      </c>
      <c r="M30">
        <f>594/3</f>
        <v>198</v>
      </c>
    </row>
    <row r="31" spans="3:13" ht="15" customHeight="1" x14ac:dyDescent="0.25">
      <c r="G31" s="1" t="s">
        <v>20</v>
      </c>
      <c r="H31">
        <f>H30/H$10</f>
        <v>97</v>
      </c>
      <c r="I31">
        <f t="shared" ref="I31:J31" si="4">I30/I10</f>
        <v>71</v>
      </c>
      <c r="J31">
        <f t="shared" si="4"/>
        <v>81.999999999999986</v>
      </c>
    </row>
    <row r="32" spans="3:13" ht="15" customHeight="1" x14ac:dyDescent="0.35">
      <c r="E32" t="s">
        <v>175</v>
      </c>
      <c r="F32" s="46" t="s">
        <v>173</v>
      </c>
      <c r="G32" t="s">
        <v>12</v>
      </c>
      <c r="H32">
        <v>2816</v>
      </c>
      <c r="I32">
        <v>2820</v>
      </c>
      <c r="J32">
        <v>2818.8</v>
      </c>
    </row>
    <row r="33" spans="3:11" ht="15" customHeight="1" x14ac:dyDescent="0.25">
      <c r="G33" s="1" t="s">
        <v>20</v>
      </c>
      <c r="H33">
        <f>H32/H$10</f>
        <v>128</v>
      </c>
      <c r="I33">
        <f t="shared" ref="I33:J33" si="5">I32/I$10</f>
        <v>94</v>
      </c>
      <c r="J33">
        <f t="shared" si="5"/>
        <v>108</v>
      </c>
    </row>
    <row r="34" spans="3:11" ht="15" customHeight="1" x14ac:dyDescent="0.35">
      <c r="F34" s="46" t="s">
        <v>174</v>
      </c>
      <c r="G34" t="s">
        <v>12</v>
      </c>
    </row>
    <row r="35" spans="3:11" ht="15" customHeight="1" x14ac:dyDescent="0.25">
      <c r="G35" s="1" t="s">
        <v>20</v>
      </c>
      <c r="H35">
        <f>H34/H$10</f>
        <v>0</v>
      </c>
    </row>
    <row r="36" spans="3:11" ht="15" customHeight="1" x14ac:dyDescent="0.25">
      <c r="G36" s="1"/>
    </row>
    <row r="37" spans="3:11" ht="15" customHeight="1" x14ac:dyDescent="0.25">
      <c r="G37" s="1"/>
    </row>
    <row r="38" spans="3:11" ht="18" x14ac:dyDescent="0.35">
      <c r="C38" t="s">
        <v>31</v>
      </c>
      <c r="F38" s="5" t="s">
        <v>32</v>
      </c>
      <c r="G38" t="s">
        <v>12</v>
      </c>
      <c r="H38" s="2">
        <v>3</v>
      </c>
      <c r="I38" s="6"/>
      <c r="J38" s="7"/>
      <c r="K38" s="1"/>
    </row>
    <row r="39" spans="3:11" ht="18" x14ac:dyDescent="0.35">
      <c r="F39" s="5" t="s">
        <v>33</v>
      </c>
      <c r="G39" t="s">
        <v>12</v>
      </c>
      <c r="H39" s="2">
        <v>3.5</v>
      </c>
      <c r="I39" s="6"/>
      <c r="J39" s="7"/>
      <c r="K39" s="1"/>
    </row>
    <row r="40" spans="3:11" ht="18" x14ac:dyDescent="0.35">
      <c r="F40" s="5" t="s">
        <v>34</v>
      </c>
      <c r="G40" t="s">
        <v>12</v>
      </c>
      <c r="H40" s="2">
        <v>4</v>
      </c>
      <c r="I40" s="6"/>
      <c r="J40" s="7"/>
      <c r="K40" s="1"/>
    </row>
    <row r="41" spans="3:11" ht="18" x14ac:dyDescent="0.35">
      <c r="F41" s="5" t="s">
        <v>163</v>
      </c>
      <c r="G41" t="s">
        <v>12</v>
      </c>
      <c r="H41" s="2">
        <v>5</v>
      </c>
      <c r="I41" s="6"/>
      <c r="J41" s="7"/>
      <c r="K41" s="1"/>
    </row>
    <row r="42" spans="3:11" ht="18" x14ac:dyDescent="0.35">
      <c r="C42" t="s">
        <v>35</v>
      </c>
      <c r="F42" t="s">
        <v>133</v>
      </c>
      <c r="G42" t="s">
        <v>12</v>
      </c>
      <c r="H42" s="2">
        <v>1</v>
      </c>
      <c r="I42" s="2"/>
      <c r="K42" s="2"/>
    </row>
    <row r="43" spans="3:11" x14ac:dyDescent="0.25">
      <c r="F43" s="8" t="s">
        <v>134</v>
      </c>
      <c r="I43" s="2"/>
      <c r="K43" s="2"/>
    </row>
    <row r="44" spans="3:11" x14ac:dyDescent="0.25">
      <c r="C44" t="s">
        <v>38</v>
      </c>
      <c r="F44" t="s">
        <v>39</v>
      </c>
      <c r="G44" t="s">
        <v>12</v>
      </c>
      <c r="H44">
        <f>H11</f>
        <v>15</v>
      </c>
      <c r="I44">
        <f>I11</f>
        <v>15</v>
      </c>
      <c r="J44">
        <f>J11</f>
        <v>15</v>
      </c>
    </row>
    <row r="45" spans="3:11" x14ac:dyDescent="0.25">
      <c r="C45" t="s">
        <v>40</v>
      </c>
      <c r="F45" t="s">
        <v>41</v>
      </c>
      <c r="G45" t="s">
        <v>12</v>
      </c>
      <c r="H45">
        <f>H44+2*$H$42</f>
        <v>17</v>
      </c>
      <c r="I45">
        <f>I44+2*$H$42</f>
        <v>17</v>
      </c>
      <c r="J45">
        <f t="shared" ref="J45" si="6">J44+2*$H$42</f>
        <v>17</v>
      </c>
    </row>
    <row r="46" spans="3:11" x14ac:dyDescent="0.25">
      <c r="C46" t="s">
        <v>42</v>
      </c>
      <c r="F46" t="s">
        <v>43</v>
      </c>
      <c r="G46" t="s">
        <v>12</v>
      </c>
      <c r="H46">
        <f>H44+$H$42</f>
        <v>16</v>
      </c>
      <c r="I46">
        <f>I44+$H$42</f>
        <v>16</v>
      </c>
      <c r="J46">
        <f t="shared" ref="J46" si="7">J44+$H$42</f>
        <v>16</v>
      </c>
    </row>
    <row r="49" spans="2:10" x14ac:dyDescent="0.25">
      <c r="B49" t="s">
        <v>44</v>
      </c>
    </row>
    <row r="50" spans="2:10" x14ac:dyDescent="0.25">
      <c r="C50" t="s">
        <v>45</v>
      </c>
    </row>
    <row r="51" spans="2:10" ht="18" x14ac:dyDescent="0.35">
      <c r="B51" t="s">
        <v>46</v>
      </c>
      <c r="C51" t="s">
        <v>47</v>
      </c>
      <c r="D51" t="s">
        <v>48</v>
      </c>
      <c r="F51" t="s">
        <v>49</v>
      </c>
      <c r="G51" t="s">
        <v>50</v>
      </c>
      <c r="H51">
        <v>73000</v>
      </c>
      <c r="I51" t="s">
        <v>51</v>
      </c>
    </row>
    <row r="52" spans="2:10" ht="18" x14ac:dyDescent="0.35">
      <c r="D52" t="s">
        <v>52</v>
      </c>
      <c r="F52" t="s">
        <v>53</v>
      </c>
      <c r="G52" t="s">
        <v>50</v>
      </c>
      <c r="H52">
        <v>30000</v>
      </c>
      <c r="I52" t="s">
        <v>51</v>
      </c>
    </row>
    <row r="53" spans="2:10" ht="18" x14ac:dyDescent="0.35">
      <c r="B53" t="s">
        <v>54</v>
      </c>
      <c r="C53" t="s">
        <v>55</v>
      </c>
      <c r="D53" t="s">
        <v>48</v>
      </c>
      <c r="F53" t="s">
        <v>56</v>
      </c>
      <c r="G53" t="s">
        <v>50</v>
      </c>
      <c r="H53">
        <v>1940</v>
      </c>
      <c r="I53" t="s">
        <v>51</v>
      </c>
    </row>
    <row r="54" spans="2:10" ht="18" x14ac:dyDescent="0.35">
      <c r="D54" t="s">
        <v>52</v>
      </c>
      <c r="F54" t="s">
        <v>57</v>
      </c>
      <c r="G54" t="s">
        <v>50</v>
      </c>
      <c r="H54">
        <v>719</v>
      </c>
      <c r="I54" t="s">
        <v>51</v>
      </c>
    </row>
    <row r="55" spans="2:10" ht="18" x14ac:dyDescent="0.35">
      <c r="B55" t="s">
        <v>58</v>
      </c>
      <c r="C55" t="s">
        <v>59</v>
      </c>
      <c r="D55" t="s">
        <v>48</v>
      </c>
      <c r="F55" t="s">
        <v>56</v>
      </c>
      <c r="G55" t="s">
        <v>50</v>
      </c>
      <c r="H55">
        <v>210000</v>
      </c>
      <c r="I55" t="s">
        <v>51</v>
      </c>
    </row>
    <row r="56" spans="2:10" ht="18" x14ac:dyDescent="0.35">
      <c r="D56" t="s">
        <v>52</v>
      </c>
      <c r="F56" t="s">
        <v>57</v>
      </c>
      <c r="G56" t="s">
        <v>50</v>
      </c>
      <c r="H56">
        <v>81000</v>
      </c>
      <c r="I56" t="s">
        <v>51</v>
      </c>
    </row>
    <row r="59" spans="2:10" x14ac:dyDescent="0.25">
      <c r="B59" s="9" t="s">
        <v>60</v>
      </c>
      <c r="C59" s="9"/>
      <c r="D59" s="9"/>
      <c r="E59" s="9"/>
      <c r="F59" s="9"/>
    </row>
    <row r="60" spans="2:10" x14ac:dyDescent="0.25">
      <c r="H60" t="s">
        <v>7</v>
      </c>
      <c r="I60" t="s">
        <v>9</v>
      </c>
      <c r="J60" t="s">
        <v>162</v>
      </c>
    </row>
    <row r="61" spans="2:10" ht="18" x14ac:dyDescent="0.35">
      <c r="H61" s="10" t="s">
        <v>32</v>
      </c>
    </row>
    <row r="62" spans="2:10" ht="18" x14ac:dyDescent="0.35">
      <c r="B62" t="s">
        <v>54</v>
      </c>
      <c r="C62" t="s">
        <v>55</v>
      </c>
      <c r="D62" t="s">
        <v>48</v>
      </c>
      <c r="F62" t="s">
        <v>61</v>
      </c>
      <c r="G62" t="s">
        <v>50</v>
      </c>
      <c r="H62" s="11">
        <f>$H$53*PI()*SIN(H12)^3/2/COS(H12)^2*($H$38/H14)^2</f>
        <v>37.900697868268914</v>
      </c>
      <c r="I62" s="11">
        <f>$H$53*PI()*SIN(I12)^3/2/COS(I12)^2*($H$38/I14)^2</f>
        <v>11.729235888714605</v>
      </c>
      <c r="J62" s="11">
        <f>$H$53*PI()*SIN(J12)^3/2/COS(J12)^2*($H$38/J14)^2</f>
        <v>20.203053529765803</v>
      </c>
    </row>
    <row r="63" spans="2:10" ht="18" x14ac:dyDescent="0.35">
      <c r="D63" t="s">
        <v>52</v>
      </c>
      <c r="F63" t="s">
        <v>62</v>
      </c>
      <c r="G63" t="s">
        <v>50</v>
      </c>
      <c r="H63" s="11">
        <f>$H$53*PI()*SIN(H12)*($H$38/H14)^2</f>
        <v>81.528612303298502</v>
      </c>
      <c r="I63" s="11">
        <f>$H$53*PI()*SIN(I12)*($H$38/I14)^2</f>
        <v>46.91694355485842</v>
      </c>
      <c r="J63" s="11">
        <f>$H$53*PI()*SIN(J12)*($H$38/J14)^2</f>
        <v>61.166764866718964</v>
      </c>
    </row>
    <row r="64" spans="2:10" ht="18" x14ac:dyDescent="0.35">
      <c r="B64" t="s">
        <v>58</v>
      </c>
      <c r="C64" t="s">
        <v>59</v>
      </c>
      <c r="D64" t="s">
        <v>48</v>
      </c>
      <c r="F64" t="s">
        <v>61</v>
      </c>
      <c r="G64" t="s">
        <v>50</v>
      </c>
      <c r="H64" s="11">
        <f>$H$55*PI()*SIN(H12)^3/2/COS(H12)^2*($H$38/H14)^2</f>
        <v>4102.6528620291092</v>
      </c>
      <c r="I64" s="11">
        <f>$H$55*PI()*SIN(I12)^3/2/COS(I12)^2*($H$38/I14)^2</f>
        <v>1269.6595549639524</v>
      </c>
      <c r="J64" s="11">
        <f>$H$55*PI()*SIN(J12)^3/2/COS(J12)^2*($H$38/J14)^2</f>
        <v>2186.9284748715563</v>
      </c>
    </row>
    <row r="65" spans="3:10" ht="18" x14ac:dyDescent="0.35">
      <c r="D65" t="s">
        <v>52</v>
      </c>
      <c r="F65" t="s">
        <v>62</v>
      </c>
      <c r="G65" t="s">
        <v>50</v>
      </c>
      <c r="H65" s="11">
        <f>$H$55*PI()*SIN(H12)*($H$38/H14)^2</f>
        <v>8825.2621565426216</v>
      </c>
      <c r="I65" s="11">
        <f>$H$55*PI()*SIN(I12)*($H$38/I14)^2</f>
        <v>5078.6382198558094</v>
      </c>
      <c r="J65" s="11">
        <f>$H$55*PI()*SIN(J12)*($H$38/J14)^2</f>
        <v>6621.1446505211252</v>
      </c>
    </row>
    <row r="66" spans="3:10" ht="18" x14ac:dyDescent="0.35">
      <c r="F66" s="2"/>
      <c r="H66" s="10" t="s">
        <v>33</v>
      </c>
    </row>
    <row r="67" spans="3:10" ht="18" x14ac:dyDescent="0.35">
      <c r="C67" t="s">
        <v>55</v>
      </c>
      <c r="F67" t="s">
        <v>61</v>
      </c>
      <c r="G67" t="s">
        <v>50</v>
      </c>
      <c r="H67" s="11">
        <f>$H$53*PI()*SIN(H12)^3/2/COS(H12)^2*($H$39/H14)^2</f>
        <v>51.58706098736603</v>
      </c>
      <c r="I67" s="11">
        <f>$H$53*PI()*SIN(I12)^3/2/COS(I12)^2*($H$39/I14)^2</f>
        <v>15.964793292972656</v>
      </c>
      <c r="J67" s="11">
        <f>$H$53*PI()*SIN(J12)^3/2/COS(J12)^2*($H$39/J14)^2</f>
        <v>27.498600637736793</v>
      </c>
    </row>
    <row r="68" spans="3:10" ht="18" x14ac:dyDescent="0.35">
      <c r="F68" t="s">
        <v>62</v>
      </c>
      <c r="G68" t="s">
        <v>50</v>
      </c>
      <c r="H68" s="11">
        <f>$H$53*PI()*SIN(H12)*($H$39/H14)^2</f>
        <v>110.96950007948965</v>
      </c>
      <c r="I68" s="11">
        <f>$H$53*PI()*SIN(I12)*($H$39/I14)^2</f>
        <v>63.859173171890625</v>
      </c>
      <c r="J68" s="11">
        <f>$H$53*PI()*SIN(J12)*($H$39/J14)^2</f>
        <v>83.254763290811937</v>
      </c>
    </row>
    <row r="69" spans="3:10" ht="18" x14ac:dyDescent="0.35">
      <c r="C69" t="s">
        <v>59</v>
      </c>
      <c r="F69" t="s">
        <v>61</v>
      </c>
      <c r="G69" t="s">
        <v>50</v>
      </c>
      <c r="H69" s="11">
        <f>$H$55*PI()*SIN(H12)^3/2/COS(H12)^2*($H$39/H14)^2</f>
        <v>5584.1663955396216</v>
      </c>
      <c r="I69" s="11">
        <f>$H$55*PI()*SIN(I12)^3/2/COS(I12)^2*($H$39/I14)^2</f>
        <v>1728.1477275898239</v>
      </c>
      <c r="J69" s="11">
        <f>$H$55*PI()*SIN(J12)^3/2/COS(J12)^2*($H$39/J14)^2</f>
        <v>2976.6526463529522</v>
      </c>
    </row>
    <row r="70" spans="3:10" ht="18" x14ac:dyDescent="0.35">
      <c r="F70" t="s">
        <v>62</v>
      </c>
      <c r="G70" t="s">
        <v>50</v>
      </c>
      <c r="H70" s="11">
        <f>$H$55*PI()*SIN(H12)*($H$39/H14)^2</f>
        <v>12012.162379738571</v>
      </c>
      <c r="I70" s="11">
        <f>$H$55*PI()*SIN(I12)*($H$39/I14)^2</f>
        <v>6912.5909103592958</v>
      </c>
      <c r="J70" s="11">
        <f>$H$55*PI()*SIN(J12)*($H$39/J14)^2</f>
        <v>9012.1135520982007</v>
      </c>
    </row>
    <row r="71" spans="3:10" ht="18" x14ac:dyDescent="0.35">
      <c r="F71" s="2"/>
      <c r="H71" s="10" t="s">
        <v>34</v>
      </c>
    </row>
    <row r="72" spans="3:10" ht="18" x14ac:dyDescent="0.35">
      <c r="C72" t="s">
        <v>55</v>
      </c>
      <c r="F72" t="s">
        <v>61</v>
      </c>
      <c r="G72" t="s">
        <v>50</v>
      </c>
      <c r="H72" s="11">
        <f>$H$53*PI()*SIN(H12)^3/2/COS(H12)^2*($H$40/H14)^2</f>
        <v>67.379018432478091</v>
      </c>
      <c r="I72" s="11">
        <f>$H$53*PI()*SIN(I12)^3/2/COS(I12)^2*($H$40/I14)^2</f>
        <v>20.851974913270411</v>
      </c>
      <c r="J72" s="11">
        <f>$H$53*PI()*SIN(J12)^3/2/COS(J12)^2*($H$40/J14)^2</f>
        <v>35.916539608472533</v>
      </c>
    </row>
    <row r="73" spans="3:10" ht="18" x14ac:dyDescent="0.35">
      <c r="F73" t="s">
        <v>62</v>
      </c>
      <c r="G73" t="s">
        <v>50</v>
      </c>
      <c r="H73" s="11">
        <f>$H$53*PI()*SIN(H12)*($H$40/H14)^2</f>
        <v>144.93975520586403</v>
      </c>
      <c r="I73" s="11">
        <f>$H$53*PI()*SIN(I12)*($H$40/I14)^2</f>
        <v>83.407899653081643</v>
      </c>
      <c r="J73" s="11">
        <f>$H$53*PI()*SIN(J12)*($H$40/J14)^2</f>
        <v>108.74091531861147</v>
      </c>
    </row>
    <row r="74" spans="3:10" ht="18" x14ac:dyDescent="0.35">
      <c r="C74" t="s">
        <v>59</v>
      </c>
      <c r="F74" t="s">
        <v>61</v>
      </c>
      <c r="G74" t="s">
        <v>50</v>
      </c>
      <c r="H74" s="11">
        <f>$H$55*PI()*SIN(H12)^3/2/COS(H12)^2*($H$40/H14)^2</f>
        <v>7293.6050880517505</v>
      </c>
      <c r="I74" s="11">
        <f>$H$55*PI()*SIN(I12)^3/2/COS(I12)^2*($H$40/I14)^2</f>
        <v>2257.1725421581373</v>
      </c>
      <c r="J74" s="11">
        <f>$H$55*PI()*SIN(J12)^3/2/COS(J12)^2*($H$40/J14)^2</f>
        <v>3887.8728442160996</v>
      </c>
    </row>
    <row r="75" spans="3:10" ht="18" x14ac:dyDescent="0.35">
      <c r="F75" t="s">
        <v>62</v>
      </c>
      <c r="G75" t="s">
        <v>50</v>
      </c>
      <c r="H75" s="11">
        <f>$H$55*PI()*SIN(H12)*($H$40/H14)^2</f>
        <v>15689.354944964663</v>
      </c>
      <c r="I75" s="11">
        <f>$H$55*PI()*SIN(I12)*($H$40/I14)^2</f>
        <v>9028.6901686325491</v>
      </c>
      <c r="J75" s="11">
        <f>$H$55*PI()*SIN(J12)*($H$40/J14)^2</f>
        <v>11770.923823148667</v>
      </c>
    </row>
    <row r="76" spans="3:10" ht="18" x14ac:dyDescent="0.35">
      <c r="F76" s="2"/>
      <c r="H76" s="10" t="s">
        <v>164</v>
      </c>
    </row>
    <row r="77" spans="3:10" ht="18" x14ac:dyDescent="0.35">
      <c r="C77" t="s">
        <v>55</v>
      </c>
      <c r="F77" t="s">
        <v>61</v>
      </c>
      <c r="G77" t="s">
        <v>50</v>
      </c>
      <c r="H77" s="11">
        <f>$H$53*PI()*SIN(H12)^3/2/COS(H12)^2*($H$41/H14)^2</f>
        <v>105.27971630074701</v>
      </c>
      <c r="I77" s="11">
        <f>$H$53*PI()*SIN(I12)^3/2/COS(I12)^2*($H$41/I14)^2</f>
        <v>32.581210801985023</v>
      </c>
      <c r="J77" s="11">
        <f>$H$53*PI()*SIN(J12)^3/2/COS(J12)^2*($H$41/J14)^2</f>
        <v>56.119593138238336</v>
      </c>
    </row>
    <row r="78" spans="3:10" ht="18" x14ac:dyDescent="0.35">
      <c r="F78" t="s">
        <v>62</v>
      </c>
      <c r="G78" t="s">
        <v>50</v>
      </c>
      <c r="H78" s="11">
        <f>$H$53*PI()*SIN(H12)*($H$41/H14)^2</f>
        <v>226.46836750916256</v>
      </c>
      <c r="I78" s="11">
        <f>$H$53*PI()*SIN(I12)*($H$41/I14)^2</f>
        <v>130.32484320794009</v>
      </c>
      <c r="J78" s="11">
        <f>$H$53*PI()*SIN(J12)*($H$41/J14)^2</f>
        <v>169.90768018533043</v>
      </c>
    </row>
    <row r="79" spans="3:10" ht="18" x14ac:dyDescent="0.35">
      <c r="C79" t="s">
        <v>59</v>
      </c>
      <c r="F79" t="s">
        <v>61</v>
      </c>
      <c r="G79" t="s">
        <v>50</v>
      </c>
      <c r="H79" s="11">
        <f>$H$55*PI()*SIN(H12)^3/2/COS(H12)^2*($H$41/H14)^2</f>
        <v>11396.257950080861</v>
      </c>
      <c r="I79" s="11">
        <f>$H$55*PI()*SIN(I12)^3/2/COS(I12)^2*($H$41/I14)^2</f>
        <v>3526.8320971220905</v>
      </c>
      <c r="J79" s="11">
        <f>$H$55*PI()*SIN(J12)^3/2/COS(J12)^2*($H$41/J14)^2</f>
        <v>6074.8013190876563</v>
      </c>
    </row>
    <row r="80" spans="3:10" ht="18" x14ac:dyDescent="0.35">
      <c r="F80" t="s">
        <v>62</v>
      </c>
      <c r="G80" t="s">
        <v>50</v>
      </c>
      <c r="H80" s="11">
        <f>$H$55*PI()*SIN(H12)*($H$41/H14)^2</f>
        <v>24514.617101507287</v>
      </c>
      <c r="I80" s="11">
        <f>$H$55*PI()*SIN(I12)*($H$41/I14)^2</f>
        <v>14107.328388488362</v>
      </c>
      <c r="J80" s="11">
        <f>$H$55*PI()*SIN(J12)*($H$41/J14)^2</f>
        <v>18392.068473669791</v>
      </c>
    </row>
    <row r="81" spans="2:7" x14ac:dyDescent="0.25">
      <c r="G81" s="2"/>
    </row>
    <row r="82" spans="2:7" x14ac:dyDescent="0.25">
      <c r="G82" s="2"/>
    </row>
    <row r="83" spans="2:7" x14ac:dyDescent="0.25">
      <c r="B83" t="s">
        <v>63</v>
      </c>
      <c r="G83" s="2"/>
    </row>
    <row r="84" spans="2:7" x14ac:dyDescent="0.25">
      <c r="C84" t="s">
        <v>64</v>
      </c>
      <c r="G84" s="2"/>
    </row>
    <row r="85" spans="2:7" x14ac:dyDescent="0.25">
      <c r="C85" t="s">
        <v>65</v>
      </c>
      <c r="G85" s="2"/>
    </row>
    <row r="86" spans="2:7" x14ac:dyDescent="0.25">
      <c r="C86" t="s">
        <v>66</v>
      </c>
      <c r="G86" s="2"/>
    </row>
    <row r="87" spans="2:7" x14ac:dyDescent="0.25">
      <c r="C87" t="s">
        <v>67</v>
      </c>
      <c r="G87" s="2"/>
    </row>
    <row r="88" spans="2:7" x14ac:dyDescent="0.25">
      <c r="G88" s="2"/>
    </row>
    <row r="89" spans="2:7" x14ac:dyDescent="0.25">
      <c r="B89" t="s">
        <v>68</v>
      </c>
      <c r="G89" s="2"/>
    </row>
    <row r="90" spans="2:7" x14ac:dyDescent="0.25">
      <c r="C90" t="s">
        <v>69</v>
      </c>
      <c r="F90" t="s">
        <v>70</v>
      </c>
      <c r="G90" s="2"/>
    </row>
    <row r="91" spans="2:7" x14ac:dyDescent="0.25">
      <c r="F91" t="s">
        <v>71</v>
      </c>
      <c r="G91" s="2"/>
    </row>
    <row r="92" spans="2:7" x14ac:dyDescent="0.25">
      <c r="C92" t="s">
        <v>72</v>
      </c>
      <c r="F92" t="s">
        <v>73</v>
      </c>
      <c r="G92" s="2"/>
    </row>
    <row r="93" spans="2:7" x14ac:dyDescent="0.25">
      <c r="F93" t="s">
        <v>74</v>
      </c>
      <c r="G93" s="2"/>
    </row>
    <row r="94" spans="2:7" x14ac:dyDescent="0.25">
      <c r="C94" t="s">
        <v>75</v>
      </c>
      <c r="F94" t="s">
        <v>76</v>
      </c>
      <c r="G94" s="2"/>
    </row>
    <row r="97" spans="2:10" x14ac:dyDescent="0.25">
      <c r="B97" t="s">
        <v>77</v>
      </c>
    </row>
    <row r="98" spans="2:10" x14ac:dyDescent="0.25">
      <c r="B98" s="12" t="s">
        <v>78</v>
      </c>
    </row>
    <row r="99" spans="2:10" x14ac:dyDescent="0.25">
      <c r="C99" t="s">
        <v>79</v>
      </c>
    </row>
    <row r="100" spans="2:10" x14ac:dyDescent="0.25">
      <c r="C100" t="s">
        <v>80</v>
      </c>
    </row>
    <row r="101" spans="2:10" x14ac:dyDescent="0.25">
      <c r="F101" s="13"/>
      <c r="G101" s="1"/>
      <c r="H101" t="s">
        <v>7</v>
      </c>
      <c r="I101" t="s">
        <v>9</v>
      </c>
      <c r="J101" t="s">
        <v>162</v>
      </c>
    </row>
    <row r="102" spans="2:10" x14ac:dyDescent="0.25">
      <c r="F102" s="13" t="s">
        <v>81</v>
      </c>
      <c r="G102" t="s">
        <v>82</v>
      </c>
      <c r="H102" s="3">
        <f>H46/$H$42</f>
        <v>16</v>
      </c>
      <c r="I102" s="3">
        <f>I46/$H$42</f>
        <v>16</v>
      </c>
      <c r="J102" s="3">
        <f t="shared" ref="J102" si="8">J46/$H$42</f>
        <v>16</v>
      </c>
    </row>
    <row r="103" spans="2:10" x14ac:dyDescent="0.25">
      <c r="F103" s="13"/>
      <c r="H103" s="3"/>
      <c r="I103" s="3"/>
      <c r="J103" s="3"/>
    </row>
    <row r="104" spans="2:10" x14ac:dyDescent="0.25">
      <c r="C104" t="s">
        <v>83</v>
      </c>
    </row>
    <row r="105" spans="2:10" x14ac:dyDescent="0.25">
      <c r="C105" s="14" t="s">
        <v>84</v>
      </c>
    </row>
    <row r="106" spans="2:10" x14ac:dyDescent="0.25">
      <c r="F106" s="13" t="s">
        <v>85</v>
      </c>
      <c r="H106" s="5" t="s">
        <v>7</v>
      </c>
      <c r="I106" s="5" t="s">
        <v>9</v>
      </c>
      <c r="J106" t="s">
        <v>162</v>
      </c>
    </row>
    <row r="107" spans="2:10" x14ac:dyDescent="0.25">
      <c r="F107" t="s">
        <v>86</v>
      </c>
      <c r="G107" t="s">
        <v>82</v>
      </c>
      <c r="H107" s="2">
        <f>$H$51*$H$42/$H$53/H44*(H46/H44)^2</f>
        <v>2.8542191676212294</v>
      </c>
      <c r="I107" s="2">
        <f>$H$51*$H$42/$H$53/I44*(I46/I44)^2</f>
        <v>2.8542191676212294</v>
      </c>
      <c r="J107" s="2">
        <f>$H$51*$H$42/$H$53/J44*(J46/J44)^2</f>
        <v>2.8542191676212294</v>
      </c>
    </row>
    <row r="108" spans="2:10" x14ac:dyDescent="0.25">
      <c r="F108" t="s">
        <v>87</v>
      </c>
      <c r="G108" t="s">
        <v>82</v>
      </c>
      <c r="H108" s="2">
        <f>$H$51*$H$42/$H$55/H44*(H46/H44)^2</f>
        <v>2.6367548500881834E-2</v>
      </c>
      <c r="I108" s="2">
        <f>$H$51*$H$42/$H$55/I44*(I46/I44)^2</f>
        <v>2.6367548500881834E-2</v>
      </c>
      <c r="J108" s="2">
        <f>$H$51*$H$42/$H$55/J44*(J46/J44)^2</f>
        <v>2.6367548500881834E-2</v>
      </c>
    </row>
    <row r="109" spans="2:10" ht="18" x14ac:dyDescent="0.35">
      <c r="H109" s="10" t="s">
        <v>32</v>
      </c>
      <c r="I109" s="2"/>
      <c r="J109" s="2"/>
    </row>
    <row r="110" spans="2:10" x14ac:dyDescent="0.25">
      <c r="F110" t="s">
        <v>88</v>
      </c>
      <c r="G110" t="s">
        <v>82</v>
      </c>
      <c r="H110" s="2">
        <f>$H$51*$H$42/H62/H44*(H46/H44)^2</f>
        <v>146.09718281258895</v>
      </c>
      <c r="I110" s="2">
        <f>$H$51*$H$42/I62/I44*(I46/I44)^2</f>
        <v>472.08405029289594</v>
      </c>
      <c r="J110" s="2">
        <f>$H$51*$H$42/J62/J44*(J46/J44)^2</f>
        <v>274.07664772194329</v>
      </c>
    </row>
    <row r="111" spans="2:10" x14ac:dyDescent="0.25">
      <c r="F111" t="s">
        <v>89</v>
      </c>
      <c r="G111" t="s">
        <v>82</v>
      </c>
      <c r="H111" s="2">
        <f>$H$51*$H$42/H64/H44*(H46/H44)^2</f>
        <v>1.3496596888401076</v>
      </c>
      <c r="I111" s="2">
        <f>$H$51*$H$42/I64/I44*(I46/I44)^2</f>
        <v>4.3611574169915137</v>
      </c>
      <c r="J111" s="2">
        <f>$H$51*$H$42/J64/J44*(J46/J44)^2</f>
        <v>2.5319461741931906</v>
      </c>
    </row>
    <row r="112" spans="2:10" ht="18" x14ac:dyDescent="0.35">
      <c r="H112" s="10" t="s">
        <v>33</v>
      </c>
      <c r="I112" s="2"/>
      <c r="J112" s="2"/>
    </row>
    <row r="113" spans="3:10" x14ac:dyDescent="0.25">
      <c r="F113" t="s">
        <v>88</v>
      </c>
      <c r="G113" t="s">
        <v>82</v>
      </c>
      <c r="H113" s="2">
        <f>$H$51*$H$42/H67/H44*(H46/H44)^2</f>
        <v>107.33670573986129</v>
      </c>
      <c r="I113" s="2">
        <f>$H$51*$H$42/I67/I44*(I46/I44)^2</f>
        <v>346.83726143967863</v>
      </c>
      <c r="J113" s="2">
        <f>$H$51*$H$42/J67/J44*(J46/J44)^2</f>
        <v>201.36243506101954</v>
      </c>
    </row>
    <row r="114" spans="3:10" x14ac:dyDescent="0.25">
      <c r="F114" t="s">
        <v>89</v>
      </c>
      <c r="G114" t="s">
        <v>82</v>
      </c>
      <c r="H114" s="2">
        <f>$H$51*$H$42/H69/H44*(H46/H44)^2</f>
        <v>0.9915867101682424</v>
      </c>
      <c r="I114" s="2">
        <f>$H$51*$H$42/I69/I44*(I46/I44)^2</f>
        <v>3.2041156532998878</v>
      </c>
      <c r="J114" s="2">
        <f>$H$51*$H$42/J69/J44*(J46/J44)^2</f>
        <v>1.8602053524684659</v>
      </c>
    </row>
    <row r="115" spans="3:10" ht="18" x14ac:dyDescent="0.35">
      <c r="H115" s="10" t="s">
        <v>34</v>
      </c>
      <c r="I115" s="2"/>
      <c r="J115" s="2"/>
    </row>
    <row r="116" spans="3:10" x14ac:dyDescent="0.25">
      <c r="F116" t="s">
        <v>88</v>
      </c>
      <c r="G116" t="s">
        <v>82</v>
      </c>
      <c r="H116" s="2">
        <f>$H$51*$H$42/H72/H44*(H46/H44)^2</f>
        <v>82.179665332081285</v>
      </c>
      <c r="I116" s="2">
        <f>$H$51*$H$42/I72/I44*(I46/I44)^2</f>
        <v>265.54727828975393</v>
      </c>
      <c r="J116" s="2">
        <f>$H$51*$H$42/J72/J44*(J46/J44)^2</f>
        <v>154.16811434359312</v>
      </c>
    </row>
    <row r="117" spans="3:10" x14ac:dyDescent="0.25">
      <c r="F117" t="s">
        <v>89</v>
      </c>
      <c r="G117" t="s">
        <v>82</v>
      </c>
      <c r="H117" s="2">
        <f>$H$51*$H$42/H74/H44*(H46/H44)^2</f>
        <v>0.7591835749725605</v>
      </c>
      <c r="I117" s="2">
        <f>$H$51*$H$42/I74/I44*(I46/I44)^2</f>
        <v>2.4531510470577262</v>
      </c>
      <c r="J117" s="2">
        <f>$H$51*$H$42/J74/J44*(J46/J44)^2</f>
        <v>1.4242197229836695</v>
      </c>
    </row>
    <row r="118" spans="3:10" ht="18" x14ac:dyDescent="0.35">
      <c r="H118" s="10" t="s">
        <v>164</v>
      </c>
      <c r="I118" s="2"/>
      <c r="J118" s="2"/>
    </row>
    <row r="119" spans="3:10" x14ac:dyDescent="0.25">
      <c r="F119" t="s">
        <v>88</v>
      </c>
      <c r="G119" t="s">
        <v>82</v>
      </c>
      <c r="H119" s="2">
        <f>$H$51*$H$42/H77/H44*(H46/H44)^2</f>
        <v>52.594985812532016</v>
      </c>
      <c r="I119" s="2">
        <f t="shared" ref="I119:J119" si="9">$H$51*$H$42/I77/I44*(I46/I44)^2</f>
        <v>169.95025810544246</v>
      </c>
      <c r="J119" s="2">
        <f t="shared" si="9"/>
        <v>98.667593179899598</v>
      </c>
    </row>
    <row r="120" spans="3:10" x14ac:dyDescent="0.25">
      <c r="F120" t="s">
        <v>89</v>
      </c>
      <c r="G120" t="s">
        <v>82</v>
      </c>
      <c r="H120" s="2">
        <f>$H$51*$H$42/H79/H44*(H46/H44)^2</f>
        <v>0.48587748798243879</v>
      </c>
      <c r="I120" s="2">
        <f t="shared" ref="I120:J120" si="10">$H$51*$H$42/I79/I44*(I46/I44)^2</f>
        <v>1.5700166701169447</v>
      </c>
      <c r="J120" s="2">
        <f t="shared" si="10"/>
        <v>0.91150062270954857</v>
      </c>
    </row>
    <row r="121" spans="3:10" x14ac:dyDescent="0.25">
      <c r="H121" s="2"/>
      <c r="I121" s="2"/>
      <c r="J121" s="2"/>
    </row>
    <row r="122" spans="3:10" x14ac:dyDescent="0.25">
      <c r="C122" t="s">
        <v>90</v>
      </c>
    </row>
    <row r="123" spans="3:10" x14ac:dyDescent="0.25">
      <c r="F123" s="13" t="s">
        <v>85</v>
      </c>
      <c r="H123" s="5" t="s">
        <v>7</v>
      </c>
      <c r="I123" s="5" t="s">
        <v>9</v>
      </c>
      <c r="J123" t="s">
        <v>162</v>
      </c>
    </row>
    <row r="124" spans="3:10" x14ac:dyDescent="0.25">
      <c r="F124" t="s">
        <v>86</v>
      </c>
      <c r="G124" t="s">
        <v>82</v>
      </c>
      <c r="H124" s="2">
        <f>$H$51*$H$42*H46/$H$53/H44^2</f>
        <v>2.6758304696449029</v>
      </c>
      <c r="I124" s="2">
        <f>$H$51*$H$42*I46/$H$53/I44^2</f>
        <v>2.6758304696449029</v>
      </c>
      <c r="J124" s="2">
        <f>$H$51*$H$42*J46/$H$53/J44^2</f>
        <v>2.6758304696449029</v>
      </c>
    </row>
    <row r="125" spans="3:10" x14ac:dyDescent="0.25">
      <c r="F125" t="s">
        <v>87</v>
      </c>
      <c r="G125" t="s">
        <v>82</v>
      </c>
      <c r="H125" s="2">
        <f>$H$51*$H$42*H46/$H$55/H44^2</f>
        <v>2.4719576719576718E-2</v>
      </c>
      <c r="I125" s="2">
        <f>$H$51*$H$42*I46/$H$55/I44^2</f>
        <v>2.4719576719576718E-2</v>
      </c>
      <c r="J125" s="2">
        <f>$H$51*$H$42*J46/$H$55/J44^2</f>
        <v>2.4719576719576718E-2</v>
      </c>
    </row>
    <row r="126" spans="3:10" ht="18" x14ac:dyDescent="0.35">
      <c r="H126" s="10" t="s">
        <v>32</v>
      </c>
      <c r="I126" s="2"/>
      <c r="J126" s="2"/>
    </row>
    <row r="127" spans="3:10" x14ac:dyDescent="0.25">
      <c r="F127" t="s">
        <v>88</v>
      </c>
      <c r="G127" t="s">
        <v>82</v>
      </c>
      <c r="H127" s="2">
        <f>$H$51*$H$42*H46/H62/H44^2</f>
        <v>136.96610888680217</v>
      </c>
      <c r="I127" s="2">
        <f>$H$51*$H$42*I46/I62/I44^2</f>
        <v>442.57879714958989</v>
      </c>
      <c r="J127" s="2">
        <f>$H$51*$H$42*J46/J62/J44^2</f>
        <v>256.94685723932184</v>
      </c>
    </row>
    <row r="128" spans="3:10" x14ac:dyDescent="0.25">
      <c r="F128" t="s">
        <v>89</v>
      </c>
      <c r="G128" t="s">
        <v>82</v>
      </c>
      <c r="H128" s="2">
        <f>$H$51*$H$42*H46/H64/H44^2</f>
        <v>1.265305958287601</v>
      </c>
      <c r="I128" s="2">
        <f>$H$51*$H$42*I46/I64/I44^2</f>
        <v>4.0885850784295439</v>
      </c>
      <c r="J128" s="2">
        <f>$H$51*$H$42*J46/J64/J44^2</f>
        <v>2.3736995383061159</v>
      </c>
    </row>
    <row r="129" spans="3:10" ht="18" x14ac:dyDescent="0.35">
      <c r="H129" s="10" t="s">
        <v>33</v>
      </c>
      <c r="I129" s="2"/>
      <c r="J129" s="2"/>
    </row>
    <row r="130" spans="3:10" x14ac:dyDescent="0.25">
      <c r="F130" t="s">
        <v>88</v>
      </c>
      <c r="G130" t="s">
        <v>82</v>
      </c>
      <c r="H130" s="2">
        <f>$H$51*$H$42*H46/H67/H44^2</f>
        <v>100.62816163111995</v>
      </c>
      <c r="I130" s="2">
        <f>$H$51*$H$42*I46/I67/I44^2</f>
        <v>325.15993259969872</v>
      </c>
      <c r="J130" s="2">
        <f>$H$51*$H$42*J46/J67/J44^2</f>
        <v>188.7772828697058</v>
      </c>
    </row>
    <row r="131" spans="3:10" x14ac:dyDescent="0.25">
      <c r="F131" t="s">
        <v>89</v>
      </c>
      <c r="G131" t="s">
        <v>82</v>
      </c>
      <c r="H131" s="2">
        <f>$H$51*$H$42*H46/H69/H44^2</f>
        <v>0.92961254078272726</v>
      </c>
      <c r="I131" s="2">
        <f>$H$51*$H$42*I46/I69/I44^2</f>
        <v>3.0038584249686449</v>
      </c>
      <c r="J131" s="2">
        <f>$H$51*$H$42*J46/J69/J44^2</f>
        <v>1.7439425179391868</v>
      </c>
    </row>
    <row r="132" spans="3:10" ht="18" x14ac:dyDescent="0.35">
      <c r="H132" s="10" t="s">
        <v>34</v>
      </c>
      <c r="I132" s="2"/>
      <c r="J132" s="2"/>
    </row>
    <row r="133" spans="3:10" x14ac:dyDescent="0.25">
      <c r="F133" t="s">
        <v>88</v>
      </c>
      <c r="G133" t="s">
        <v>82</v>
      </c>
      <c r="H133" s="2">
        <f>$H$51*$H$42*H46/H72/H44^2</f>
        <v>77.043436248826197</v>
      </c>
      <c r="I133" s="2">
        <f>$H$51*$H$42*I46/I72/I44^2</f>
        <v>248.9505733966443</v>
      </c>
      <c r="J133" s="2">
        <f>$H$51*$H$42*J46/J72/J44^2</f>
        <v>144.53260719711858</v>
      </c>
    </row>
    <row r="134" spans="3:10" x14ac:dyDescent="0.25">
      <c r="F134" t="s">
        <v>89</v>
      </c>
      <c r="G134" t="s">
        <v>82</v>
      </c>
      <c r="H134" s="2">
        <f>$H$51*$H$42*H46/H74/H44^2</f>
        <v>0.71173460153677548</v>
      </c>
      <c r="I134" s="2">
        <f>$H$51*$H$42*I46/I74/I44^2</f>
        <v>2.2998291066166185</v>
      </c>
      <c r="J134" s="2">
        <f>$H$51*$H$42*J46/J74/J44^2</f>
        <v>1.3352059902971902</v>
      </c>
    </row>
    <row r="135" spans="3:10" ht="18" x14ac:dyDescent="0.35">
      <c r="H135" s="10" t="s">
        <v>164</v>
      </c>
      <c r="I135" s="2"/>
      <c r="J135" s="2"/>
    </row>
    <row r="136" spans="3:10" x14ac:dyDescent="0.25">
      <c r="F136" t="s">
        <v>88</v>
      </c>
      <c r="G136" t="s">
        <v>82</v>
      </c>
      <c r="H136" s="2">
        <f>$H$51*$H$42*H46/H77/H44^2</f>
        <v>49.307799199248763</v>
      </c>
      <c r="I136" s="2">
        <f t="shared" ref="I136:J136" si="11">$H$51*$H$42*I46/I77/I44^2</f>
        <v>159.32836697385233</v>
      </c>
      <c r="J136" s="2">
        <f t="shared" si="11"/>
        <v>92.500868606155876</v>
      </c>
    </row>
    <row r="137" spans="3:10" x14ac:dyDescent="0.25">
      <c r="F137" t="s">
        <v>89</v>
      </c>
      <c r="G137" t="s">
        <v>82</v>
      </c>
      <c r="H137" s="2">
        <f>$H$51*$H$42*H46/H79/H44^2</f>
        <v>0.45551014498353631</v>
      </c>
      <c r="I137" s="2">
        <f t="shared" ref="I137:J137" si="12">$H$51*$H$42*I46/I79/I44^2</f>
        <v>1.4718906282346356</v>
      </c>
      <c r="J137" s="2">
        <f t="shared" si="12"/>
        <v>0.8545318337902017</v>
      </c>
    </row>
    <row r="138" spans="3:10" x14ac:dyDescent="0.25">
      <c r="H138" s="2"/>
      <c r="I138" s="2"/>
      <c r="J138" s="2"/>
    </row>
    <row r="139" spans="3:10" x14ac:dyDescent="0.25">
      <c r="C139" t="s">
        <v>91</v>
      </c>
    </row>
    <row r="140" spans="3:10" x14ac:dyDescent="0.25">
      <c r="H140" s="5" t="s">
        <v>7</v>
      </c>
      <c r="I140" s="5" t="s">
        <v>9</v>
      </c>
      <c r="J140" t="s">
        <v>162</v>
      </c>
    </row>
    <row r="141" spans="3:10" x14ac:dyDescent="0.25">
      <c r="F141" s="15" t="s">
        <v>81</v>
      </c>
      <c r="G141" t="s">
        <v>82</v>
      </c>
      <c r="H141" s="3">
        <f>H46/$H$42</f>
        <v>16</v>
      </c>
      <c r="I141" s="3">
        <f>I46/$H$42</f>
        <v>16</v>
      </c>
      <c r="J141" s="3">
        <f t="shared" ref="J141" si="13">J46/$H$42</f>
        <v>16</v>
      </c>
    </row>
    <row r="142" spans="3:10" x14ac:dyDescent="0.25">
      <c r="D142" s="15"/>
      <c r="E142" s="3"/>
    </row>
    <row r="143" spans="3:10" x14ac:dyDescent="0.25">
      <c r="D143" s="15"/>
      <c r="E143" s="3"/>
    </row>
    <row r="145" spans="2:18" x14ac:dyDescent="0.25">
      <c r="B145" s="9" t="s">
        <v>92</v>
      </c>
      <c r="C145" s="9"/>
      <c r="D145" s="9"/>
      <c r="E145" s="9"/>
      <c r="F145" s="9"/>
    </row>
    <row r="147" spans="2:18" x14ac:dyDescent="0.25">
      <c r="B147" s="9" t="s">
        <v>93</v>
      </c>
      <c r="C147" s="9"/>
      <c r="D147" s="9"/>
    </row>
    <row r="150" spans="2:18" x14ac:dyDescent="0.25">
      <c r="H150" s="5" t="s">
        <v>7</v>
      </c>
      <c r="I150" s="5" t="s">
        <v>9</v>
      </c>
      <c r="J150" t="s">
        <v>162</v>
      </c>
    </row>
    <row r="151" spans="2:18" ht="17.25" x14ac:dyDescent="0.25">
      <c r="F151" s="16" t="s">
        <v>94</v>
      </c>
      <c r="G151" s="5" t="s">
        <v>95</v>
      </c>
      <c r="H151" s="11">
        <f>$H$51*H16*$H$42^3/6</f>
        <v>2141333.3333333335</v>
      </c>
      <c r="I151" s="11">
        <f>$H$51*I16*$H$42^3/6</f>
        <v>2190000</v>
      </c>
      <c r="J151" s="11">
        <f>$H$51*J16*$H$42^3/6</f>
        <v>2222850</v>
      </c>
    </row>
    <row r="152" spans="2:18" x14ac:dyDescent="0.25">
      <c r="G152" s="5"/>
      <c r="H152" s="17" t="str">
        <f>IF(H102&gt;5.7,"Trascurabile","Non trascurabile")</f>
        <v>Trascurabile</v>
      </c>
      <c r="I152" s="17" t="str">
        <f>IF(I102&gt;5.7,"Trascurabile","Non trascurabile")</f>
        <v>Trascurabile</v>
      </c>
      <c r="J152" s="17" t="str">
        <f t="shared" ref="J152" si="14">IF(J102&gt;5.7,"Trascurabile","Non trascurabile")</f>
        <v>Trascurabile</v>
      </c>
    </row>
    <row r="153" spans="2:18" ht="17.25" x14ac:dyDescent="0.25">
      <c r="F153" s="16" t="s">
        <v>96</v>
      </c>
      <c r="G153" s="5" t="s">
        <v>95</v>
      </c>
      <c r="H153">
        <f>$H$51*H16*$H$42*H46^2/2</f>
        <v>1644544000</v>
      </c>
      <c r="I153">
        <f>$H$51*I16*$H$42*I46^2/2</f>
        <v>1681920000</v>
      </c>
      <c r="J153">
        <f>$H$51*J16*$H$42*J46^2/2</f>
        <v>1707148800</v>
      </c>
    </row>
    <row r="154" spans="2:18" x14ac:dyDescent="0.25">
      <c r="G154" s="5"/>
      <c r="H154" s="18" t="s">
        <v>97</v>
      </c>
      <c r="I154" s="18" t="s">
        <v>97</v>
      </c>
      <c r="J154" s="18" t="s">
        <v>97</v>
      </c>
    </row>
    <row r="155" spans="2:18" x14ac:dyDescent="0.25">
      <c r="G155" s="5"/>
    </row>
    <row r="156" spans="2:18" x14ac:dyDescent="0.25">
      <c r="C156" s="19" t="s">
        <v>98</v>
      </c>
      <c r="F156" s="20" t="s">
        <v>99</v>
      </c>
      <c r="G156" s="5"/>
      <c r="H156" s="5" t="s">
        <v>7</v>
      </c>
      <c r="I156" s="5" t="s">
        <v>9</v>
      </c>
      <c r="J156" t="s">
        <v>162</v>
      </c>
    </row>
    <row r="157" spans="2:18" ht="17.25" x14ac:dyDescent="0.25">
      <c r="E157" s="1"/>
      <c r="F157" t="s">
        <v>86</v>
      </c>
      <c r="G157" s="5" t="s">
        <v>95</v>
      </c>
      <c r="H157" s="11">
        <f>$H$53*H16*H44^3/12</f>
        <v>96030000</v>
      </c>
      <c r="I157" s="11">
        <f>$H$53*I16*I44^3/12</f>
        <v>98212500</v>
      </c>
      <c r="J157" s="11">
        <f>$H$53*J16*J44^3/12</f>
        <v>99685687.5</v>
      </c>
    </row>
    <row r="158" spans="2:18" x14ac:dyDescent="0.25">
      <c r="E158" s="1"/>
      <c r="G158" s="5"/>
      <c r="H158" s="21" t="str">
        <f>IF(H107&gt;16.7,"Trascurabile","Non trascurabile")</f>
        <v>Non trascurabile</v>
      </c>
      <c r="I158" s="21" t="str">
        <f>IF(I107&gt;16.7,"Trascurabile","Non trascurabile")</f>
        <v>Non trascurabile</v>
      </c>
      <c r="J158" s="21" t="str">
        <f t="shared" ref="J158" si="15">IF(J107&gt;16.7,"Trascurabile","Non trascurabile")</f>
        <v>Non trascurabile</v>
      </c>
      <c r="O158" s="1"/>
      <c r="P158" s="1"/>
      <c r="Q158" s="1"/>
      <c r="R158" s="1"/>
    </row>
    <row r="159" spans="2:18" ht="17.25" x14ac:dyDescent="0.25">
      <c r="F159" t="s">
        <v>87</v>
      </c>
      <c r="G159" s="5" t="s">
        <v>95</v>
      </c>
      <c r="H159" s="11">
        <f>$H$55*H16*H44^3/12</f>
        <v>10395000000</v>
      </c>
      <c r="I159" s="11">
        <f>$H$55*I16*I44^3/12</f>
        <v>10631250000</v>
      </c>
      <c r="J159" s="11">
        <f>$H$55*J16*J44^3/12</f>
        <v>10790718750</v>
      </c>
      <c r="P159" s="21"/>
      <c r="Q159" s="21"/>
      <c r="R159" s="21"/>
    </row>
    <row r="160" spans="2:18" x14ac:dyDescent="0.25">
      <c r="G160" s="5"/>
      <c r="H160" s="21" t="str">
        <f>IF(H108&gt;16.7,"Trascurabile","Non trascurabile")</f>
        <v>Non trascurabile</v>
      </c>
      <c r="I160" s="21" t="str">
        <f>IF(I108&gt;16.7,"Trascurabile","Non trascurabile")</f>
        <v>Non trascurabile</v>
      </c>
      <c r="J160" s="21" t="str">
        <f t="shared" ref="J160" si="16">IF(J108&gt;16.7,"Trascurabile","Non trascurabile")</f>
        <v>Non trascurabile</v>
      </c>
      <c r="O160" s="21"/>
      <c r="P160" s="21"/>
      <c r="Q160" s="21"/>
      <c r="R160" s="21"/>
    </row>
    <row r="161" spans="6:18" ht="18" customHeight="1" x14ac:dyDescent="0.35">
      <c r="G161" s="5"/>
      <c r="H161" s="10" t="s">
        <v>32</v>
      </c>
      <c r="P161" s="21"/>
      <c r="Q161" s="21"/>
      <c r="R161" s="21"/>
    </row>
    <row r="162" spans="6:18" ht="17.25" x14ac:dyDescent="0.25">
      <c r="F162" t="s">
        <v>88</v>
      </c>
      <c r="G162" s="5" t="s">
        <v>95</v>
      </c>
      <c r="H162" s="11">
        <f>H62*H$16*H$44^3/12</f>
        <v>1876084.5444793112</v>
      </c>
      <c r="I162" s="11">
        <f>I62*I$16*I$44^3/12</f>
        <v>593792.56686617678</v>
      </c>
      <c r="J162" s="11">
        <f>J62*J$16*J$44^3/12</f>
        <v>1038121.2787185597</v>
      </c>
      <c r="P162" s="21"/>
      <c r="Q162" s="21"/>
      <c r="R162" s="21"/>
    </row>
    <row r="163" spans="6:18" x14ac:dyDescent="0.25">
      <c r="G163" s="5"/>
      <c r="H163" s="21" t="str">
        <f>IF(H110&gt;16.7,"Trascurabile","Non trascurabile")</f>
        <v>Trascurabile</v>
      </c>
      <c r="I163" s="21" t="str">
        <f>IF(I110&gt;16.7,"Trascurabile","Non trascurabile")</f>
        <v>Trascurabile</v>
      </c>
      <c r="J163" s="21" t="str">
        <f t="shared" ref="J163" si="17">IF(J110&gt;16.7,"Trascurabile","Non trascurabile")</f>
        <v>Trascurabile</v>
      </c>
      <c r="O163" s="21"/>
      <c r="P163" s="21"/>
      <c r="Q163" s="21"/>
      <c r="R163" s="21"/>
    </row>
    <row r="164" spans="6:18" ht="17.25" x14ac:dyDescent="0.25">
      <c r="F164" t="s">
        <v>89</v>
      </c>
      <c r="G164" s="5" t="s">
        <v>95</v>
      </c>
      <c r="H164" s="11">
        <f>H64*H$16*H$44^3/12</f>
        <v>203081316.67044091</v>
      </c>
      <c r="I164" s="11">
        <f>I64*I$16*I$44^3/12</f>
        <v>64276514.970050089</v>
      </c>
      <c r="J164" s="11">
        <f>J64*J$16*J$44^3/12</f>
        <v>112373952.85097812</v>
      </c>
      <c r="P164" s="21"/>
      <c r="Q164" s="21"/>
      <c r="R164" s="21"/>
    </row>
    <row r="165" spans="6:18" x14ac:dyDescent="0.25">
      <c r="G165" s="5"/>
      <c r="H165" s="21" t="str">
        <f>IF(H111&gt;16.7,"Trascurabile","Non trascurabile")</f>
        <v>Non trascurabile</v>
      </c>
      <c r="I165" s="21" t="str">
        <f>IF(I111&gt;16.7,"Trascurabile","Non trascurabile")</f>
        <v>Non trascurabile</v>
      </c>
      <c r="J165" s="21" t="str">
        <f t="shared" ref="J165" si="18">IF(J111&gt;16.7,"Trascurabile","Non trascurabile")</f>
        <v>Non trascurabile</v>
      </c>
      <c r="O165" s="21"/>
      <c r="P165" s="21"/>
      <c r="Q165" s="21"/>
      <c r="R165" s="21"/>
    </row>
    <row r="166" spans="6:18" ht="18" x14ac:dyDescent="0.35">
      <c r="G166" s="5"/>
      <c r="H166" s="10" t="s">
        <v>33</v>
      </c>
      <c r="I166" s="11"/>
      <c r="J166" s="11"/>
      <c r="O166" s="21"/>
      <c r="P166" s="21"/>
      <c r="Q166" s="21"/>
      <c r="R166" s="21"/>
    </row>
    <row r="167" spans="6:18" ht="17.25" x14ac:dyDescent="0.25">
      <c r="F167" t="s">
        <v>88</v>
      </c>
      <c r="G167" s="5" t="s">
        <v>95</v>
      </c>
      <c r="H167" s="11">
        <f>H67*H$16*H$44^3/12</f>
        <v>2553559.5188746187</v>
      </c>
      <c r="I167" s="11">
        <f>I67*I$16*I$44^3/12</f>
        <v>808217.66045674076</v>
      </c>
      <c r="J167" s="11">
        <f>J67*J$16*J$44^3/12</f>
        <v>1412998.4071447065</v>
      </c>
      <c r="O167" s="21"/>
      <c r="P167" s="21"/>
      <c r="Q167" s="21"/>
      <c r="R167" s="21"/>
    </row>
    <row r="168" spans="6:18" x14ac:dyDescent="0.25">
      <c r="G168" s="5"/>
      <c r="H168" s="21" t="str">
        <f>IF(H113&gt;16.7,"Trascurabile","Non trascurabile")</f>
        <v>Trascurabile</v>
      </c>
      <c r="I168" s="21" t="str">
        <f>IF(I113&gt;16.7,"Trascurabile","Non trascurabile")</f>
        <v>Trascurabile</v>
      </c>
      <c r="J168" s="21" t="str">
        <f t="shared" ref="J168" si="19">IF(J113&gt;16.7,"Trascurabile","Non trascurabile")</f>
        <v>Trascurabile</v>
      </c>
      <c r="O168" s="21"/>
      <c r="P168" s="21"/>
      <c r="Q168" s="21"/>
      <c r="R168" s="21"/>
    </row>
    <row r="169" spans="6:18" ht="17.25" x14ac:dyDescent="0.25">
      <c r="F169" t="s">
        <v>89</v>
      </c>
      <c r="G169" s="5" t="s">
        <v>95</v>
      </c>
      <c r="H169" s="11">
        <f>H69*H$16*H$44^3/12</f>
        <v>276416236.57921129</v>
      </c>
      <c r="I169" s="11">
        <f>I69*I$16*I$44^3/12</f>
        <v>87487478.709234849</v>
      </c>
      <c r="J169" s="11">
        <f>J69*J$16*J$44^3/12</f>
        <v>152953435.82494247</v>
      </c>
      <c r="O169" s="21"/>
      <c r="P169" s="21"/>
      <c r="Q169" s="21"/>
      <c r="R169" s="21"/>
    </row>
    <row r="170" spans="6:18" x14ac:dyDescent="0.25">
      <c r="G170" s="5"/>
      <c r="H170" s="21" t="str">
        <f>IF(H114&gt;16.7,"Trascurabile","Non trascurabile")</f>
        <v>Non trascurabile</v>
      </c>
      <c r="I170" s="21" t="str">
        <f>IF(I114&gt;16.7,"Trascurabile","Non trascurabile")</f>
        <v>Non trascurabile</v>
      </c>
      <c r="J170" s="21" t="str">
        <f t="shared" ref="J170" si="20">IF(J114&gt;16.7,"Trascurabile","Non trascurabile")</f>
        <v>Non trascurabile</v>
      </c>
      <c r="O170" s="21"/>
      <c r="P170" s="21"/>
      <c r="Q170" s="21"/>
      <c r="R170" s="21"/>
    </row>
    <row r="171" spans="6:18" ht="18" x14ac:dyDescent="0.35">
      <c r="G171" s="5"/>
      <c r="H171" s="10" t="s">
        <v>34</v>
      </c>
      <c r="I171" s="11"/>
      <c r="J171" s="11"/>
      <c r="O171" s="21"/>
      <c r="P171" s="21"/>
      <c r="Q171" s="21"/>
      <c r="R171" s="21"/>
    </row>
    <row r="172" spans="6:18" ht="17.25" x14ac:dyDescent="0.25">
      <c r="F172" t="s">
        <v>88</v>
      </c>
      <c r="G172" s="5" t="s">
        <v>95</v>
      </c>
      <c r="H172" s="11">
        <f>H72*H$16*H$44^3/12</f>
        <v>3335261.412407665</v>
      </c>
      <c r="I172" s="11">
        <f>I72*I$16*I$44^3/12</f>
        <v>1055631.2299843146</v>
      </c>
      <c r="J172" s="11">
        <f>J72*J$16*J$44^3/12</f>
        <v>1845548.9399441055</v>
      </c>
      <c r="O172" s="21"/>
      <c r="P172" s="21"/>
      <c r="Q172" s="21"/>
      <c r="R172" s="21"/>
    </row>
    <row r="173" spans="6:18" x14ac:dyDescent="0.25">
      <c r="G173" s="5"/>
      <c r="H173" s="21" t="str">
        <f>IF(H116&gt;16.7,"Trascurabile","Non trascurabile")</f>
        <v>Trascurabile</v>
      </c>
      <c r="I173" s="21" t="str">
        <f>IF(I116&gt;16.7,"Trascurabile","Non trascurabile")</f>
        <v>Trascurabile</v>
      </c>
      <c r="J173" s="21" t="str">
        <f t="shared" ref="J173" si="21">IF(J116&gt;16.7,"Trascurabile","Non trascurabile")</f>
        <v>Trascurabile</v>
      </c>
      <c r="O173" s="21"/>
      <c r="P173" s="21"/>
      <c r="Q173" s="21"/>
      <c r="R173" s="21"/>
    </row>
    <row r="174" spans="6:18" ht="17.25" x14ac:dyDescent="0.25">
      <c r="F174" t="s">
        <v>89</v>
      </c>
      <c r="G174" s="5" t="s">
        <v>95</v>
      </c>
      <c r="H174" s="11">
        <f>H74*H$16*H$44^3/12</f>
        <v>361033451.85856158</v>
      </c>
      <c r="I174" s="11">
        <f>I74*I$16*I$44^3/12</f>
        <v>114269359.94675569</v>
      </c>
      <c r="J174" s="11">
        <f>J74*J$16*J$44^3/12</f>
        <v>199775916.17951664</v>
      </c>
      <c r="O174" s="21"/>
      <c r="P174" s="21"/>
      <c r="Q174" s="21"/>
      <c r="R174" s="21"/>
    </row>
    <row r="175" spans="6:18" x14ac:dyDescent="0.25">
      <c r="H175" s="21" t="str">
        <f>IF(H117&gt;16.7,"Trascurabile","Non trascurabile")</f>
        <v>Non trascurabile</v>
      </c>
      <c r="I175" s="21" t="str">
        <f>IF(I117&gt;16.7,"Trascurabile","Non trascurabile")</f>
        <v>Non trascurabile</v>
      </c>
      <c r="J175" s="21" t="str">
        <f t="shared" ref="J175" si="22">IF(J117&gt;16.7,"Trascurabile","Non trascurabile")</f>
        <v>Non trascurabile</v>
      </c>
      <c r="L175" s="11"/>
    </row>
    <row r="176" spans="6:18" ht="18" x14ac:dyDescent="0.35">
      <c r="G176" s="5"/>
      <c r="H176" s="10" t="s">
        <v>164</v>
      </c>
      <c r="I176" s="11"/>
      <c r="J176" s="11"/>
      <c r="L176" s="11"/>
    </row>
    <row r="177" spans="3:12" ht="17.25" x14ac:dyDescent="0.25">
      <c r="F177" t="s">
        <v>88</v>
      </c>
      <c r="G177" s="5" t="s">
        <v>95</v>
      </c>
      <c r="H177" s="11">
        <f>H77*H$16*H$44^3/12</f>
        <v>5211345.956886976</v>
      </c>
      <c r="I177" s="11">
        <f>I77*I$16*I$44^3/12</f>
        <v>1649423.7968504915</v>
      </c>
      <c r="J177" s="11">
        <f>J77*J$16*J$44^3/12</f>
        <v>2883670.2186626648</v>
      </c>
      <c r="L177" s="11"/>
    </row>
    <row r="178" spans="3:12" x14ac:dyDescent="0.25">
      <c r="G178" s="5"/>
      <c r="H178" s="21" t="str">
        <f>IF(H119&gt;16.7,"Trascurabile","Non trascurabile")</f>
        <v>Trascurabile</v>
      </c>
      <c r="I178" s="21" t="str">
        <f t="shared" ref="I178:J178" si="23">IF(I119&gt;16.7,"Trascurabile","Non trascurabile")</f>
        <v>Trascurabile</v>
      </c>
      <c r="J178" s="21" t="str">
        <f t="shared" si="23"/>
        <v>Trascurabile</v>
      </c>
      <c r="L178" s="11"/>
    </row>
    <row r="179" spans="3:12" ht="17.25" x14ac:dyDescent="0.25">
      <c r="F179" t="s">
        <v>89</v>
      </c>
      <c r="G179" s="5" t="s">
        <v>95</v>
      </c>
      <c r="H179" s="11">
        <f>H79*H$16*H$44^3/12</f>
        <v>564114768.52900255</v>
      </c>
      <c r="I179" s="11">
        <f>I79*I$16*I$44^3/12</f>
        <v>178545874.91680583</v>
      </c>
      <c r="J179" s="11">
        <f>J79*J$16*J$44^3/12</f>
        <v>312149869.03049475</v>
      </c>
      <c r="L179" s="11"/>
    </row>
    <row r="180" spans="3:12" x14ac:dyDescent="0.25">
      <c r="H180" s="21" t="str">
        <f>IF(H120&gt;16.7,"Trascurabile","Non trascurabile")</f>
        <v>Non trascurabile</v>
      </c>
      <c r="I180" s="21" t="str">
        <f t="shared" ref="I180:J180" si="24">IF(I120&gt;16.7,"Trascurabile","Non trascurabile")</f>
        <v>Non trascurabile</v>
      </c>
      <c r="J180" s="21" t="str">
        <f t="shared" si="24"/>
        <v>Non trascurabile</v>
      </c>
      <c r="L180" s="11"/>
    </row>
    <row r="181" spans="3:12" x14ac:dyDescent="0.25">
      <c r="H181" s="21"/>
      <c r="I181" s="21"/>
      <c r="J181" s="21"/>
      <c r="L181" s="11"/>
    </row>
    <row r="182" spans="3:12" x14ac:dyDescent="0.25">
      <c r="C182" t="s">
        <v>100</v>
      </c>
      <c r="E182" s="1"/>
      <c r="F182" s="11"/>
      <c r="G182" s="21"/>
      <c r="J182" s="11"/>
      <c r="L182" s="11"/>
    </row>
    <row r="183" spans="3:12" ht="15.75" x14ac:dyDescent="0.25">
      <c r="E183" s="1"/>
      <c r="F183" s="22" t="s">
        <v>101</v>
      </c>
      <c r="G183" s="21"/>
      <c r="H183" s="5" t="s">
        <v>7</v>
      </c>
      <c r="I183" s="5" t="s">
        <v>9</v>
      </c>
      <c r="J183" t="s">
        <v>162</v>
      </c>
      <c r="L183" s="11"/>
    </row>
    <row r="184" spans="3:12" ht="17.25" x14ac:dyDescent="0.25">
      <c r="E184" s="1"/>
      <c r="F184" s="11" t="s">
        <v>102</v>
      </c>
      <c r="G184" s="5" t="s">
        <v>95</v>
      </c>
      <c r="H184" s="11">
        <f>H151</f>
        <v>2141333.3333333335</v>
      </c>
      <c r="I184" s="11">
        <f>I151</f>
        <v>2190000</v>
      </c>
      <c r="J184" s="11">
        <f>J151</f>
        <v>2222850</v>
      </c>
      <c r="L184" s="11"/>
    </row>
    <row r="185" spans="3:12" x14ac:dyDescent="0.25">
      <c r="E185" s="1"/>
      <c r="F185" s="11"/>
      <c r="G185" s="21"/>
      <c r="J185" s="11"/>
      <c r="L185" s="11"/>
    </row>
    <row r="186" spans="3:12" ht="17.25" x14ac:dyDescent="0.25">
      <c r="E186" s="1"/>
      <c r="F186" t="s">
        <v>86</v>
      </c>
      <c r="G186" s="5" t="s">
        <v>95</v>
      </c>
      <c r="H186" s="11">
        <f>H153+H157</f>
        <v>1740574000</v>
      </c>
      <c r="I186" s="11">
        <f>I153+I157</f>
        <v>1780132500</v>
      </c>
      <c r="J186" s="11">
        <f t="shared" ref="J186" si="25">J153+J157</f>
        <v>1806834487.5</v>
      </c>
      <c r="L186" s="11"/>
    </row>
    <row r="187" spans="3:12" ht="17.25" x14ac:dyDescent="0.25">
      <c r="E187" s="1"/>
      <c r="F187" t="s">
        <v>87</v>
      </c>
      <c r="G187" s="5" t="s">
        <v>95</v>
      </c>
      <c r="H187" s="11">
        <f>H153+H159</f>
        <v>12039544000</v>
      </c>
      <c r="I187" s="11">
        <f>I153+I159</f>
        <v>12313170000</v>
      </c>
      <c r="J187" s="11">
        <f t="shared" ref="J187" si="26">J153+J159</f>
        <v>12497867550</v>
      </c>
      <c r="L187" s="11"/>
    </row>
    <row r="188" spans="3:12" ht="18" x14ac:dyDescent="0.35">
      <c r="E188" s="1"/>
      <c r="G188" s="21"/>
      <c r="H188" s="10" t="s">
        <v>32</v>
      </c>
      <c r="J188" s="11"/>
      <c r="L188" s="11"/>
    </row>
    <row r="189" spans="3:12" ht="17.25" x14ac:dyDescent="0.25">
      <c r="E189" s="1"/>
      <c r="F189" t="s">
        <v>88</v>
      </c>
      <c r="G189" s="5" t="s">
        <v>95</v>
      </c>
      <c r="H189" s="11">
        <f>H$153</f>
        <v>1644544000</v>
      </c>
      <c r="I189" s="11">
        <f>I$153</f>
        <v>1681920000</v>
      </c>
      <c r="J189" s="11">
        <f t="shared" ref="J189" si="27">J$153</f>
        <v>1707148800</v>
      </c>
      <c r="L189" s="11"/>
    </row>
    <row r="190" spans="3:12" ht="17.25" x14ac:dyDescent="0.25">
      <c r="E190" s="1"/>
      <c r="F190" t="s">
        <v>89</v>
      </c>
      <c r="G190" s="5" t="s">
        <v>95</v>
      </c>
      <c r="H190" s="11">
        <f>H$153+H164</f>
        <v>1847625316.6704409</v>
      </c>
      <c r="I190" s="11">
        <f>I$153+I164</f>
        <v>1746196514.9700501</v>
      </c>
      <c r="J190" s="11">
        <f t="shared" ref="J190" si="28">J$153+J164</f>
        <v>1819522752.8509781</v>
      </c>
      <c r="L190" s="11"/>
    </row>
    <row r="191" spans="3:12" ht="18" x14ac:dyDescent="0.35">
      <c r="E191" s="1"/>
      <c r="H191" s="10" t="s">
        <v>33</v>
      </c>
      <c r="J191" s="11"/>
      <c r="L191" s="11"/>
    </row>
    <row r="192" spans="3:12" ht="17.25" x14ac:dyDescent="0.25">
      <c r="E192" s="1"/>
      <c r="F192" t="s">
        <v>88</v>
      </c>
      <c r="G192" s="5" t="s">
        <v>95</v>
      </c>
      <c r="H192" s="11">
        <f>H$153</f>
        <v>1644544000</v>
      </c>
      <c r="I192" s="11">
        <f>I$153</f>
        <v>1681920000</v>
      </c>
      <c r="J192" s="11">
        <f t="shared" ref="J192" si="29">J$153</f>
        <v>1707148800</v>
      </c>
      <c r="L192" s="11"/>
    </row>
    <row r="193" spans="2:12" ht="17.25" x14ac:dyDescent="0.25">
      <c r="E193" s="1"/>
      <c r="F193" t="s">
        <v>89</v>
      </c>
      <c r="G193" s="5" t="s">
        <v>95</v>
      </c>
      <c r="H193" s="11">
        <f>H$153+H169</f>
        <v>1920960236.5792112</v>
      </c>
      <c r="I193" s="11">
        <f>I$153+I169</f>
        <v>1769407478.709235</v>
      </c>
      <c r="J193" s="11">
        <f t="shared" ref="J193" si="30">J$153+J169</f>
        <v>1860102235.8249426</v>
      </c>
      <c r="L193" s="11"/>
    </row>
    <row r="194" spans="2:12" ht="18" x14ac:dyDescent="0.35">
      <c r="E194" s="1"/>
      <c r="G194" s="21"/>
      <c r="H194" s="10" t="s">
        <v>34</v>
      </c>
      <c r="J194" s="11"/>
      <c r="L194" s="11"/>
    </row>
    <row r="195" spans="2:12" ht="17.25" x14ac:dyDescent="0.25">
      <c r="E195" s="1"/>
      <c r="F195" t="s">
        <v>88</v>
      </c>
      <c r="G195" s="5" t="s">
        <v>95</v>
      </c>
      <c r="H195" s="11">
        <f>H$153</f>
        <v>1644544000</v>
      </c>
      <c r="I195" s="11">
        <f>I$153</f>
        <v>1681920000</v>
      </c>
      <c r="J195" s="11">
        <f t="shared" ref="J195" si="31">J$153</f>
        <v>1707148800</v>
      </c>
      <c r="L195" s="11"/>
    </row>
    <row r="196" spans="2:12" ht="17.25" x14ac:dyDescent="0.25">
      <c r="E196" s="1"/>
      <c r="F196" t="s">
        <v>89</v>
      </c>
      <c r="G196" s="5" t="s">
        <v>95</v>
      </c>
      <c r="H196" s="11">
        <f>H$153+H174</f>
        <v>2005577451.8585615</v>
      </c>
      <c r="I196" s="11">
        <f>I$153+I174</f>
        <v>1796189359.9467556</v>
      </c>
      <c r="J196" s="11">
        <f t="shared" ref="J196" si="32">J$153+J174</f>
        <v>1906924716.1795166</v>
      </c>
      <c r="L196" s="11"/>
    </row>
    <row r="197" spans="2:12" ht="18" x14ac:dyDescent="0.35">
      <c r="E197" s="1"/>
      <c r="G197" s="21"/>
      <c r="H197" s="10" t="s">
        <v>164</v>
      </c>
      <c r="J197" s="11"/>
      <c r="L197" s="11"/>
    </row>
    <row r="198" spans="2:12" ht="17.25" x14ac:dyDescent="0.25">
      <c r="E198" s="1"/>
      <c r="F198" t="s">
        <v>88</v>
      </c>
      <c r="G198" s="5" t="s">
        <v>95</v>
      </c>
      <c r="H198" s="11">
        <f>H$153</f>
        <v>1644544000</v>
      </c>
      <c r="I198" s="11">
        <f>I$153</f>
        <v>1681920000</v>
      </c>
      <c r="J198" s="11">
        <f t="shared" ref="J198" si="33">J$153</f>
        <v>1707148800</v>
      </c>
      <c r="L198" s="11"/>
    </row>
    <row r="199" spans="2:12" ht="17.25" x14ac:dyDescent="0.25">
      <c r="E199" s="1"/>
      <c r="F199" t="s">
        <v>89</v>
      </c>
      <c r="G199" s="5" t="s">
        <v>95</v>
      </c>
      <c r="H199" s="11">
        <f>H$153+H179</f>
        <v>2208658768.5290027</v>
      </c>
      <c r="I199" s="11">
        <f t="shared" ref="I199:J199" si="34">I$153+I179</f>
        <v>1860465874.9168057</v>
      </c>
      <c r="J199" s="11">
        <f t="shared" si="34"/>
        <v>2019298669.0304947</v>
      </c>
      <c r="L199" s="11"/>
    </row>
    <row r="200" spans="2:12" x14ac:dyDescent="0.25">
      <c r="E200" s="11"/>
      <c r="G200" s="11"/>
    </row>
    <row r="201" spans="2:12" x14ac:dyDescent="0.25">
      <c r="B201" s="9" t="s">
        <v>103</v>
      </c>
      <c r="C201" s="9"/>
      <c r="D201" s="9"/>
    </row>
    <row r="205" spans="2:12" x14ac:dyDescent="0.25">
      <c r="F205" s="20" t="s">
        <v>104</v>
      </c>
      <c r="H205" s="5" t="s">
        <v>7</v>
      </c>
      <c r="I205" s="5" t="s">
        <v>9</v>
      </c>
      <c r="J205" t="s">
        <v>162</v>
      </c>
    </row>
    <row r="206" spans="2:12" x14ac:dyDescent="0.25">
      <c r="F206" t="s">
        <v>86</v>
      </c>
      <c r="G206" t="s">
        <v>105</v>
      </c>
      <c r="H206" s="11">
        <f>$H$54*H$16*H$46^2/H$44</f>
        <v>2159684.2666666666</v>
      </c>
      <c r="I206" s="11">
        <f>$H$54*I$16*I$46^2/I$44</f>
        <v>2208768</v>
      </c>
      <c r="J206" s="11">
        <f>$H$54*J$16*J$46^2/J$44</f>
        <v>2241899.52</v>
      </c>
    </row>
    <row r="207" spans="2:12" x14ac:dyDescent="0.25">
      <c r="F207" t="s">
        <v>87</v>
      </c>
      <c r="G207" t="s">
        <v>105</v>
      </c>
      <c r="H207" s="11">
        <f>$H$56*H$16*H$46^2/H$44</f>
        <v>243302400</v>
      </c>
      <c r="I207" s="11">
        <f>$H$56*I$16*I$46^2/I$44</f>
        <v>248832000</v>
      </c>
      <c r="J207" s="11">
        <f>$H$56*J$16*J$46^2/J$44</f>
        <v>252564480</v>
      </c>
    </row>
    <row r="208" spans="2:12" ht="18" x14ac:dyDescent="0.35">
      <c r="H208" s="10" t="s">
        <v>32</v>
      </c>
    </row>
    <row r="209" spans="6:10" x14ac:dyDescent="0.25">
      <c r="F209" t="s">
        <v>88</v>
      </c>
      <c r="G209" t="s">
        <v>105</v>
      </c>
      <c r="H209" s="11">
        <f>H$63*H$16*H$46^2/H$44</f>
        <v>244890.21039582783</v>
      </c>
      <c r="I209" s="11">
        <f>I$63*I$16*I$46^2/I$44</f>
        <v>144128.85060052507</v>
      </c>
      <c r="J209" s="11">
        <f>J$63*J$16*J$46^2/J$44</f>
        <v>190722.86619561905</v>
      </c>
    </row>
    <row r="210" spans="6:10" x14ac:dyDescent="0.25">
      <c r="F210" t="s">
        <v>89</v>
      </c>
      <c r="G210" t="s">
        <v>105</v>
      </c>
      <c r="H210" s="11">
        <f>H$65*H$16*H$46^2/H$44</f>
        <v>26508734.115012292</v>
      </c>
      <c r="I210" s="11">
        <f>I$65*I$16*I$46^2/I$44</f>
        <v>15601576.611397047</v>
      </c>
      <c r="J210" s="11">
        <f>J$65*J$16*J$46^2/J$44</f>
        <v>20645258.711896908</v>
      </c>
    </row>
    <row r="211" spans="6:10" ht="18" x14ac:dyDescent="0.35">
      <c r="H211" s="10" t="s">
        <v>33</v>
      </c>
    </row>
    <row r="212" spans="6:10" x14ac:dyDescent="0.25">
      <c r="F212" t="s">
        <v>88</v>
      </c>
      <c r="G212" t="s">
        <v>105</v>
      </c>
      <c r="H212" s="11">
        <f>H$68*H$16*H$46^2/H$44</f>
        <v>333322.78637209907</v>
      </c>
      <c r="I212" s="11">
        <f>I$68*I$16*I$46^2/I$44</f>
        <v>196175.37998404802</v>
      </c>
      <c r="J212" s="11">
        <f>J$68*J$16*J$46^2/J$44</f>
        <v>259595.01232181487</v>
      </c>
    </row>
    <row r="213" spans="6:10" x14ac:dyDescent="0.25">
      <c r="F213" t="s">
        <v>89</v>
      </c>
      <c r="G213" t="s">
        <v>105</v>
      </c>
      <c r="H213" s="11">
        <f>H$70*H$16*H$46^2/H$44</f>
        <v>36081332.545433402</v>
      </c>
      <c r="I213" s="11">
        <f>I$70*I$16*I$46^2/I$44</f>
        <v>21235479.276623759</v>
      </c>
      <c r="J213" s="11">
        <f>J$70*J$16*J$46^2/J$44</f>
        <v>28100491.024526358</v>
      </c>
    </row>
    <row r="214" spans="6:10" ht="18" x14ac:dyDescent="0.35">
      <c r="H214" s="10" t="s">
        <v>34</v>
      </c>
    </row>
    <row r="215" spans="6:10" x14ac:dyDescent="0.25">
      <c r="F215" t="s">
        <v>88</v>
      </c>
      <c r="G215" t="s">
        <v>105</v>
      </c>
      <c r="H215" s="11">
        <f>H$73*H$16*H$46^2/H$44</f>
        <v>435360.3740370273</v>
      </c>
      <c r="I215" s="11">
        <f>I$73*I$16*I$46^2/I$44</f>
        <v>256229.06773426681</v>
      </c>
      <c r="J215" s="11">
        <f>J$73*J$16*J$46^2/J$44</f>
        <v>339062.87323665601</v>
      </c>
    </row>
    <row r="216" spans="6:10" x14ac:dyDescent="0.25">
      <c r="F216" t="s">
        <v>89</v>
      </c>
      <c r="G216" t="s">
        <v>105</v>
      </c>
      <c r="H216" s="11">
        <f>H$75*H$16*H$46^2/H$44</f>
        <v>47126638.42668853</v>
      </c>
      <c r="I216" s="11">
        <f>I$75*I$16*I$46^2/I$44</f>
        <v>27736136.198039189</v>
      </c>
      <c r="J216" s="11">
        <f>J$75*J$16*J$46^2/J$44</f>
        <v>36702682.154483393</v>
      </c>
    </row>
    <row r="217" spans="6:10" ht="18" x14ac:dyDescent="0.35">
      <c r="H217" s="10" t="s">
        <v>164</v>
      </c>
    </row>
    <row r="218" spans="6:10" x14ac:dyDescent="0.25">
      <c r="F218" t="s">
        <v>88</v>
      </c>
      <c r="G218" t="s">
        <v>105</v>
      </c>
      <c r="H218" s="11">
        <f>H$78*H$16*H$46^2/H$44</f>
        <v>680250.58443285525</v>
      </c>
      <c r="I218" s="11">
        <f>I$78*I$16*I$46^2/I$44</f>
        <v>400357.91833479196</v>
      </c>
      <c r="J218" s="11">
        <f>J$78*J$16*J$46^2/J$44</f>
        <v>529785.73943227506</v>
      </c>
    </row>
    <row r="219" spans="6:10" x14ac:dyDescent="0.25">
      <c r="F219" t="s">
        <v>89</v>
      </c>
      <c r="G219" t="s">
        <v>105</v>
      </c>
      <c r="H219" s="11">
        <f>H$80*H$16*H$46^2/H$44</f>
        <v>73635372.541700825</v>
      </c>
      <c r="I219" s="11">
        <f>I$80*I$16*I$46^2/I$44</f>
        <v>43337712.809436247</v>
      </c>
      <c r="J219" s="11">
        <f>J$80*J$16*J$46^2/J$44</f>
        <v>57347940.866380304</v>
      </c>
    </row>
    <row r="220" spans="6:10" x14ac:dyDescent="0.25">
      <c r="H220" s="11"/>
      <c r="I220" s="11"/>
      <c r="J220" s="11"/>
    </row>
    <row r="221" spans="6:10" x14ac:dyDescent="0.25">
      <c r="F221" s="23" t="s">
        <v>106</v>
      </c>
      <c r="G221" s="16"/>
      <c r="H221" s="5" t="s">
        <v>7</v>
      </c>
      <c r="I221" s="5" t="s">
        <v>9</v>
      </c>
      <c r="J221" t="s">
        <v>162</v>
      </c>
    </row>
    <row r="222" spans="6:10" x14ac:dyDescent="0.25">
      <c r="F222" t="s">
        <v>86</v>
      </c>
      <c r="G222" t="s">
        <v>105</v>
      </c>
      <c r="H222" s="11">
        <f>$H$54*H$16*H$46</f>
        <v>2024704</v>
      </c>
      <c r="I222" s="11">
        <f>$H$54*I$16*I$46</f>
        <v>2070720</v>
      </c>
      <c r="J222" s="11">
        <f>$H$54*J$16*J$46</f>
        <v>2101780.7999999998</v>
      </c>
    </row>
    <row r="223" spans="6:10" x14ac:dyDescent="0.25">
      <c r="F223" t="s">
        <v>87</v>
      </c>
      <c r="G223" t="s">
        <v>105</v>
      </c>
      <c r="H223" s="11">
        <f>$H$56*H$16*H$46</f>
        <v>228096000</v>
      </c>
      <c r="I223" s="11">
        <f>$H$56*I$16*I$46</f>
        <v>233280000</v>
      </c>
      <c r="J223" s="11">
        <f>$H$56*J$16*J$46</f>
        <v>236779200</v>
      </c>
    </row>
    <row r="224" spans="6:10" ht="18" x14ac:dyDescent="0.35">
      <c r="H224" s="10" t="s">
        <v>32</v>
      </c>
    </row>
    <row r="225" spans="6:10" x14ac:dyDescent="0.25">
      <c r="F225" t="s">
        <v>88</v>
      </c>
      <c r="G225" t="s">
        <v>105</v>
      </c>
      <c r="H225" s="11">
        <f>H$63*H$16*H$46</f>
        <v>229584.57224608859</v>
      </c>
      <c r="I225" s="11">
        <f>I$63*I$16*I$46</f>
        <v>135120.79743799224</v>
      </c>
      <c r="J225" s="11">
        <f>J$63*J$16*J$46</f>
        <v>178802.68705839285</v>
      </c>
    </row>
    <row r="226" spans="6:10" x14ac:dyDescent="0.25">
      <c r="F226" t="s">
        <v>89</v>
      </c>
      <c r="G226" t="s">
        <v>105</v>
      </c>
      <c r="H226" s="11">
        <f>H$65*H$16*H$46</f>
        <v>24851938.232824024</v>
      </c>
      <c r="I226" s="11">
        <f>I$65*I$16*I$46</f>
        <v>14626478.07318473</v>
      </c>
      <c r="J226" s="11">
        <f>J$65*J$16*J$46</f>
        <v>19354930.042403352</v>
      </c>
    </row>
    <row r="227" spans="6:10" ht="18" x14ac:dyDescent="0.35">
      <c r="H227" s="10" t="s">
        <v>33</v>
      </c>
    </row>
    <row r="228" spans="6:10" x14ac:dyDescent="0.25">
      <c r="F228" t="s">
        <v>88</v>
      </c>
      <c r="G228" t="s">
        <v>105</v>
      </c>
      <c r="H228" s="11">
        <f>H$68*H$16*H$46</f>
        <v>312490.11222384288</v>
      </c>
      <c r="I228" s="11">
        <f>I$68*I$16*I$46</f>
        <v>183914.41873504501</v>
      </c>
      <c r="J228" s="11">
        <f>J$68*J$16*J$46</f>
        <v>243370.32405170143</v>
      </c>
    </row>
    <row r="229" spans="6:10" x14ac:dyDescent="0.25">
      <c r="F229" t="s">
        <v>89</v>
      </c>
      <c r="G229" t="s">
        <v>105</v>
      </c>
      <c r="H229" s="11">
        <f>H$70*H$16*H$46</f>
        <v>33826249.261343814</v>
      </c>
      <c r="I229" s="11">
        <f>I$70*I$16*I$46</f>
        <v>19908261.821834773</v>
      </c>
      <c r="J229" s="11">
        <f>J$70*J$16*J$46</f>
        <v>26344210.33549346</v>
      </c>
    </row>
    <row r="230" spans="6:10" ht="18" x14ac:dyDescent="0.35">
      <c r="H230" s="10" t="s">
        <v>34</v>
      </c>
    </row>
    <row r="231" spans="6:10" x14ac:dyDescent="0.25">
      <c r="F231" t="s">
        <v>88</v>
      </c>
      <c r="G231" t="s">
        <v>105</v>
      </c>
      <c r="H231" s="11">
        <f>H$73*H$16*H$46</f>
        <v>408150.35065971309</v>
      </c>
      <c r="I231" s="11">
        <f>I$73*I$16*I$46</f>
        <v>240214.75100087514</v>
      </c>
      <c r="J231" s="11">
        <f>J$73*J$16*J$46</f>
        <v>317871.443659365</v>
      </c>
    </row>
    <row r="232" spans="6:10" x14ac:dyDescent="0.25">
      <c r="F232" t="s">
        <v>89</v>
      </c>
      <c r="G232" t="s">
        <v>105</v>
      </c>
      <c r="H232" s="11">
        <f>H$75*H$16*H$46</f>
        <v>44181223.525020495</v>
      </c>
      <c r="I232" s="11">
        <f>I$75*I$16*I$46</f>
        <v>26002627.685661741</v>
      </c>
      <c r="J232" s="11">
        <f>J$75*J$16*J$46</f>
        <v>34408764.519828178</v>
      </c>
    </row>
    <row r="233" spans="6:10" ht="18" x14ac:dyDescent="0.35">
      <c r="H233" s="10" t="s">
        <v>164</v>
      </c>
    </row>
    <row r="234" spans="6:10" x14ac:dyDescent="0.25">
      <c r="F234" t="s">
        <v>88</v>
      </c>
      <c r="G234" t="s">
        <v>105</v>
      </c>
      <c r="H234" s="11">
        <f>H$78*H$16*H$46</f>
        <v>637734.9229058018</v>
      </c>
      <c r="I234" s="11">
        <f>I$78*I$16*I$46</f>
        <v>375335.54843886744</v>
      </c>
      <c r="J234" s="11">
        <f>J$78*J$16*J$46</f>
        <v>496674.13071775791</v>
      </c>
    </row>
    <row r="235" spans="6:10" x14ac:dyDescent="0.25">
      <c r="F235" t="s">
        <v>89</v>
      </c>
      <c r="G235" t="s">
        <v>105</v>
      </c>
      <c r="H235" s="11">
        <f>H$80*H$16*H$46</f>
        <v>69033161.757844523</v>
      </c>
      <c r="I235" s="11">
        <f>I$80*I$16*I$46</f>
        <v>40629105.758846484</v>
      </c>
      <c r="J235" s="11">
        <f>J$80*J$16*J$46</f>
        <v>53763694.562231533</v>
      </c>
    </row>
    <row r="237" spans="6:10" ht="15.75" x14ac:dyDescent="0.25">
      <c r="F237" s="22" t="s">
        <v>107</v>
      </c>
      <c r="H237" s="5" t="s">
        <v>7</v>
      </c>
      <c r="I237" s="5" t="s">
        <v>9</v>
      </c>
      <c r="J237" t="s">
        <v>162</v>
      </c>
    </row>
    <row r="238" spans="6:10" x14ac:dyDescent="0.25">
      <c r="F238" t="s">
        <v>86</v>
      </c>
      <c r="G238" t="s">
        <v>105</v>
      </c>
      <c r="H238" s="11">
        <f t="shared" ref="H238:J239" si="35">IF(H$141&gt;100,H222,H206)</f>
        <v>2159684.2666666666</v>
      </c>
      <c r="I238" s="11">
        <f t="shared" si="35"/>
        <v>2208768</v>
      </c>
      <c r="J238" s="11">
        <f t="shared" si="35"/>
        <v>2241899.52</v>
      </c>
    </row>
    <row r="239" spans="6:10" x14ac:dyDescent="0.25">
      <c r="F239" t="s">
        <v>87</v>
      </c>
      <c r="G239" t="s">
        <v>105</v>
      </c>
      <c r="H239" s="11">
        <f t="shared" si="35"/>
        <v>243302400</v>
      </c>
      <c r="I239" s="11">
        <f t="shared" si="35"/>
        <v>248832000</v>
      </c>
      <c r="J239" s="11">
        <f t="shared" si="35"/>
        <v>252564480</v>
      </c>
    </row>
    <row r="240" spans="6:10" ht="18" x14ac:dyDescent="0.35">
      <c r="H240" s="10" t="s">
        <v>32</v>
      </c>
    </row>
    <row r="241" spans="2:10" x14ac:dyDescent="0.25">
      <c r="F241" t="s">
        <v>88</v>
      </c>
      <c r="G241" t="s">
        <v>105</v>
      </c>
      <c r="H241" s="11">
        <f t="shared" ref="H241:J242" si="36">IF(H$141&gt;100,H225,H209)</f>
        <v>244890.21039582783</v>
      </c>
      <c r="I241" s="11">
        <f t="shared" si="36"/>
        <v>144128.85060052507</v>
      </c>
      <c r="J241" s="11">
        <f t="shared" si="36"/>
        <v>190722.86619561905</v>
      </c>
    </row>
    <row r="242" spans="2:10" x14ac:dyDescent="0.25">
      <c r="F242" t="s">
        <v>89</v>
      </c>
      <c r="G242" t="s">
        <v>105</v>
      </c>
      <c r="H242" s="11">
        <f t="shared" si="36"/>
        <v>26508734.115012292</v>
      </c>
      <c r="I242" s="11">
        <f t="shared" si="36"/>
        <v>15601576.611397047</v>
      </c>
      <c r="J242" s="11">
        <f t="shared" si="36"/>
        <v>20645258.711896908</v>
      </c>
    </row>
    <row r="243" spans="2:10" ht="18" x14ac:dyDescent="0.35">
      <c r="H243" s="10" t="s">
        <v>33</v>
      </c>
    </row>
    <row r="244" spans="2:10" x14ac:dyDescent="0.25">
      <c r="F244" t="s">
        <v>88</v>
      </c>
      <c r="G244" t="s">
        <v>105</v>
      </c>
      <c r="H244" s="11">
        <f t="shared" ref="H244:J245" si="37">IF(H$141&gt;100,H228,H212)</f>
        <v>333322.78637209907</v>
      </c>
      <c r="I244" s="11">
        <f t="shared" si="37"/>
        <v>196175.37998404802</v>
      </c>
      <c r="J244" s="11">
        <f t="shared" si="37"/>
        <v>259595.01232181487</v>
      </c>
    </row>
    <row r="245" spans="2:10" x14ac:dyDescent="0.25">
      <c r="F245" t="s">
        <v>89</v>
      </c>
      <c r="G245" t="s">
        <v>105</v>
      </c>
      <c r="H245" s="11">
        <f t="shared" si="37"/>
        <v>36081332.545433402</v>
      </c>
      <c r="I245" s="11">
        <f t="shared" si="37"/>
        <v>21235479.276623759</v>
      </c>
      <c r="J245" s="11">
        <f t="shared" si="37"/>
        <v>28100491.024526358</v>
      </c>
    </row>
    <row r="246" spans="2:10" ht="18" x14ac:dyDescent="0.35">
      <c r="H246" s="10" t="s">
        <v>34</v>
      </c>
    </row>
    <row r="247" spans="2:10" x14ac:dyDescent="0.25">
      <c r="F247" t="s">
        <v>88</v>
      </c>
      <c r="G247" t="s">
        <v>105</v>
      </c>
      <c r="H247" s="11">
        <f t="shared" ref="H247:J248" si="38">IF(H$141&gt;100,H231,H215)</f>
        <v>435360.3740370273</v>
      </c>
      <c r="I247" s="11">
        <f t="shared" si="38"/>
        <v>256229.06773426681</v>
      </c>
      <c r="J247" s="11">
        <f t="shared" si="38"/>
        <v>339062.87323665601</v>
      </c>
    </row>
    <row r="248" spans="2:10" x14ac:dyDescent="0.25">
      <c r="F248" t="s">
        <v>89</v>
      </c>
      <c r="G248" t="s">
        <v>105</v>
      </c>
      <c r="H248" s="11">
        <f t="shared" si="38"/>
        <v>47126638.42668853</v>
      </c>
      <c r="I248" s="11">
        <f t="shared" si="38"/>
        <v>27736136.198039189</v>
      </c>
      <c r="J248" s="11">
        <f t="shared" si="38"/>
        <v>36702682.154483393</v>
      </c>
    </row>
    <row r="249" spans="2:10" ht="18" x14ac:dyDescent="0.35">
      <c r="H249" s="10" t="s">
        <v>164</v>
      </c>
    </row>
    <row r="250" spans="2:10" x14ac:dyDescent="0.25">
      <c r="F250" t="s">
        <v>88</v>
      </c>
      <c r="G250" t="s">
        <v>105</v>
      </c>
      <c r="H250" s="11">
        <f t="shared" ref="H250:J251" si="39">IF(H$141&gt;100,H234,H218)</f>
        <v>680250.58443285525</v>
      </c>
      <c r="I250" s="11">
        <f t="shared" si="39"/>
        <v>400357.91833479196</v>
      </c>
      <c r="J250" s="11">
        <f t="shared" si="39"/>
        <v>529785.73943227506</v>
      </c>
    </row>
    <row r="251" spans="2:10" x14ac:dyDescent="0.25">
      <c r="F251" t="s">
        <v>89</v>
      </c>
      <c r="G251" t="s">
        <v>105</v>
      </c>
      <c r="H251" s="11">
        <f t="shared" si="39"/>
        <v>73635372.541700825</v>
      </c>
      <c r="I251" s="11">
        <f t="shared" si="39"/>
        <v>43337712.809436247</v>
      </c>
      <c r="J251" s="11">
        <f t="shared" si="39"/>
        <v>57347940.866380304</v>
      </c>
    </row>
    <row r="254" spans="2:10" x14ac:dyDescent="0.25">
      <c r="B254" s="9" t="s">
        <v>108</v>
      </c>
      <c r="C254" s="9"/>
      <c r="D254" s="9"/>
      <c r="E254" s="9"/>
    </row>
    <row r="255" spans="2:10" x14ac:dyDescent="0.25">
      <c r="C255" t="s">
        <v>109</v>
      </c>
    </row>
    <row r="256" spans="2:10" x14ac:dyDescent="0.25">
      <c r="C256" t="s">
        <v>110</v>
      </c>
    </row>
    <row r="257" spans="3:10" x14ac:dyDescent="0.25">
      <c r="C257" t="s">
        <v>111</v>
      </c>
    </row>
    <row r="258" spans="3:10" x14ac:dyDescent="0.25">
      <c r="C258" t="s">
        <v>112</v>
      </c>
      <c r="F258" t="s">
        <v>113</v>
      </c>
      <c r="G258" t="s">
        <v>105</v>
      </c>
      <c r="H258">
        <v>100</v>
      </c>
    </row>
    <row r="260" spans="3:10" x14ac:dyDescent="0.25">
      <c r="E260" t="s">
        <v>114</v>
      </c>
      <c r="F260" s="24" t="s">
        <v>115</v>
      </c>
    </row>
    <row r="261" spans="3:10" x14ac:dyDescent="0.25">
      <c r="F261" s="20" t="s">
        <v>116</v>
      </c>
      <c r="G261" s="1"/>
      <c r="H261" s="5" t="s">
        <v>7</v>
      </c>
      <c r="I261" s="5" t="s">
        <v>9</v>
      </c>
      <c r="J261" t="s">
        <v>162</v>
      </c>
    </row>
    <row r="262" spans="3:10" x14ac:dyDescent="0.25">
      <c r="E262" s="1"/>
      <c r="F262" t="s">
        <v>117</v>
      </c>
      <c r="G262" s="1" t="s">
        <v>12</v>
      </c>
      <c r="H262" s="25">
        <f>$H$258*H$20^3/48/H$184</f>
        <v>203.90779109589039</v>
      </c>
      <c r="I262" s="25">
        <f>$H$258*I$20^3/48/I$184</f>
        <v>205.47945205479451</v>
      </c>
      <c r="J262" s="25">
        <f>$H$258*J$20^3/48/J$184</f>
        <v>202.74662597847353</v>
      </c>
    </row>
    <row r="263" spans="3:10" x14ac:dyDescent="0.25">
      <c r="C263" s="19" t="s">
        <v>118</v>
      </c>
      <c r="E263" s="1"/>
      <c r="F263" s="26" t="s">
        <v>119</v>
      </c>
      <c r="G263" s="1"/>
      <c r="H263" s="27">
        <f>IF(H262&gt;H$20/2,"Senza senso",H262/H$20)</f>
        <v>0.34327910958904106</v>
      </c>
      <c r="I263" s="27">
        <f>IF(I262&gt;I$20/2,"Senza senso",I262/I$20)</f>
        <v>0.34246575342465752</v>
      </c>
      <c r="J263" s="27">
        <f t="shared" ref="J263" si="40">IF(J262&gt;J$20/2,"Senza senso",J262/J$20)</f>
        <v>0.33774217221135022</v>
      </c>
    </row>
    <row r="264" spans="3:10" x14ac:dyDescent="0.25">
      <c r="C264" s="28" t="s">
        <v>120</v>
      </c>
      <c r="E264" s="1"/>
      <c r="F264" t="s">
        <v>121</v>
      </c>
      <c r="G264" s="1" t="s">
        <v>12</v>
      </c>
      <c r="H264" s="25">
        <f>$H$258*H$22^3/48/H$184</f>
        <v>372.29255136986296</v>
      </c>
      <c r="I264" s="25">
        <f>$H$258*I$22^3/48/I$184</f>
        <v>355.06849315068496</v>
      </c>
      <c r="J264" s="25">
        <f>$H$258*J$22^3/48/J$184</f>
        <v>365.80043835616425</v>
      </c>
    </row>
    <row r="265" spans="3:10" x14ac:dyDescent="0.25">
      <c r="C265" s="28" t="s">
        <v>122</v>
      </c>
      <c r="E265" s="1"/>
      <c r="F265" s="26" t="s">
        <v>119</v>
      </c>
      <c r="G265" s="1"/>
      <c r="H265" s="27" t="str">
        <f>IF(H264&gt;H$22/2,"Senza senso",H264/H$22)</f>
        <v>Senza senso</v>
      </c>
      <c r="I265" s="27">
        <f>IF(I264&gt;I$22/2,"Senza senso",I264/I$22)</f>
        <v>0.49315068493150688</v>
      </c>
      <c r="J265" s="27" t="str">
        <f t="shared" ref="J265" si="41">IF(J264&gt;J$22/2,"Senza senso",J264/J$22)</f>
        <v>Senza senso</v>
      </c>
    </row>
    <row r="266" spans="3:10" x14ac:dyDescent="0.25">
      <c r="E266" s="1"/>
      <c r="F266" t="s">
        <v>123</v>
      </c>
      <c r="G266" s="1" t="s">
        <v>12</v>
      </c>
      <c r="H266" s="25">
        <f>$H$258*H$24^3/48/H$184</f>
        <v>1218.7952910958904</v>
      </c>
      <c r="I266" s="25">
        <f>$H$258*I$24^3/48/I$184</f>
        <v>1198.3561643835617</v>
      </c>
      <c r="J266" s="25">
        <f>$H$258*J$24^3/48/J$184</f>
        <v>1148.4754014187863</v>
      </c>
    </row>
    <row r="267" spans="3:10" x14ac:dyDescent="0.25">
      <c r="E267" s="1"/>
      <c r="F267" s="26" t="s">
        <v>119</v>
      </c>
      <c r="G267" s="1"/>
      <c r="H267" s="27" t="str">
        <f>IF(H266&gt;H$24/2,"Senza senso",H266/H$24)</f>
        <v>Senza senso</v>
      </c>
      <c r="I267" s="27" t="str">
        <f>IF(I266&gt;I$24/2,"Senza senso",I266/I$24)</f>
        <v>Senza senso</v>
      </c>
      <c r="J267" s="27" t="str">
        <f t="shared" ref="J267" si="42">IF(J266&gt;J$24/2,"Senza senso",J266/J$24)</f>
        <v>Senza senso</v>
      </c>
    </row>
    <row r="268" spans="3:10" x14ac:dyDescent="0.25">
      <c r="E268" s="1"/>
      <c r="F268" t="s">
        <v>124</v>
      </c>
      <c r="G268" s="1" t="s">
        <v>12</v>
      </c>
      <c r="H268" s="25">
        <f>$H$258*H$26^3/48/H$184</f>
        <v>2590.384160958904</v>
      </c>
      <c r="I268" s="25">
        <f>$H$258*I$26^3/48/I$184</f>
        <v>2500.0684931506848</v>
      </c>
      <c r="J268" s="25">
        <f>$H$258*J$26^3/48/J$184</f>
        <v>2480.8341773483362</v>
      </c>
    </row>
    <row r="269" spans="3:10" x14ac:dyDescent="0.25">
      <c r="F269" s="26" t="s">
        <v>119</v>
      </c>
      <c r="H269" s="27" t="str">
        <f>IF(H268&gt;H$26/2,"Senza senso",H268/H$26)</f>
        <v>Senza senso</v>
      </c>
      <c r="I269" s="27" t="str">
        <f>IF(I268&gt;I$26/2,"Senza senso",I268/I$26)</f>
        <v>Senza senso</v>
      </c>
      <c r="J269" s="27" t="str">
        <f t="shared" ref="J269" si="43">IF(J268&gt;J$26/2,"Senza senso",J268/J$26)</f>
        <v>Senza senso</v>
      </c>
    </row>
    <row r="270" spans="3:10" x14ac:dyDescent="0.25">
      <c r="F270" t="s">
        <v>169</v>
      </c>
      <c r="G270" s="1" t="s">
        <v>12</v>
      </c>
      <c r="H270" s="25">
        <f>$H$258*H$28^3/48/H$184</f>
        <v>5711.9458904109588</v>
      </c>
      <c r="I270" s="25">
        <f>$H$258*I$28^3/48/I$184</f>
        <v>5547.9452054794519</v>
      </c>
      <c r="J270" s="25">
        <f>$H$258*J$28^3/48/J$184</f>
        <v>5474.1589014187884</v>
      </c>
    </row>
    <row r="271" spans="3:10" x14ac:dyDescent="0.25">
      <c r="F271" s="26" t="s">
        <v>119</v>
      </c>
      <c r="G271" s="1"/>
      <c r="H271" s="27" t="str">
        <f>IF(H270&gt;H$28/2,"Senza senso",H270/H$28)</f>
        <v>Senza senso</v>
      </c>
      <c r="I271" s="27" t="str">
        <f t="shared" ref="I271:J271" si="44">IF(I270&gt;I$28/2,"Senza senso",I270/I$28)</f>
        <v>Senza senso</v>
      </c>
      <c r="J271" s="27" t="str">
        <f t="shared" si="44"/>
        <v>Senza senso</v>
      </c>
    </row>
    <row r="272" spans="3:10" x14ac:dyDescent="0.25">
      <c r="F272" t="s">
        <v>170</v>
      </c>
      <c r="G272" s="1" t="s">
        <v>12</v>
      </c>
      <c r="H272" s="25">
        <f>$H$258*H$30^3/48/H$184</f>
        <v>9454.9172089041076</v>
      </c>
      <c r="I272" s="25">
        <f>$H$258*I$30^3/48/I$184</f>
        <v>9192.9195205479446</v>
      </c>
      <c r="J272" s="25">
        <f>$H$258*J$30^3/48/J$184</f>
        <v>9187.8032113502904</v>
      </c>
    </row>
    <row r="273" spans="2:16" x14ac:dyDescent="0.25">
      <c r="F273" s="26" t="s">
        <v>119</v>
      </c>
      <c r="H273" s="27" t="str">
        <f>IF(H272&gt;H$30/2,"Senza senso",H272/H$30)</f>
        <v>Senza senso</v>
      </c>
      <c r="I273" s="27" t="str">
        <f t="shared" ref="I273:J273" si="45">IF(I272&gt;I$30/2,"Senza senso",I272/I$30)</f>
        <v>Senza senso</v>
      </c>
      <c r="J273" s="27" t="str">
        <f t="shared" si="45"/>
        <v>Senza senso</v>
      </c>
    </row>
    <row r="274" spans="2:16" s="35" customFormat="1" x14ac:dyDescent="0.25">
      <c r="F274" t="s">
        <v>176</v>
      </c>
      <c r="G274" s="1" t="s">
        <v>12</v>
      </c>
      <c r="H274" s="25">
        <f>$H$258*H$32^3/48/H$184</f>
        <v>21725.632876712327</v>
      </c>
      <c r="I274" s="25">
        <f t="shared" ref="I274:J274" si="46">$H$258*I$32^3/48/I$184</f>
        <v>21333.493150684932</v>
      </c>
      <c r="J274" s="25">
        <f t="shared" si="46"/>
        <v>20991.399499021532</v>
      </c>
    </row>
    <row r="275" spans="2:16" s="35" customFormat="1" x14ac:dyDescent="0.25">
      <c r="F275" s="26" t="s">
        <v>119</v>
      </c>
      <c r="G275"/>
      <c r="H275" s="27" t="str">
        <f>IF(H274&gt;H$32/2,"Senza senso",H274/H$32)</f>
        <v>Senza senso</v>
      </c>
      <c r="I275" s="27" t="str">
        <f t="shared" ref="I275:J275" si="47">IF(I274&gt;I$32/2,"Senza senso",I274/I$32)</f>
        <v>Senza senso</v>
      </c>
      <c r="J275" s="27" t="str">
        <f t="shared" si="47"/>
        <v>Senza senso</v>
      </c>
    </row>
    <row r="276" spans="2:16" s="35" customFormat="1" x14ac:dyDescent="0.25">
      <c r="H276" s="36"/>
      <c r="I276" s="36"/>
      <c r="J276" s="36"/>
    </row>
    <row r="277" spans="2:16" x14ac:dyDescent="0.25">
      <c r="J277" s="29" t="s">
        <v>125</v>
      </c>
      <c r="O277" s="29" t="s">
        <v>126</v>
      </c>
    </row>
    <row r="278" spans="2:16" x14ac:dyDescent="0.25">
      <c r="F278" s="20" t="s">
        <v>127</v>
      </c>
      <c r="G278" s="1"/>
      <c r="H278" s="5" t="s">
        <v>7</v>
      </c>
      <c r="I278" s="5" t="s">
        <v>9</v>
      </c>
      <c r="J278" t="s">
        <v>162</v>
      </c>
      <c r="M278" s="5" t="s">
        <v>7</v>
      </c>
      <c r="N278" s="5" t="s">
        <v>9</v>
      </c>
      <c r="O278" t="s">
        <v>162</v>
      </c>
    </row>
    <row r="279" spans="2:16" x14ac:dyDescent="0.25">
      <c r="F279" t="s">
        <v>117</v>
      </c>
      <c r="G279" s="1" t="s">
        <v>12</v>
      </c>
      <c r="H279" s="25">
        <f>$H$258*H$20^3/48/H$186+$H$258*H$20/4/H$238</f>
        <v>0.25773264777891985</v>
      </c>
      <c r="I279" s="25">
        <f>$H$258*I$20^3/48/I$186+$H$258*I$20/4/I$238</f>
        <v>0.25958128765165017</v>
      </c>
      <c r="J279" s="25">
        <f>$H$258*J$20^3/48/J$186+$H$258*J$20/4/J$238</f>
        <v>0.25612222472041524</v>
      </c>
      <c r="M279" s="25">
        <f>$H$258*H$20^3/48/H$186</f>
        <v>0.25085664269373209</v>
      </c>
      <c r="N279" s="25">
        <f>$H$258*I$20^3/48/I$186</f>
        <v>0.25279017151813138</v>
      </c>
      <c r="O279" s="25">
        <f>$H$258*J$20^3/48/J$186</f>
        <v>0.24942812453166102</v>
      </c>
    </row>
    <row r="280" spans="2:16" x14ac:dyDescent="0.25">
      <c r="F280" s="26" t="s">
        <v>119</v>
      </c>
      <c r="G280" s="1"/>
      <c r="H280" s="27">
        <f>IF(H279&gt;H$20/2,"Senza senso",H279/H$20)</f>
        <v>4.3389334642915801E-4</v>
      </c>
      <c r="I280" s="27">
        <f>IF(I279&gt;I$20/2,"Senza senso",I279/I$20)</f>
        <v>4.3263547941941693E-4</v>
      </c>
      <c r="J280" s="27">
        <f t="shared" ref="J280" si="48">IF(J279&gt;J$20/2,"Senza senso",J279/J$20)</f>
        <v>4.2665704601101991E-4</v>
      </c>
      <c r="M280" s="27">
        <f>IF(M279&gt;H$20/2,"Senza senso",M279/H$20)</f>
        <v>4.2231758029247826E-4</v>
      </c>
      <c r="N280" s="27">
        <f>IF(N279&gt;I$20/2,"Senza senso",N279/I$20)</f>
        <v>4.2131695253021896E-4</v>
      </c>
      <c r="O280" s="27">
        <f>IF(O279&gt;J$20/2,"Senza senso",O279/J$20)</f>
        <v>4.1550578799210569E-4</v>
      </c>
    </row>
    <row r="281" spans="2:16" x14ac:dyDescent="0.25">
      <c r="F281" t="s">
        <v>121</v>
      </c>
      <c r="G281" s="1" t="s">
        <v>12</v>
      </c>
      <c r="H281" s="25">
        <f>$H$258*H$22^3/48/H$186+$H$258*H$22/4/H$238</f>
        <v>0.46641524273835344</v>
      </c>
      <c r="I281" s="25">
        <f>$H$258*I$22^3/48/I$186+$H$258*I$22/4/I$238</f>
        <v>0.44497075574355355</v>
      </c>
      <c r="J281" s="25">
        <f>$H$258*J$22^3/48/J$186+$H$258*J$22/4/J$238</f>
        <v>0.45817368305373962</v>
      </c>
      <c r="M281" s="25">
        <f>$H$258*H$22^3/48/H$186</f>
        <v>0.45801123652312398</v>
      </c>
      <c r="N281" s="25">
        <f>$H$258*I$22^3/48/I$186</f>
        <v>0.436821416383331</v>
      </c>
      <c r="O281" s="25">
        <f>$H$258*J$22^3/48/J$186</f>
        <v>0.45002434369351707</v>
      </c>
    </row>
    <row r="282" spans="2:16" x14ac:dyDescent="0.25">
      <c r="F282" s="26" t="s">
        <v>119</v>
      </c>
      <c r="G282" s="1"/>
      <c r="H282" s="27">
        <f>IF(H281&gt;H$22/2,"Senza senso",H281/H$22)</f>
        <v>6.4244523793161631E-4</v>
      </c>
      <c r="I282" s="27">
        <f>IF(I281&gt;I$22/2,"Senza senso",I281/I$22)</f>
        <v>6.1801493853271331E-4</v>
      </c>
      <c r="J282" s="27">
        <f t="shared" ref="J282" si="49">IF(J281&gt;J$22/2,"Senza senso",J281/J$22)</f>
        <v>6.2694811583708222E-4</v>
      </c>
      <c r="M282" s="27">
        <f>IF(M281&gt;H$22/2,"Senza senso",M281/H$22)</f>
        <v>6.3086947179493661E-4</v>
      </c>
      <c r="N282" s="27">
        <f>IF(N281&gt;I$22/2,"Senza senso",N281/I$22)</f>
        <v>6.0669641164351527E-4</v>
      </c>
      <c r="O282" s="27">
        <f>IF(O281&gt;J$22/2,"Senza senso",O281/J$22)</f>
        <v>6.157968578181679E-4</v>
      </c>
    </row>
    <row r="283" spans="2:16" x14ac:dyDescent="0.25">
      <c r="F283" t="s">
        <v>123</v>
      </c>
      <c r="G283" s="1" t="s">
        <v>12</v>
      </c>
      <c r="H283" s="25">
        <f>$H$258*H$24^3/48/H$186+$H$258*H$24/4/H$238</f>
        <v>1.5118960998792297</v>
      </c>
      <c r="I283" s="25">
        <f>$H$258*I$24^3/48/I$186+$H$258*I$24/4/I$238</f>
        <v>1.4864962893340761</v>
      </c>
      <c r="J283" s="25">
        <f>$H$258*J$24^3/48/J$186+$H$258*J$24/4/J$238</f>
        <v>1.4248396572565545</v>
      </c>
      <c r="M283" s="25">
        <f>$H$258*H$24^3/48/H$186</f>
        <v>1.4994174239838889</v>
      </c>
      <c r="N283" s="25">
        <f>$H$258*I$24^3/48/I$186</f>
        <v>1.4742722802937422</v>
      </c>
      <c r="O283" s="25">
        <f>$H$258*J$24^3/48/J$186</f>
        <v>1.4129066960505143</v>
      </c>
    </row>
    <row r="284" spans="2:16" x14ac:dyDescent="0.25">
      <c r="F284" s="26" t="s">
        <v>119</v>
      </c>
      <c r="G284" s="1"/>
      <c r="H284" s="27">
        <f>IF(H283&gt;H$24/2,"Senza senso",H283/H$24)</f>
        <v>1.4025010202961315E-3</v>
      </c>
      <c r="I284" s="27">
        <f>IF(I283&gt;I$24/2,"Senza senso",I283/I$24)</f>
        <v>1.3763854530871075E-3</v>
      </c>
      <c r="J284" s="27">
        <f t="shared" ref="J284" si="50">IF(J283&gt;J$24/2,"Senza senso",J283/J$24)</f>
        <v>1.3315014085193482E-3</v>
      </c>
      <c r="M284" s="27">
        <f>IF(M283&gt;H$24/2,"Senza senso",M283/H$24)</f>
        <v>1.3909252541594516E-3</v>
      </c>
      <c r="N284" s="27">
        <f>IF(N283&gt;I$24/2,"Senza senso",N283/I$24)</f>
        <v>1.3650669261979094E-3</v>
      </c>
      <c r="O284" s="27">
        <f>IF(O283&gt;J$24/2,"Senza senso",O283/J$24)</f>
        <v>1.320350150500434E-3</v>
      </c>
    </row>
    <row r="285" spans="2:16" x14ac:dyDescent="0.25">
      <c r="F285" t="s">
        <v>124</v>
      </c>
      <c r="G285" s="1" t="s">
        <v>12</v>
      </c>
      <c r="H285" s="25">
        <f>$H$258*H$26^3/48/H$186+$H$258*H$26/4/H$238</f>
        <v>3.2028524727524785</v>
      </c>
      <c r="I285" s="25">
        <f>$H$258*I$26^3/48/I$186+$H$258*I$26/4/I$238</f>
        <v>3.0913175839681979</v>
      </c>
      <c r="J285" s="25">
        <f>$H$258*J$26^3/48/J$186+$H$258*J$26/4/J$238</f>
        <v>3.0674606215905484</v>
      </c>
      <c r="M285" s="25">
        <f>$H$258*H$26^3/48/H$186</f>
        <v>3.1868084608870406</v>
      </c>
      <c r="N285" s="25">
        <f>$H$258*I$26^3/48/I$186</f>
        <v>3.0756980168611046</v>
      </c>
      <c r="O285" s="25">
        <f>$H$258*J$26^3/48/J$186</f>
        <v>3.0520350863729844</v>
      </c>
    </row>
    <row r="286" spans="2:16" x14ac:dyDescent="0.25">
      <c r="B286" s="1"/>
      <c r="F286" s="26" t="s">
        <v>119</v>
      </c>
      <c r="H286" s="27">
        <f>IF(H285&gt;H$26/2,"Senza senso",H285/H$26)</f>
        <v>2.3108603699512832E-3</v>
      </c>
      <c r="I286" s="27">
        <f>IF(I285&gt;I$26/2,"Senza senso",I285/I$26)</f>
        <v>2.2400852057740564E-3</v>
      </c>
      <c r="J286" s="27">
        <f t="shared" ref="J286" si="51">IF(J285&gt;J$26/2,"Senza senso",J285/J$26)</f>
        <v>2.2174948468087533E-3</v>
      </c>
      <c r="M286" s="27">
        <f>IF(M285&gt;H$26/2,"Senza senso",M285/H$26)</f>
        <v>2.2992846038146037E-3</v>
      </c>
      <c r="N286" s="27">
        <f>IF(N285&gt;I$26/2,"Senza senso",N285/I$26)</f>
        <v>2.2287666788848586E-3</v>
      </c>
      <c r="O286" s="27">
        <f>IF(O285&gt;J$26/2,"Senza senso",O285/J$26)</f>
        <v>2.2063435887898393E-3</v>
      </c>
    </row>
    <row r="287" spans="2:16" x14ac:dyDescent="0.25">
      <c r="B287" s="1"/>
      <c r="F287" t="s">
        <v>169</v>
      </c>
      <c r="G287" s="1" t="s">
        <v>12</v>
      </c>
      <c r="H287" s="25">
        <f>$H$258*H$28^3/48/H$186+$H$258*H$28/4/H$238</f>
        <v>7.0479784179616942</v>
      </c>
      <c r="I287" s="25">
        <f>$H$258*I$28^3/48/I$186+$H$258*I$28/4/I$238</f>
        <v>6.8457079793901041</v>
      </c>
      <c r="J287" s="25">
        <f>$H$258*J$28^3/48/J$186+$H$258*J$28/4/J$238</f>
        <v>6.754641662921113</v>
      </c>
      <c r="K287" s="43"/>
      <c r="L287" s="43"/>
      <c r="M287" s="25">
        <f>$H$258*H$28^3/48/H$186</f>
        <v>7.0270957358511241</v>
      </c>
      <c r="N287" s="25">
        <f>$H$258*I$28^3/48/I$186</f>
        <v>6.8253346309895475</v>
      </c>
      <c r="O287" s="25">
        <f>$H$258*J$28^3/48/J$186</f>
        <v>6.7345593623548501</v>
      </c>
      <c r="P287" s="43"/>
    </row>
    <row r="288" spans="2:16" x14ac:dyDescent="0.25">
      <c r="B288" s="1"/>
      <c r="F288" s="26" t="s">
        <v>119</v>
      </c>
      <c r="G288" s="1"/>
      <c r="H288" s="27">
        <f>IF(H287&gt;H$28/2,"Senza senso",H287/H$28)</f>
        <v>3.9068616507548191E-3</v>
      </c>
      <c r="I288" s="27">
        <f t="shared" ref="I288" si="52">IF(I287&gt;I$28/2,"Senza senso",I287/I$28)</f>
        <v>3.8031710996611688E-3</v>
      </c>
      <c r="J288" s="27">
        <f t="shared" ref="J288" si="53">IF(J287&gt;J$28/2,"Senza senso",J287/J$28)</f>
        <v>3.7507033499478665E-3</v>
      </c>
      <c r="M288" s="27">
        <f>IF(M287&gt;H$28/2,"Senza senso",M287/H$28)</f>
        <v>3.8952858846181397E-3</v>
      </c>
      <c r="N288" s="27">
        <f t="shared" ref="N288:O288" si="54">IF(N287&gt;I$28/2,"Senza senso",N287/I$28)</f>
        <v>3.791852572771971E-3</v>
      </c>
      <c r="O288" s="27">
        <f t="shared" si="54"/>
        <v>3.739552091928952E-3</v>
      </c>
    </row>
    <row r="289" spans="2:15" x14ac:dyDescent="0.25">
      <c r="B289" s="1"/>
      <c r="F289" t="s">
        <v>170</v>
      </c>
      <c r="G289" s="1" t="s">
        <v>12</v>
      </c>
      <c r="H289" s="25">
        <f>$H$258*H$30^3/48/H$186+$H$258*H$30/4/H$238</f>
        <v>11.656572047188202</v>
      </c>
      <c r="I289" s="25">
        <f>$H$258*I$30^3/48/I$186+$H$258*I$30/4/I$238</f>
        <v>11.333656347052232</v>
      </c>
      <c r="J289" s="25">
        <f>$H$258*J$30^3/48/J$186+$H$258*J$30/4/J$238</f>
        <v>11.327119490816195</v>
      </c>
      <c r="K289" s="43"/>
      <c r="L289" s="43"/>
      <c r="M289" s="25">
        <f>$H$258*H30^3/48/H$186</f>
        <v>11.631869362252528</v>
      </c>
      <c r="N289" s="25">
        <f>$H$258*I$30^3/48/I$186</f>
        <v>11.30954788477824</v>
      </c>
      <c r="O289" s="25">
        <f>$H$258*J$30^3/48/J$186</f>
        <v>11.303253568404115</v>
      </c>
    </row>
    <row r="290" spans="2:15" x14ac:dyDescent="0.25">
      <c r="B290" s="1"/>
      <c r="F290" s="26" t="s">
        <v>119</v>
      </c>
      <c r="H290" s="27">
        <f>IF(H289&gt;H$30/2,"Senza senso",H289/H$30)</f>
        <v>5.462311174877321E-3</v>
      </c>
      <c r="I290" s="27">
        <f t="shared" ref="I290" si="55">IF(I289&gt;I$30/2,"Senza senso",I289/I$30)</f>
        <v>5.3209654211512827E-3</v>
      </c>
      <c r="J290" s="27">
        <f t="shared" ref="J290" si="56">IF(J289&gt;J$30/2,"Senza senso",J289/J$30)</f>
        <v>5.2925518600206506E-3</v>
      </c>
      <c r="M290" s="27">
        <f>IF(M289&gt;H30/2,"Senza senso",M289/H30)</f>
        <v>5.4507354087406411E-3</v>
      </c>
      <c r="N290" s="27">
        <f t="shared" ref="N290:O290" si="57">IF(N289&gt;I$30/2,"Senza senso",N289/I$30)</f>
        <v>5.3096468942620849E-3</v>
      </c>
      <c r="O290" s="27">
        <f t="shared" si="57"/>
        <v>5.2814006020017361E-3</v>
      </c>
    </row>
    <row r="291" spans="2:15" x14ac:dyDescent="0.25">
      <c r="F291" t="s">
        <v>176</v>
      </c>
      <c r="G291" s="1" t="s">
        <v>12</v>
      </c>
      <c r="H291" s="25">
        <f>$H$258*H$32^3/48/H$186+$H$258*H$32/4/H$238</f>
        <v>26.760459468828664</v>
      </c>
      <c r="I291" s="25">
        <f t="shared" ref="I291:J291" si="58">$H$258*I$32^3/48/I$186+$H$258*I$32/4/I$238</f>
        <v>26.277352223354491</v>
      </c>
      <c r="J291" s="25">
        <f t="shared" si="58"/>
        <v>25.856007967618297</v>
      </c>
      <c r="L291" s="25"/>
      <c r="M291" s="25">
        <f>$H$258*H32^3/48/H$186</f>
        <v>26.727862111387775</v>
      </c>
      <c r="N291" s="25">
        <f t="shared" ref="N291:O291" si="59">$H$258*I32^3/48/I$186</f>
        <v>26.245433977526954</v>
      </c>
      <c r="O291" s="25">
        <f t="shared" si="59"/>
        <v>25.824574801514583</v>
      </c>
    </row>
    <row r="292" spans="2:15" x14ac:dyDescent="0.25">
      <c r="F292" s="26" t="s">
        <v>119</v>
      </c>
      <c r="H292" s="27">
        <f>IF(H291&gt;H$32/2,"Senza senso",H291/H$32)</f>
        <v>9.5030040727374521E-3</v>
      </c>
      <c r="I292" s="27">
        <f t="shared" ref="I292:J292" si="60">IF(I291&gt;I$32/2,"Senza senso",I291/I$32)</f>
        <v>9.3182100082817351E-3</v>
      </c>
      <c r="J292" s="27">
        <f t="shared" si="60"/>
        <v>9.1727004284157428E-3</v>
      </c>
      <c r="L292" s="25"/>
      <c r="M292" s="27">
        <f>IF(M291&gt;H32/2,"Senza senso",M291/H32)</f>
        <v>9.4914283066007722E-3</v>
      </c>
      <c r="N292" s="27">
        <f t="shared" ref="N292:O292" si="61">IF(N291&gt;I32/2,"Senza senso",N291/I32)</f>
        <v>9.3068914813925364E-3</v>
      </c>
      <c r="O292" s="27">
        <f t="shared" si="61"/>
        <v>9.1615491703968283E-3</v>
      </c>
    </row>
    <row r="293" spans="2:15" x14ac:dyDescent="0.25">
      <c r="G293" s="25"/>
      <c r="H293" s="25"/>
      <c r="I293" s="25"/>
      <c r="J293" s="25"/>
      <c r="L293" s="25"/>
    </row>
    <row r="294" spans="2:15" x14ac:dyDescent="0.25">
      <c r="F294" s="20" t="s">
        <v>128</v>
      </c>
      <c r="G294" s="1"/>
      <c r="H294" s="5" t="s">
        <v>7</v>
      </c>
      <c r="I294" s="5" t="s">
        <v>9</v>
      </c>
      <c r="J294" t="s">
        <v>162</v>
      </c>
      <c r="L294" s="25"/>
      <c r="M294" s="5" t="s">
        <v>7</v>
      </c>
      <c r="N294" s="5" t="s">
        <v>9</v>
      </c>
      <c r="O294" t="s">
        <v>162</v>
      </c>
    </row>
    <row r="295" spans="2:15" x14ac:dyDescent="0.25">
      <c r="F295" t="s">
        <v>117</v>
      </c>
      <c r="G295" s="1" t="s">
        <v>12</v>
      </c>
      <c r="H295" s="25">
        <f>$H$258*H$20^3/48/H$187+$H$258*H$20/4/H$239</f>
        <v>3.6327736785481138E-2</v>
      </c>
      <c r="I295" s="25">
        <f>$H$258*I$20^3/48/I$187+$H$258*I$20/4/I$239</f>
        <v>3.6606516277247363E-2</v>
      </c>
      <c r="J295" s="25">
        <f>$H$258*J$20^3/48/J$187+$H$258*J$20/4/J$239</f>
        <v>3.6119599196326783E-2</v>
      </c>
      <c r="L295" s="25"/>
      <c r="M295" s="25">
        <f>$H$258*H$20^3/48/H$187</f>
        <v>3.6266701629231138E-2</v>
      </c>
      <c r="N295" s="25">
        <f>$H$258*I$20^3/48/I$187</f>
        <v>3.6546234641444894E-2</v>
      </c>
      <c r="O295" s="25">
        <f>$H$258*J$20^3/48/J$187</f>
        <v>3.6060178726750061E-2</v>
      </c>
    </row>
    <row r="296" spans="2:15" x14ac:dyDescent="0.25">
      <c r="F296" s="26" t="s">
        <v>119</v>
      </c>
      <c r="G296" s="1"/>
      <c r="H296" s="27">
        <f>IF(H295&gt;H$20/2,"Senza senso",H295/H$20)</f>
        <v>6.1157806036163525E-5</v>
      </c>
      <c r="I296" s="27">
        <f>IF(I295&gt;I$20/2,"Senza senso",I295/I$20)</f>
        <v>6.1010860462078936E-5</v>
      </c>
      <c r="J296" s="27">
        <f t="shared" ref="J296" si="62">IF(J295&gt;J$20/2,"Senza senso",J295/J$20)</f>
        <v>6.0169247370192878E-5</v>
      </c>
      <c r="L296" s="25"/>
      <c r="M296" s="27">
        <f>IF(M295&gt;H$20/2,"Senza senso",M295/H$20)</f>
        <v>6.1055053247863872E-5</v>
      </c>
      <c r="N296" s="27">
        <f>IF(N295&gt;I$20/2,"Senza senso",N295/I$20)</f>
        <v>6.0910391069074826E-5</v>
      </c>
      <c r="O296" s="27">
        <f>IF(O295&gt;J$20/2,"Senza senso",O295/J$20)</f>
        <v>6.0070262746543502E-5</v>
      </c>
    </row>
    <row r="297" spans="2:15" x14ac:dyDescent="0.25">
      <c r="F297" t="s">
        <v>121</v>
      </c>
      <c r="G297" s="1" t="s">
        <v>12</v>
      </c>
      <c r="H297" s="25">
        <f>$H$258*H$22^3/48/H$187+$H$258*H$22/4/H$239</f>
        <v>6.6289934420748139E-2</v>
      </c>
      <c r="I297" s="25">
        <f>$H$258*I$22^3/48/I$187+$H$258*I$22/4/I$239</f>
        <v>6.322423142337974E-2</v>
      </c>
      <c r="J297" s="25">
        <f>$H$258*J$22^3/48/J$187+$H$258*J$22/4/J$239</f>
        <v>6.5132997403220816E-2</v>
      </c>
      <c r="L297" s="25"/>
      <c r="M297" s="25">
        <f>$H$258*H$22^3/48/H$187</f>
        <v>6.6215335896442587E-2</v>
      </c>
      <c r="N297" s="25">
        <f>$H$258*I$22^3/48/I$187</f>
        <v>6.3151893460416775E-2</v>
      </c>
      <c r="O297" s="25">
        <f>$H$258*J$22^3/48/J$187</f>
        <v>6.5060659440257851E-2</v>
      </c>
    </row>
    <row r="298" spans="2:15" x14ac:dyDescent="0.25">
      <c r="F298" s="26" t="s">
        <v>119</v>
      </c>
      <c r="G298" s="1"/>
      <c r="H298" s="27">
        <f>IF(H297&gt;H$22/2,"Senza senso",H297/H$22)</f>
        <v>9.1308449615355567E-5</v>
      </c>
      <c r="I298" s="27">
        <f>IF(I297&gt;I$22/2,"Senza senso",I297/I$22)</f>
        <v>8.7811432532471865E-5</v>
      </c>
      <c r="J298" s="27">
        <f t="shared" ref="J298" si="63">IF(J297&gt;J$22/2,"Senza senso",J297/J$22)</f>
        <v>8.9125612210209107E-5</v>
      </c>
      <c r="L298" s="25"/>
      <c r="M298" s="27">
        <f>IF(M297&gt;H$22/2,"Senza senso",M297/H$22)</f>
        <v>9.1205696827055901E-5</v>
      </c>
      <c r="N298" s="27">
        <f>IF(N297&gt;I$22/2,"Senza senso",N297/I$22)</f>
        <v>8.7710963139467742E-5</v>
      </c>
      <c r="O298" s="27">
        <f>IF(O297&gt;J$22/2,"Senza senso",O297/J$22)</f>
        <v>8.9026627586559731E-5</v>
      </c>
    </row>
    <row r="299" spans="2:15" x14ac:dyDescent="0.25">
      <c r="F299" t="s">
        <v>123</v>
      </c>
      <c r="G299" s="1" t="s">
        <v>12</v>
      </c>
      <c r="H299" s="25">
        <f>$H$258*H$24^3/48/H$187+$H$258*H$24/4/H$239</f>
        <v>0.21688367712207596</v>
      </c>
      <c r="I299" s="25">
        <f>$H$258*I$24^3/48/I$187+$H$258*I$24/4/I$239</f>
        <v>0.21324614737335107</v>
      </c>
      <c r="J299" s="25">
        <f>$H$258*J$24^3/48/J$187+$H$258*J$24/4/J$239</f>
        <v>0.20437185407996963</v>
      </c>
      <c r="L299" s="25"/>
      <c r="M299" s="25">
        <f>$H$258*H$24^3/48/H$187</f>
        <v>0.21677290961628892</v>
      </c>
      <c r="N299" s="25">
        <f>$H$258*I$24^3/48/I$187</f>
        <v>0.21313764042890662</v>
      </c>
      <c r="O299" s="25">
        <f>$H$258*J$24^3/48/J$187</f>
        <v>0.20426593063420243</v>
      </c>
    </row>
    <row r="300" spans="2:15" x14ac:dyDescent="0.25">
      <c r="F300" s="26" t="s">
        <v>119</v>
      </c>
      <c r="G300" s="1"/>
      <c r="H300" s="27">
        <f>IF(H299&gt;H$24/2,"Senza senso",H299/H$24)</f>
        <v>2.0119079510396657E-4</v>
      </c>
      <c r="I300" s="27">
        <f>IF(I299&gt;I$24/2,"Senza senso",I299/I$24)</f>
        <v>1.9745013645680655E-4</v>
      </c>
      <c r="J300" s="27">
        <f t="shared" ref="J300" si="64">IF(J299&gt;J$24/2,"Senza senso",J299/J$24)</f>
        <v>1.9098388382391332E-4</v>
      </c>
      <c r="L300" s="25"/>
      <c r="M300" s="27">
        <f>IF(M299&gt;H$24/2,"Senza senso",M299/H$24)</f>
        <v>2.010880423156669E-4</v>
      </c>
      <c r="N300" s="27">
        <f>IF(N299&gt;I$24/2,"Senza senso",N299/I$24)</f>
        <v>1.9734966706380243E-4</v>
      </c>
      <c r="O300" s="27">
        <f>IF(O299&gt;J$24/2,"Senza senso",O299/J$24)</f>
        <v>1.9088489920026394E-4</v>
      </c>
    </row>
    <row r="301" spans="2:15" x14ac:dyDescent="0.25">
      <c r="F301" t="s">
        <v>124</v>
      </c>
      <c r="G301" s="1" t="s">
        <v>12</v>
      </c>
      <c r="H301" s="25">
        <f>$H$258*H$26^3/48/H$187+$H$258*H$26/4/H$239</f>
        <v>0.46086384717296408</v>
      </c>
      <c r="I301" s="25">
        <f>$H$258*I$26^3/48/I$187+$H$258*I$26/4/I$239</f>
        <v>0.44479668464480565</v>
      </c>
      <c r="J301" s="25">
        <f>$H$258*J$26^3/48/J$187+$H$258*J$26/4/J$239</f>
        <v>0.44137397879575013</v>
      </c>
      <c r="L301" s="25"/>
      <c r="M301" s="25">
        <f>$H$258*H$26^3/48/H$187</f>
        <v>0.46072143180838077</v>
      </c>
      <c r="N301" s="25">
        <f>$H$258*I$26^3/48/I$187</f>
        <v>0.44465803688245997</v>
      </c>
      <c r="O301" s="25">
        <f>$H$258*J$26^3/48/J$187</f>
        <v>0.44123705336585595</v>
      </c>
    </row>
    <row r="302" spans="2:15" x14ac:dyDescent="0.25">
      <c r="F302" s="26" t="s">
        <v>119</v>
      </c>
      <c r="H302" s="27">
        <f>IF(H301&gt;H$26/2,"Senza senso",H301/H$26)</f>
        <v>3.3251359824889182E-4</v>
      </c>
      <c r="I302" s="27">
        <f>IF(I301&gt;I$26/2,"Senza senso",I301/I$26)</f>
        <v>3.2231643814840987E-4</v>
      </c>
      <c r="J302" s="27">
        <f t="shared" ref="J302" si="65">IF(J301&gt;J$26/2,"Senza senso",J301/J$26)</f>
        <v>3.1907321535151457E-4</v>
      </c>
      <c r="L302" s="25"/>
      <c r="M302" s="27">
        <f>IF(M301&gt;H$26/2,"Senza senso",M301/H$26)</f>
        <v>3.3241084546059216E-4</v>
      </c>
      <c r="N302" s="27">
        <f>IF(N301&gt;I$26/2,"Senza senso",N301/I$26)</f>
        <v>3.222159687554058E-4</v>
      </c>
      <c r="O302" s="27">
        <f>IF(O301&gt;J$26/2,"Senza senso",O301/J$26)</f>
        <v>3.1897423072786523E-4</v>
      </c>
    </row>
    <row r="303" spans="2:15" x14ac:dyDescent="0.25">
      <c r="F303" t="s">
        <v>169</v>
      </c>
      <c r="G303" s="1" t="s">
        <v>12</v>
      </c>
      <c r="H303" s="25">
        <f>$H$258*H$28^3/48/H$187+$H$258*H$28/4/H$239</f>
        <v>1.0161025912450454</v>
      </c>
      <c r="I303" s="25">
        <f>$H$258*I$28^3/48/I$187+$H$258*I$28/4/I$239</f>
        <v>0.98692918022641951</v>
      </c>
      <c r="J303" s="25">
        <f>$H$258*J$28^3/48/J$187+$H$258*J$28/4/J$239</f>
        <v>0.97380308703098217</v>
      </c>
      <c r="K303" s="43"/>
      <c r="L303" s="43"/>
      <c r="M303" s="25">
        <f>$H$258*H$28^3/48/H$187</f>
        <v>1.0159172252149529</v>
      </c>
      <c r="N303" s="25">
        <f>$H$258*I$28^3/48/I$187</f>
        <v>0.98674833531901207</v>
      </c>
      <c r="O303" s="25">
        <f>$H$258*J$28^3/48/J$187</f>
        <v>0.97362482562225205</v>
      </c>
    </row>
    <row r="304" spans="2:15" x14ac:dyDescent="0.25">
      <c r="F304" s="26" t="s">
        <v>119</v>
      </c>
      <c r="G304" s="1"/>
      <c r="H304" s="27">
        <f>IF(H303&gt;H$28/2,"Senza senso",H303/H$28)</f>
        <v>5.6324977341743094E-4</v>
      </c>
      <c r="I304" s="27">
        <f t="shared" ref="I304" si="66">IF(I303&gt;I$28/2,"Senza senso",I303/I$28)</f>
        <v>5.4829398901467749E-4</v>
      </c>
      <c r="J304" s="27">
        <f t="shared" ref="J304" si="67">IF(J303&gt;J$28/2,"Senza senso",J303/J$28)</f>
        <v>5.4073134934254103E-4</v>
      </c>
      <c r="L304" s="25"/>
      <c r="M304" s="27">
        <f>IF(M303&gt;H$28/2,"Senza senso",M303/H$28)</f>
        <v>5.6314702062913128E-4</v>
      </c>
      <c r="N304" s="27">
        <f t="shared" ref="N304" si="68">IF(N303&gt;I$28/2,"Senza senso",N303/I$28)</f>
        <v>5.4819351962167337E-4</v>
      </c>
      <c r="O304" s="27">
        <f t="shared" ref="O304" si="69">IF(O303&gt;J$28/2,"Senza senso",O303/J$28)</f>
        <v>5.4063236471889168E-4</v>
      </c>
    </row>
    <row r="305" spans="6:15" x14ac:dyDescent="0.25">
      <c r="F305" t="s">
        <v>170</v>
      </c>
      <c r="G305" s="1" t="s">
        <v>12</v>
      </c>
      <c r="H305" s="25">
        <f>$H$258*H30^3/48/H$187+$H$258*H30/4/H$239</f>
        <v>1.6818551722328494</v>
      </c>
      <c r="I305" s="25">
        <f>$H$258*I$30^3/48/I$187+$H$258*I$30/4/I$239</f>
        <v>1.6352514231513715</v>
      </c>
      <c r="J305" s="25">
        <f>$H$258*J$30^3/48/J$187+$H$258*J$30/4/J$239</f>
        <v>1.6343392919651538</v>
      </c>
      <c r="K305" s="43"/>
      <c r="L305" s="43"/>
      <c r="M305" s="25">
        <f>$H$258*H30^3/48/H$187</f>
        <v>1.681635897782618</v>
      </c>
      <c r="N305" s="25">
        <f>$H$258*I$30^3/48/I$187</f>
        <v>1.6350374233442728</v>
      </c>
      <c r="O305" s="25">
        <f>$H$258*J$30^3/48/J$187</f>
        <v>1.6341274450736194</v>
      </c>
    </row>
    <row r="306" spans="6:15" x14ac:dyDescent="0.25">
      <c r="F306" s="26" t="s">
        <v>119</v>
      </c>
      <c r="H306" s="27">
        <f>IF(H305&gt;H30/2,"Senza senso",H305/H30)</f>
        <v>7.8812332344557138E-4</v>
      </c>
      <c r="I306" s="27">
        <f t="shared" ref="I306" si="70">IF(I305&gt;I$30/2,"Senza senso",I305/I$30)</f>
        <v>7.6772367284101944E-4</v>
      </c>
      <c r="J306" s="27">
        <f t="shared" ref="J306" si="71">IF(J305&gt;J$30/2,"Senza senso",J305/J$30)</f>
        <v>7.6363858142470512E-4</v>
      </c>
      <c r="L306" s="25"/>
      <c r="M306" s="27">
        <f>IF(M305&gt;H30/2,"Senza senso",M305/H30)</f>
        <v>7.8802057065727182E-4</v>
      </c>
      <c r="N306" s="27">
        <f t="shared" ref="N306" si="72">IF(N305&gt;I$30/2,"Senza senso",N305/I$30)</f>
        <v>7.6762320344801543E-4</v>
      </c>
      <c r="O306" s="27">
        <f t="shared" ref="O306" si="73">IF(O305&gt;J$30/2,"Senza senso",O305/J$30)</f>
        <v>7.6353959680105577E-4</v>
      </c>
    </row>
    <row r="307" spans="6:15" x14ac:dyDescent="0.25">
      <c r="F307" t="s">
        <v>176</v>
      </c>
      <c r="G307" s="1" t="s">
        <v>12</v>
      </c>
      <c r="H307" s="25">
        <f>$H$258*H32^3/48/H$187+$H$258*H32/4/H$239</f>
        <v>3.8643743925034464</v>
      </c>
      <c r="I307" s="25">
        <f t="shared" ref="I307:J307" si="74">$H$258*I32^3/48/I$187+$H$258*I32/4/I$239</f>
        <v>3.7946230428670047</v>
      </c>
      <c r="J307" s="25">
        <f t="shared" si="74"/>
        <v>3.7337745273690848</v>
      </c>
      <c r="K307" s="25"/>
      <c r="L307" s="25"/>
      <c r="M307" s="25">
        <f>$H$258*H32^3/48/H$187</f>
        <v>3.8640850406515947</v>
      </c>
      <c r="N307" s="25">
        <f t="shared" ref="N307:O307" si="75">$H$258*I32^3/48/I$187</f>
        <v>3.7943397191787329</v>
      </c>
      <c r="O307" s="25">
        <f t="shared" si="75"/>
        <v>3.733495509511942</v>
      </c>
    </row>
    <row r="308" spans="6:15" x14ac:dyDescent="0.25">
      <c r="F308" s="26" t="s">
        <v>119</v>
      </c>
      <c r="H308" s="27">
        <f>IF(H307&gt;H32/2,"Senza senso",H307/H32)</f>
        <v>1.372292042792417E-3</v>
      </c>
      <c r="I308" s="27">
        <f t="shared" ref="I308:J308" si="76">IF(I307&gt;I32/2,"Senza senso",I307/I32)</f>
        <v>1.3456110081088669E-3</v>
      </c>
      <c r="J308" s="27">
        <f t="shared" si="76"/>
        <v>1.3245971787175694E-3</v>
      </c>
      <c r="K308" s="25"/>
      <c r="L308" s="25"/>
      <c r="M308" s="27">
        <f>IF(M307&gt;H32/2,"Senza senso",M307/H32)</f>
        <v>1.3721892900041175E-3</v>
      </c>
      <c r="N308" s="27">
        <f t="shared" ref="N308:O308" si="77">IF(N307&gt;I32/2,"Senza senso",N307/I32)</f>
        <v>1.3455105387158628E-3</v>
      </c>
      <c r="O308" s="27">
        <f t="shared" si="77"/>
        <v>1.3244981940939201E-3</v>
      </c>
    </row>
    <row r="309" spans="6:15" x14ac:dyDescent="0.25">
      <c r="G309" s="25"/>
      <c r="I309" s="25"/>
      <c r="J309" s="25"/>
      <c r="K309" s="25"/>
      <c r="L309" s="25"/>
    </row>
    <row r="310" spans="6:15" ht="18" x14ac:dyDescent="0.35">
      <c r="G310" s="25"/>
      <c r="H310" s="10" t="s">
        <v>32</v>
      </c>
      <c r="I310" s="25"/>
      <c r="J310" s="29" t="s">
        <v>125</v>
      </c>
      <c r="K310" s="25"/>
      <c r="L310" s="25"/>
      <c r="M310" s="10" t="s">
        <v>32</v>
      </c>
      <c r="O310" s="29" t="s">
        <v>126</v>
      </c>
    </row>
    <row r="311" spans="6:15" x14ac:dyDescent="0.25">
      <c r="F311" s="20" t="s">
        <v>129</v>
      </c>
      <c r="G311" s="1"/>
      <c r="H311" s="5" t="s">
        <v>7</v>
      </c>
      <c r="I311" s="5" t="s">
        <v>9</v>
      </c>
      <c r="J311" t="s">
        <v>162</v>
      </c>
      <c r="L311" s="25"/>
      <c r="M311" s="5" t="s">
        <v>7</v>
      </c>
      <c r="N311" s="5" t="s">
        <v>9</v>
      </c>
      <c r="O311" t="s">
        <v>162</v>
      </c>
    </row>
    <row r="312" spans="6:15" x14ac:dyDescent="0.25">
      <c r="F312" t="s">
        <v>117</v>
      </c>
      <c r="G312" s="1" t="s">
        <v>12</v>
      </c>
      <c r="H312" s="25">
        <f>$H$258*H$20^3/48/H$189+$H$258*H$20/4/H$241</f>
        <v>0.32614435500756844</v>
      </c>
      <c r="I312" s="25">
        <f>$H$258*I$20^3/48/I$189+$H$258*I$20/4/I$241</f>
        <v>0.37162491195747449</v>
      </c>
      <c r="J312" s="25">
        <f>$H$258*J$20^3/48/J$189+$H$258*J$20/4/J$241</f>
        <v>0.34268047356143205</v>
      </c>
      <c r="L312" s="25"/>
      <c r="M312" s="25">
        <f>$H$258*H$20^3/48/H$189</f>
        <v>0.265504936322774</v>
      </c>
      <c r="N312" s="25">
        <f>$H$258*I$20^3/48/I$189</f>
        <v>0.2675513698630137</v>
      </c>
      <c r="O312" s="25">
        <f>$H$258*J$20^3/48/J$189</f>
        <v>0.26399300257613745</v>
      </c>
    </row>
    <row r="313" spans="6:15" x14ac:dyDescent="0.25">
      <c r="F313" s="26" t="s">
        <v>119</v>
      </c>
      <c r="G313" s="1"/>
      <c r="H313" s="27">
        <f>IF(H312&gt;H$20/2,"Senza senso",H312/H$20)</f>
        <v>5.4906457071981216E-4</v>
      </c>
      <c r="I313" s="27">
        <f>IF(I312&gt;I$20/2,"Senza senso",I312/I$20)</f>
        <v>6.1937485326245744E-4</v>
      </c>
      <c r="J313" s="27">
        <f t="shared" ref="J313" si="78">IF(J312&gt;J$20/2,"Senza senso",J312/J$20)</f>
        <v>5.7084869825326022E-4</v>
      </c>
      <c r="L313" s="25"/>
      <c r="M313" s="27">
        <f>IF(M312&gt;H$20/2,"Senza senso",M312/H$20)</f>
        <v>4.4697800727739733E-4</v>
      </c>
      <c r="N313" s="27">
        <f>IF(N312&gt;I$20/2,"Senza senso",N312/I$20)</f>
        <v>4.4591894977168947E-4</v>
      </c>
      <c r="O313" s="27">
        <f t="shared" ref="O313" si="79">IF(O312&gt;J$20/2,"Senza senso",O312/J$20)</f>
        <v>4.3976845340019569E-4</v>
      </c>
    </row>
    <row r="314" spans="6:15" x14ac:dyDescent="0.25">
      <c r="F314" t="s">
        <v>121</v>
      </c>
      <c r="G314" s="1" t="s">
        <v>12</v>
      </c>
      <c r="H314" s="25">
        <f>$H$258*H$22^3/48/H$189+$H$258*H$22/4/H$241</f>
        <v>0.55887077132203566</v>
      </c>
      <c r="I314" s="25">
        <f>$H$258*I$22^3/48/I$189+$H$258*I$22/4/I$241</f>
        <v>0.58721701763664069</v>
      </c>
      <c r="J314" s="25">
        <f>$H$258*J$22^3/48/J$189+$H$258*J$22/4/J$241</f>
        <v>0.57209609704820841</v>
      </c>
      <c r="L314" s="25"/>
      <c r="M314" s="25">
        <f>$H$258*H$22^3/48/H$189</f>
        <v>0.48475592626284247</v>
      </c>
      <c r="N314" s="25">
        <f>$H$258*I$22^3/48/I$189</f>
        <v>0.46232876712328769</v>
      </c>
      <c r="O314" s="25">
        <f>$H$258*J$22^3/48/J$189</f>
        <v>0.47630265410958889</v>
      </c>
    </row>
    <row r="315" spans="6:15" x14ac:dyDescent="0.25">
      <c r="F315" s="26" t="s">
        <v>119</v>
      </c>
      <c r="G315" s="1"/>
      <c r="H315" s="27">
        <f>IF(H314&gt;H$22/2,"Senza senso",H314/H$22)</f>
        <v>7.6979445085679848E-4</v>
      </c>
      <c r="I315" s="27">
        <f>IF(I314&gt;I$22/2,"Senza senso",I314/I$22)</f>
        <v>8.1557919116200092E-4</v>
      </c>
      <c r="J315" s="27">
        <f t="shared" ref="J315" si="80">IF(J314&gt;J$22/2,"Senza senso",J314/J$22)</f>
        <v>7.8283538183936564E-4</v>
      </c>
      <c r="L315" s="25"/>
      <c r="M315" s="27">
        <f>IF(M314&gt;H$22/2,"Senza senso",M314/H$22)</f>
        <v>6.6770788741438354E-4</v>
      </c>
      <c r="N315" s="27">
        <f>IF(N314&gt;I$22/2,"Senza senso",N314/I$22)</f>
        <v>6.4212328767123295E-4</v>
      </c>
      <c r="O315" s="27">
        <f t="shared" ref="O315" si="81">IF(O314&gt;J$22/2,"Senza senso",O314/J$22)</f>
        <v>6.5175513698630116E-4</v>
      </c>
    </row>
    <row r="316" spans="6:15" x14ac:dyDescent="0.25">
      <c r="F316" t="s">
        <v>123</v>
      </c>
      <c r="G316" s="1" t="s">
        <v>12</v>
      </c>
      <c r="H316" s="25">
        <f>$H$258*H$24^3/48/H$189+$H$258*H$24/4/H$241</f>
        <v>1.6970223506720306</v>
      </c>
      <c r="I316" s="25">
        <f>$H$258*I$24^3/48/I$189+$H$258*I$24/4/I$241</f>
        <v>1.7476919648111253</v>
      </c>
      <c r="J316" s="25">
        <f>$H$258*J$24^3/48/J$189+$H$258*J$24/4/J$241</f>
        <v>1.6356796489479759</v>
      </c>
      <c r="L316" s="25"/>
      <c r="M316" s="25">
        <f>$H$258*H$24^3/48/H$189</f>
        <v>1.5869730352811073</v>
      </c>
      <c r="N316" s="25">
        <f>$H$258*I$24^3/48/I$189</f>
        <v>1.560359589041096</v>
      </c>
      <c r="O316" s="25">
        <f>$H$258*J$24^3/48/J$189</f>
        <v>1.4954106789307116</v>
      </c>
    </row>
    <row r="317" spans="6:15" x14ac:dyDescent="0.25">
      <c r="F317" s="26" t="s">
        <v>119</v>
      </c>
      <c r="G317" s="1"/>
      <c r="H317" s="27">
        <f>IF(H316&gt;H$24/2,"Senza senso",H316/H$24)</f>
        <v>1.5742322362449262E-3</v>
      </c>
      <c r="I317" s="27">
        <f>IF(I316&gt;I$24/2,"Senza senso",I316/I$24)</f>
        <v>1.6182333007510419E-3</v>
      </c>
      <c r="J317" s="27">
        <f t="shared" ref="J317" si="82">IF(J316&gt;J$24/2,"Senza senso",J316/J$24)</f>
        <v>1.5285297158657844E-3</v>
      </c>
      <c r="L317" s="25"/>
      <c r="M317" s="27">
        <f>IF(M316&gt;H$24/2,"Senza senso",M316/H$24)</f>
        <v>1.4721456728025114E-3</v>
      </c>
      <c r="N317" s="27">
        <f>IF(N316&gt;I$24/2,"Senza senso",N316/I$24)</f>
        <v>1.4447773972602741E-3</v>
      </c>
      <c r="O317" s="27">
        <f t="shared" ref="O317" si="83">IF(O316&gt;J$24/2,"Senza senso",O316/J$24)</f>
        <v>1.39744947101272E-3</v>
      </c>
    </row>
    <row r="318" spans="6:15" x14ac:dyDescent="0.25">
      <c r="F318" t="s">
        <v>124</v>
      </c>
      <c r="G318" s="1" t="s">
        <v>12</v>
      </c>
      <c r="H318" s="25">
        <f>$H$258*H$26^3/48/H$189+$H$258*H$26/4/H$241</f>
        <v>3.5143880198464266</v>
      </c>
      <c r="I318" s="25">
        <f>$H$258*I$26^3/48/I$189+$H$258*I$26/4/I$241</f>
        <v>3.4946666639405479</v>
      </c>
      <c r="J318" s="25">
        <f>$H$258*J$26^3/48/J$189+$H$258*J$26/4/J$241</f>
        <v>3.4115761377942242</v>
      </c>
      <c r="L318" s="25"/>
      <c r="M318" s="25">
        <f>$H$258*H$26^3/48/H$189</f>
        <v>3.3728960429152397</v>
      </c>
      <c r="N318" s="25">
        <f>$H$258*I$26^3/48/I$189</f>
        <v>3.2552975171232879</v>
      </c>
      <c r="O318" s="25">
        <f>$H$258*J$26^3/48/J$189</f>
        <v>3.2302528350889799</v>
      </c>
    </row>
    <row r="319" spans="6:15" x14ac:dyDescent="0.25">
      <c r="F319" s="26" t="s">
        <v>119</v>
      </c>
      <c r="H319" s="27">
        <f>IF(H318&gt;H$26/2,"Senza senso",H318/H$26)</f>
        <v>2.5356334919526889E-3</v>
      </c>
      <c r="I319" s="27">
        <f>IF(I318&gt;I$26/2,"Senza senso",I318/I$26)</f>
        <v>2.5323671477830057E-3</v>
      </c>
      <c r="J319" s="27">
        <f t="shared" ref="J319" si="84">IF(J318&gt;J$26/2,"Senza senso",J318/J$26)</f>
        <v>2.4662590456113816E-3</v>
      </c>
      <c r="L319" s="25"/>
      <c r="M319" s="27">
        <f>IF(M318&gt;H$26/2,"Senza senso",M318/H$26)</f>
        <v>2.4335469285102738E-3</v>
      </c>
      <c r="N319" s="27">
        <f>IF(N318&gt;I$26/2,"Senza senso",N318/I$26)</f>
        <v>2.3589112442922375E-3</v>
      </c>
      <c r="O319" s="27">
        <f t="shared" ref="O319" si="85">IF(O318&gt;J$26/2,"Senza senso",O318/J$26)</f>
        <v>2.3351788007583171E-3</v>
      </c>
    </row>
    <row r="320" spans="6:15" x14ac:dyDescent="0.25">
      <c r="F320" t="s">
        <v>169</v>
      </c>
      <c r="G320" s="1" t="s">
        <v>12</v>
      </c>
      <c r="H320" s="25">
        <f>$H$258*H$28^3/48/H$189+$H$258*H$28/4/H$241</f>
        <v>7.6215937052560525</v>
      </c>
      <c r="I320" s="25">
        <f>$H$258*I$28^3/48/I$189+$H$258*I$28/4/I$241</f>
        <v>7.5361076125847521</v>
      </c>
      <c r="J320" s="25">
        <f>$H$258*J$28^3/48/J$189+$H$258*J$28/4/J$241</f>
        <v>7.3638734825115977</v>
      </c>
      <c r="K320" s="43"/>
      <c r="L320" s="43"/>
      <c r="M320" s="25">
        <f>$H$258*H$28^3/48/H$189</f>
        <v>7.4374295448059362</v>
      </c>
      <c r="N320" s="25">
        <f>$H$258*I$28^3/48/I$189</f>
        <v>7.2238869863013697</v>
      </c>
      <c r="O320" s="25">
        <f>$H$258*J$28^3/48/J$189</f>
        <v>7.1278110695557135</v>
      </c>
    </row>
    <row r="321" spans="3:16" x14ac:dyDescent="0.25">
      <c r="F321" s="26" t="s">
        <v>119</v>
      </c>
      <c r="G321" s="1"/>
      <c r="H321" s="27">
        <f>IF(H320&gt;H$28/2,"Senza senso",H320/H$28)</f>
        <v>4.2248302135565697E-3</v>
      </c>
      <c r="I321" s="27">
        <f t="shared" ref="I321" si="86">IF(I320&gt;I$28/2,"Senza senso",I320/I$28)</f>
        <v>4.1867264514359737E-3</v>
      </c>
      <c r="J321" s="27">
        <f t="shared" ref="J321" si="87">IF(J320&gt;J$28/2,"Senza senso",J320/J$28)</f>
        <v>4.0889963254548264E-3</v>
      </c>
      <c r="L321" s="25"/>
      <c r="M321" s="27">
        <f>IF(M320&gt;H$28/2,"Senza senso",M320/H$28)</f>
        <v>4.1227436501141551E-3</v>
      </c>
      <c r="N321" s="27">
        <f t="shared" ref="N321" si="88">IF(N320&gt;I$28/2,"Senza senso",N320/I$28)</f>
        <v>4.013270547945205E-3</v>
      </c>
      <c r="O321" s="27">
        <f t="shared" ref="O321" si="89">IF(O320&gt;J$28/2,"Senza senso",O320/J$28)</f>
        <v>3.9579160806017619E-3</v>
      </c>
    </row>
    <row r="322" spans="3:16" x14ac:dyDescent="0.25">
      <c r="F322" t="s">
        <v>170</v>
      </c>
      <c r="G322" s="1" t="s">
        <v>12</v>
      </c>
      <c r="H322" s="25">
        <f>$H$258*H30^3/48/H$189+$H$258*H30/4/H$241</f>
        <v>12.528942842146671</v>
      </c>
      <c r="I322" s="25">
        <f>$H$258*I$30^3/48/I$189+$H$258*I$30/4/I$241</f>
        <v>12.339408366815473</v>
      </c>
      <c r="J322" s="25">
        <f>$H$258*J$30^3/48/J$189+$H$258*J$30/4/J$241</f>
        <v>12.243823371480222</v>
      </c>
      <c r="K322" s="43"/>
      <c r="L322" s="43"/>
      <c r="M322" s="25">
        <f>$H$258*H30^3/48/H$189</f>
        <v>12.311090115760559</v>
      </c>
      <c r="N322" s="25">
        <f>$H$258*I$30^3/48/I$189</f>
        <v>11.969947292380137</v>
      </c>
      <c r="O322" s="25">
        <f>$H$258*J$30^3/48/J$189</f>
        <v>11.963285431445692</v>
      </c>
    </row>
    <row r="323" spans="3:16" x14ac:dyDescent="0.25">
      <c r="F323" s="26" t="s">
        <v>119</v>
      </c>
      <c r="H323" s="27">
        <f>IF(H322&gt;H30/2,"Senza senso",H322/H30)</f>
        <v>5.8711072362449259E-3</v>
      </c>
      <c r="I323" s="27">
        <f t="shared" ref="I323" si="90">IF(I322&gt;I$30/2,"Senza senso",I322/I$30)</f>
        <v>5.7931494679884848E-3</v>
      </c>
      <c r="J323" s="27">
        <f t="shared" ref="J323" si="91">IF(J322&gt;J$30/2,"Senza senso",J322/J$30)</f>
        <v>5.7208781289039444E-3</v>
      </c>
      <c r="L323" s="25"/>
      <c r="M323" s="27">
        <f>IF(M322&gt;H30/2,"Senza senso",M322/H30)</f>
        <v>5.7690206728025113E-3</v>
      </c>
      <c r="N323" s="27">
        <f t="shared" ref="N323" si="92">IF(N322&gt;I$30/2,"Senza senso",N322/I$30)</f>
        <v>5.6196935644977171E-3</v>
      </c>
      <c r="O323" s="27">
        <f t="shared" ref="O323" si="93">IF(O322&gt;J$30/2,"Senza senso",O322/J$30)</f>
        <v>5.5897978840508799E-3</v>
      </c>
    </row>
    <row r="324" spans="3:16" x14ac:dyDescent="0.25">
      <c r="F324" t="s">
        <v>176</v>
      </c>
      <c r="G324" s="1" t="s">
        <v>12</v>
      </c>
      <c r="H324" s="25">
        <f>$H$258*H32^3/48/H$189+$H$258*H32/4/H$241</f>
        <v>28.576060237539686</v>
      </c>
      <c r="I324" s="25">
        <f t="shared" ref="I324:J324" si="94">$H$258*I32^3/48/I$189+$H$258*I32/4/I$241</f>
        <v>28.267131521131638</v>
      </c>
      <c r="J324" s="25">
        <f t="shared" si="94"/>
        <v>27.702040425209443</v>
      </c>
      <c r="L324" s="25"/>
      <c r="M324" s="25">
        <f>$H$258*H32^3/48/H$189</f>
        <v>28.288584474885845</v>
      </c>
      <c r="N324" s="25">
        <f t="shared" ref="N324:O324" si="95">$H$258*I32^3/48/I$189</f>
        <v>27.777985873287673</v>
      </c>
      <c r="O324" s="25">
        <f t="shared" si="95"/>
        <v>27.332551431017624</v>
      </c>
    </row>
    <row r="325" spans="3:16" x14ac:dyDescent="0.25">
      <c r="F325" s="26" t="s">
        <v>119</v>
      </c>
      <c r="H325" s="27">
        <f>IF(H324&gt;H32/2,"Senza senso",H324/H32)</f>
        <v>1.0147748663899036E-2</v>
      </c>
      <c r="I325" s="27">
        <f t="shared" ref="I325:J325" si="96">IF(I324&gt;I32/2,"Senza senso",I324/I32)</f>
        <v>1.0023805503947389E-2</v>
      </c>
      <c r="J325" s="27">
        <f t="shared" si="96"/>
        <v>9.8276005481798788E-3</v>
      </c>
      <c r="L325" s="25"/>
      <c r="M325" s="27">
        <f>IF(M324&gt;H32/2,"Senza senso",M324/H32)</f>
        <v>1.0045662100456621E-2</v>
      </c>
      <c r="N325" s="27">
        <f t="shared" ref="N325:O325" si="97">IF(N324&gt;I32/2,"Senza senso",N324/I32)</f>
        <v>9.8503496004566215E-3</v>
      </c>
      <c r="O325" s="27">
        <f t="shared" si="97"/>
        <v>9.6965203033268135E-3</v>
      </c>
    </row>
    <row r="326" spans="3:16" x14ac:dyDescent="0.25">
      <c r="H326" s="27"/>
      <c r="I326" s="27"/>
      <c r="J326" s="27"/>
      <c r="L326" s="25"/>
      <c r="M326" s="27"/>
      <c r="N326" s="27"/>
      <c r="O326" s="27"/>
    </row>
    <row r="327" spans="3:16" s="35" customFormat="1" x14ac:dyDescent="0.25">
      <c r="H327" s="38" t="s">
        <v>143</v>
      </c>
      <c r="I327" s="36"/>
      <c r="J327" s="36"/>
      <c r="K327" s="36"/>
      <c r="L327" s="37"/>
      <c r="M327" s="38" t="s">
        <v>144</v>
      </c>
      <c r="N327" s="36"/>
      <c r="O327" s="36"/>
      <c r="P327" s="36"/>
    </row>
    <row r="328" spans="3:16" x14ac:dyDescent="0.25">
      <c r="C328" s="19" t="s">
        <v>160</v>
      </c>
      <c r="G328" s="39" t="s">
        <v>142</v>
      </c>
      <c r="H328" s="5" t="s">
        <v>7</v>
      </c>
      <c r="I328" s="5" t="s">
        <v>9</v>
      </c>
      <c r="J328" t="s">
        <v>162</v>
      </c>
      <c r="L328" s="40"/>
      <c r="M328" s="5" t="s">
        <v>7</v>
      </c>
      <c r="N328" s="5" t="s">
        <v>9</v>
      </c>
      <c r="O328" t="s">
        <v>162</v>
      </c>
    </row>
    <row r="329" spans="3:16" x14ac:dyDescent="0.25">
      <c r="C329" s="28" t="s">
        <v>161</v>
      </c>
      <c r="F329" t="s">
        <v>117</v>
      </c>
      <c r="G329" s="1" t="s">
        <v>12</v>
      </c>
      <c r="H329" s="25">
        <v>0.57999999999999996</v>
      </c>
      <c r="I329" s="25">
        <v>0.78300000000000003</v>
      </c>
      <c r="J329" s="25">
        <v>0.66100000000000003</v>
      </c>
      <c r="L329" s="25"/>
      <c r="M329" s="25">
        <v>0.58599999999999997</v>
      </c>
      <c r="N329" s="25">
        <v>0.78900000000000003</v>
      </c>
      <c r="O329" s="25">
        <v>0.67100000000000004</v>
      </c>
    </row>
    <row r="330" spans="3:16" x14ac:dyDescent="0.25">
      <c r="F330" s="26" t="s">
        <v>119</v>
      </c>
      <c r="G330" s="1"/>
      <c r="H330" s="27">
        <f>IF(H329&gt;H$20/2,"Senza senso",H329/H$20)</f>
        <v>9.7643097643097636E-4</v>
      </c>
      <c r="I330" s="27">
        <f>IF(I329&gt;I$20/2,"Senza senso",I329/I$20)</f>
        <v>1.305E-3</v>
      </c>
      <c r="J330" s="27">
        <f t="shared" ref="J330" si="98">IF(J329&gt;J$20/2,"Senza senso",J329/J$20)</f>
        <v>1.1011161086123607E-3</v>
      </c>
      <c r="L330" s="25"/>
      <c r="M330" s="27">
        <f>IF(M329&gt;H$20/2,"Senza senso",M329/H$20)</f>
        <v>9.8653198653198644E-4</v>
      </c>
      <c r="N330" s="27">
        <f>IF(N329&gt;I$20/2,"Senza senso",N329/I$20)</f>
        <v>1.315E-3</v>
      </c>
      <c r="O330" s="27">
        <f t="shared" ref="O330" si="99">IF(O329&gt;J$20/2,"Senza senso",O329/J$20)</f>
        <v>1.1177744461102783E-3</v>
      </c>
    </row>
    <row r="331" spans="3:16" x14ac:dyDescent="0.25">
      <c r="F331" t="s">
        <v>121</v>
      </c>
      <c r="G331" s="1" t="s">
        <v>12</v>
      </c>
      <c r="H331" s="25">
        <v>0.89400000000000002</v>
      </c>
      <c r="I331" s="25">
        <v>1.1060000000000001</v>
      </c>
      <c r="J331" s="25">
        <v>0.98899999999999999</v>
      </c>
      <c r="L331" s="25"/>
      <c r="M331" s="25">
        <v>0.9</v>
      </c>
      <c r="N331" s="25">
        <v>1.111</v>
      </c>
      <c r="O331" s="25">
        <v>0.99199999999999999</v>
      </c>
    </row>
    <row r="332" spans="3:16" x14ac:dyDescent="0.25">
      <c r="F332" s="26" t="s">
        <v>119</v>
      </c>
      <c r="G332" s="1"/>
      <c r="H332" s="27">
        <f>IF(H331&gt;H$22/2,"Senza senso",H331/H$22)</f>
        <v>1.231404958677686E-3</v>
      </c>
      <c r="I332" s="27">
        <f>IF(I331&gt;I$22/2,"Senza senso",I331/I$22)</f>
        <v>1.5361111111111111E-3</v>
      </c>
      <c r="J332" s="27">
        <f t="shared" ref="J332" si="100">IF(J331&gt;J$22/2,"Senza senso",J331/J$22)</f>
        <v>1.3533114395183361E-3</v>
      </c>
      <c r="L332" s="25"/>
      <c r="M332" s="27">
        <f>IF(M331&gt;H$22/2,"Senza senso",M331/H$22)</f>
        <v>1.2396694214876034E-3</v>
      </c>
      <c r="N332" s="27">
        <f>IF(N331&gt;I$22/2,"Senza senso",N331/I$22)</f>
        <v>1.5430555555555555E-3</v>
      </c>
      <c r="O332" s="27">
        <f t="shared" ref="O332" si="101">IF(O331&gt;J$22/2,"Senza senso",O331/J$22)</f>
        <v>1.357416529830323E-3</v>
      </c>
    </row>
    <row r="333" spans="3:16" x14ac:dyDescent="0.25">
      <c r="F333" t="s">
        <v>123</v>
      </c>
      <c r="G333" s="1" t="s">
        <v>12</v>
      </c>
      <c r="H333" s="25">
        <v>2.3220000000000001</v>
      </c>
      <c r="I333" s="25">
        <v>2.66</v>
      </c>
      <c r="J333" s="25">
        <v>2.3620000000000001</v>
      </c>
      <c r="L333" s="25"/>
      <c r="M333" s="25">
        <v>2.327</v>
      </c>
      <c r="N333" s="25">
        <v>2.6640000000000001</v>
      </c>
      <c r="O333" s="25">
        <v>2.371</v>
      </c>
    </row>
    <row r="334" spans="3:16" x14ac:dyDescent="0.25">
      <c r="F334" s="26" t="s">
        <v>119</v>
      </c>
      <c r="G334" s="1"/>
      <c r="H334" s="27">
        <f>IF(H333&gt;H$24/2,"Senza senso",H333/H$24)</f>
        <v>2.1539888682745828E-3</v>
      </c>
      <c r="I334" s="27">
        <f>IF(I333&gt;I$24/2,"Senza senso",I333/I$24)</f>
        <v>2.4629629629629632E-3</v>
      </c>
      <c r="J334" s="27">
        <f t="shared" ref="J334" si="102">IF(J333&gt;J$24/2,"Senza senso",J333/J$24)</f>
        <v>2.2072703485655548E-3</v>
      </c>
      <c r="L334" s="25"/>
      <c r="M334" s="27">
        <f>IF(M333&gt;H$24/2,"Senza senso",M333/H$24)</f>
        <v>2.1586270871985155E-3</v>
      </c>
      <c r="N334" s="27">
        <f>IF(N333&gt;I$24/2,"Senza senso",N333/I$24)</f>
        <v>2.4666666666666669E-3</v>
      </c>
      <c r="O334" s="27">
        <f t="shared" ref="O334" si="103">IF(O333&gt;J$24/2,"Senza senso",O333/J$24)</f>
        <v>2.2156807774974304E-3</v>
      </c>
    </row>
    <row r="335" spans="3:16" x14ac:dyDescent="0.25">
      <c r="F335" t="s">
        <v>124</v>
      </c>
      <c r="G335" s="1" t="s">
        <v>12</v>
      </c>
      <c r="H335" s="25">
        <v>4.5010000000000003</v>
      </c>
      <c r="I335" s="25">
        <v>4.8410000000000002</v>
      </c>
      <c r="J335" s="25">
        <v>4.54</v>
      </c>
      <c r="L335" s="25"/>
      <c r="M335" s="25">
        <v>4.5129999999999999</v>
      </c>
      <c r="N335" s="25">
        <v>4.843</v>
      </c>
      <c r="O335" s="25">
        <v>4.5490000000000004</v>
      </c>
    </row>
    <row r="336" spans="3:16" x14ac:dyDescent="0.25">
      <c r="F336" s="26" t="s">
        <v>119</v>
      </c>
      <c r="H336" s="27">
        <f>IF(H335&gt;H$26/2,"Senza senso",H335/H$26)</f>
        <v>3.2474747474747477E-3</v>
      </c>
      <c r="I336" s="27">
        <f>IF(I335&gt;I$26/2,"Senza senso",I335/I$26)</f>
        <v>3.5079710144927537E-3</v>
      </c>
      <c r="J336" s="27">
        <f t="shared" ref="J336" si="104">IF(J335&gt;J$26/2,"Senza senso",J335/J$26)</f>
        <v>3.2820067953444661E-3</v>
      </c>
      <c r="L336" s="25"/>
      <c r="M336" s="27">
        <f>IF(M335&gt;H$26/2,"Senza senso",M335/H$26)</f>
        <v>3.2561327561327559E-3</v>
      </c>
      <c r="N336" s="27">
        <f>IF(N335&gt;I$26/2,"Senza senso",N335/I$26)</f>
        <v>3.5094202898550723E-3</v>
      </c>
      <c r="O336" s="27">
        <f t="shared" ref="O336" si="105">IF(O335&gt;J$26/2,"Senza senso",O335/J$26)</f>
        <v>3.2885129762162948E-3</v>
      </c>
    </row>
    <row r="337" spans="6:15" x14ac:dyDescent="0.25">
      <c r="F337" t="s">
        <v>169</v>
      </c>
      <c r="G337" s="1" t="s">
        <v>12</v>
      </c>
      <c r="H337" s="44">
        <v>9.3350000000000009</v>
      </c>
      <c r="I337" s="44">
        <v>9.7149999999999999</v>
      </c>
      <c r="J337" s="44">
        <v>9.2370000000000001</v>
      </c>
      <c r="K337" s="45"/>
      <c r="L337" s="45"/>
      <c r="M337" s="44">
        <v>9.3360000000000003</v>
      </c>
      <c r="N337" s="44">
        <v>9.7170000000000005</v>
      </c>
      <c r="O337" s="44">
        <v>9.2449999999999992</v>
      </c>
    </row>
    <row r="338" spans="6:15" x14ac:dyDescent="0.25">
      <c r="F338" s="26" t="s">
        <v>119</v>
      </c>
      <c r="G338" s="1"/>
      <c r="H338" s="27">
        <f>IF(H337&gt;H$28/2,"Senza senso",H337/H$28)</f>
        <v>5.1746119733924621E-3</v>
      </c>
      <c r="I338" s="27">
        <f t="shared" ref="I338" si="106">IF(I337&gt;I$28/2,"Senza senso",I337/I$28)</f>
        <v>5.3972222222222225E-3</v>
      </c>
      <c r="J338" s="27">
        <f t="shared" ref="J338" si="107">IF(J337&gt;J$28/2,"Senza senso",J337/J$28)</f>
        <v>5.1291021156088619E-3</v>
      </c>
      <c r="L338" s="25"/>
      <c r="M338" s="27">
        <f>IF(M337&gt;H$28/2,"Senza senso",M337/H$28)</f>
        <v>5.1751662971175165E-3</v>
      </c>
      <c r="N338" s="27">
        <f t="shared" ref="N338" si="108">IF(N337&gt;I$28/2,"Senza senso",N337/I$28)</f>
        <v>5.398333333333334E-3</v>
      </c>
      <c r="O338" s="27">
        <f t="shared" ref="O338" si="109">IF(O337&gt;J$28/2,"Senza senso",O337/J$28)</f>
        <v>5.1335443389416398E-3</v>
      </c>
    </row>
    <row r="339" spans="6:15" x14ac:dyDescent="0.25">
      <c r="F339" t="s">
        <v>170</v>
      </c>
      <c r="G339" s="1" t="s">
        <v>12</v>
      </c>
      <c r="H339" s="44">
        <v>15.034000000000001</v>
      </c>
      <c r="I339" s="44">
        <v>15.382999999999999</v>
      </c>
      <c r="J339" s="44">
        <v>14.952</v>
      </c>
      <c r="K339" s="45"/>
      <c r="L339" s="45"/>
      <c r="M339" s="44">
        <v>15.039</v>
      </c>
      <c r="N339" s="44">
        <v>15.396000000000001</v>
      </c>
      <c r="O339" s="44">
        <v>14.952999999999999</v>
      </c>
    </row>
    <row r="340" spans="6:15" x14ac:dyDescent="0.25">
      <c r="F340" s="26" t="s">
        <v>119</v>
      </c>
      <c r="H340" s="27">
        <f>IF(H339&gt;H30/2,"Senza senso",H339/H30)</f>
        <v>7.0449859418931591E-3</v>
      </c>
      <c r="I340" s="27">
        <f t="shared" ref="I340" si="110">IF(I339&gt;I$30/2,"Senza senso",I339/I$30)</f>
        <v>7.2220657276995297E-3</v>
      </c>
      <c r="J340" s="27">
        <f t="shared" ref="J340" si="111">IF(J339&gt;J$30/2,"Senza senso",J339/J$30)</f>
        <v>6.9862629660779373E-3</v>
      </c>
      <c r="L340" s="25"/>
      <c r="M340" s="27">
        <f>IF(M339&gt;H30/2,"Senza senso",M339/H30)</f>
        <v>7.047328959700094E-3</v>
      </c>
      <c r="N340" s="27">
        <f t="shared" ref="N340" si="112">IF(N339&gt;I$30/2,"Senza senso",N339/I$30)</f>
        <v>7.2281690140845074E-3</v>
      </c>
      <c r="O340" s="27">
        <f t="shared" ref="O340" si="113">IF(O339&gt;J$30/2,"Senza senso",O339/J$30)</f>
        <v>6.9867302121297079E-3</v>
      </c>
    </row>
    <row r="341" spans="6:15" x14ac:dyDescent="0.25">
      <c r="F341" t="s">
        <v>176</v>
      </c>
      <c r="G341" s="1" t="s">
        <v>12</v>
      </c>
      <c r="H341" s="44">
        <v>33.527000000000001</v>
      </c>
      <c r="I341" s="44">
        <v>33.933999999999997</v>
      </c>
      <c r="J341" s="44">
        <v>32.848999999999997</v>
      </c>
      <c r="L341" s="25"/>
      <c r="M341" s="44">
        <v>33.527000000000001</v>
      </c>
      <c r="N341" s="44">
        <v>33.936</v>
      </c>
      <c r="O341" s="44">
        <v>32.85</v>
      </c>
    </row>
    <row r="342" spans="6:15" x14ac:dyDescent="0.25">
      <c r="F342" s="26" t="s">
        <v>119</v>
      </c>
      <c r="H342" s="27">
        <f>IF(H341&gt;H32/2,"Senza senso",H341/H32)</f>
        <v>1.1905894886363637E-2</v>
      </c>
      <c r="I342" s="27">
        <f t="shared" ref="I342:J342" si="114">IF(I341&gt;I32/2,"Senza senso",I341/I32)</f>
        <v>1.2033333333333332E-2</v>
      </c>
      <c r="J342" s="27">
        <f t="shared" si="114"/>
        <v>1.1653540513693769E-2</v>
      </c>
      <c r="L342" s="25"/>
      <c r="M342" s="27">
        <f>IF(M341&gt;H32/2,"Senza senso",M341/H32)</f>
        <v>1.1905894886363637E-2</v>
      </c>
      <c r="N342" s="27">
        <f t="shared" ref="N342:O342" si="115">IF(N341&gt;I32/2,"Senza senso",N341/I32)</f>
        <v>1.2034042553191489E-2</v>
      </c>
      <c r="O342" s="27">
        <f t="shared" si="115"/>
        <v>1.165389527458493E-2</v>
      </c>
    </row>
    <row r="343" spans="6:15" x14ac:dyDescent="0.25">
      <c r="H343" s="27"/>
      <c r="I343" s="27"/>
      <c r="J343" s="27"/>
      <c r="L343" s="25"/>
      <c r="M343" s="27"/>
      <c r="N343" s="27"/>
      <c r="O343" s="27"/>
    </row>
    <row r="344" spans="6:15" x14ac:dyDescent="0.25">
      <c r="F344" s="20" t="s">
        <v>130</v>
      </c>
      <c r="G344" s="1"/>
      <c r="H344" s="5" t="s">
        <v>7</v>
      </c>
      <c r="I344" s="5" t="s">
        <v>9</v>
      </c>
      <c r="J344" t="s">
        <v>162</v>
      </c>
      <c r="L344" s="25"/>
      <c r="M344" s="5" t="s">
        <v>7</v>
      </c>
      <c r="N344" s="5" t="s">
        <v>9</v>
      </c>
      <c r="O344" t="s">
        <v>162</v>
      </c>
    </row>
    <row r="345" spans="6:15" x14ac:dyDescent="0.25">
      <c r="F345" t="s">
        <v>117</v>
      </c>
      <c r="G345" s="1" t="s">
        <v>12</v>
      </c>
      <c r="H345" s="25">
        <f>$H$258*H$20^3/48/H$190+$H$258*H$20/4/H$242</f>
        <v>0.23688221432775383</v>
      </c>
      <c r="I345" s="25">
        <f>$H$258*I$20^3/48/I$190+$H$258*I$20/4/I$242</f>
        <v>0.25866439519497036</v>
      </c>
      <c r="J345" s="25">
        <f>$H$258*J$20^3/48/J$190+$H$258*J$20/4/J$242</f>
        <v>0.24841568406068867</v>
      </c>
      <c r="L345" s="25"/>
      <c r="M345" s="25">
        <f>$H$258*H$20^3/48/H$190</f>
        <v>0.23632202160276097</v>
      </c>
      <c r="N345" s="25">
        <f>$H$258*I$20^3/48/I$190</f>
        <v>0.2577029539013358</v>
      </c>
      <c r="O345" s="25">
        <f>$H$258*J$20^3/48/J$190</f>
        <v>0.24768876170968165</v>
      </c>
    </row>
    <row r="346" spans="6:15" x14ac:dyDescent="0.25">
      <c r="F346" s="26" t="s">
        <v>119</v>
      </c>
      <c r="G346" s="1"/>
      <c r="H346" s="27">
        <f>IF(H345&gt;H$20/2,"Senza senso",H345/H$20)</f>
        <v>3.9879160661238018E-4</v>
      </c>
      <c r="I346" s="27">
        <f>IF(I345&gt;I$20/2,"Senza senso",I345/I$20)</f>
        <v>4.3110732532495059E-4</v>
      </c>
      <c r="J346" s="27">
        <f t="shared" ref="J346" si="116">IF(J345&gt;J$20/2,"Senza senso",J345/J$20)</f>
        <v>4.1381923048590489E-4</v>
      </c>
      <c r="L346" s="25"/>
      <c r="M346" s="27">
        <f>IF(M345&gt;H$20/2,"Senza senso",M345/H$20)</f>
        <v>3.9784852121676931E-4</v>
      </c>
      <c r="N346" s="27">
        <f>IF(N345&gt;I$20/2,"Senza senso",N345/I$20)</f>
        <v>4.2950492316889299E-4</v>
      </c>
      <c r="O346" s="27">
        <f t="shared" ref="O346" si="117">IF(O345&gt;J$20/2,"Senza senso",O345/J$20)</f>
        <v>4.126082987001194E-4</v>
      </c>
    </row>
    <row r="347" spans="6:15" x14ac:dyDescent="0.25">
      <c r="F347" t="s">
        <v>121</v>
      </c>
      <c r="G347" s="1" t="s">
        <v>12</v>
      </c>
      <c r="H347" s="25">
        <f>$H$258*H$22^3/48/H$190+$H$258*H$22/4/H$242</f>
        <v>0.43215876882200754</v>
      </c>
      <c r="I347" s="25">
        <f>$H$258*I$22^3/48/I$190+$H$258*I$22/4/I$242</f>
        <v>0.44646443389386964</v>
      </c>
      <c r="J347" s="25">
        <f>$H$258*J$22^3/48/J$190+$H$258*J$22/4/J$242</f>
        <v>0.4477710915520709</v>
      </c>
      <c r="L347" s="25"/>
      <c r="M347" s="25">
        <f>$H$258*H$22^3/48/H$190</f>
        <v>0.43147408882479404</v>
      </c>
      <c r="N347" s="25">
        <f>$H$258*I$22^3/48/I$190</f>
        <v>0.44531070434150821</v>
      </c>
      <c r="O347" s="25">
        <f>$H$258*J$22^3/48/J$190</f>
        <v>0.4468861426030189</v>
      </c>
    </row>
    <row r="348" spans="6:15" x14ac:dyDescent="0.25">
      <c r="F348" s="26" t="s">
        <v>119</v>
      </c>
      <c r="G348" s="1"/>
      <c r="H348" s="27">
        <f>IF(H347&gt;H$22/2,"Senza senso",H347/H$22)</f>
        <v>5.9526001215152557E-4</v>
      </c>
      <c r="I348" s="27">
        <f>IF(I347&gt;I$22/2,"Senza senso",I347/I$22)</f>
        <v>6.2008949151926343E-4</v>
      </c>
      <c r="J348" s="27">
        <f t="shared" ref="J348" si="118">IF(J347&gt;J$22/2,"Senza senso",J347/J$22)</f>
        <v>6.1271358997272982E-4</v>
      </c>
      <c r="L348" s="25"/>
      <c r="M348" s="27">
        <f>IF(M347&gt;H$22/2,"Senza senso",M347/H$22)</f>
        <v>5.9431692675591464E-4</v>
      </c>
      <c r="N348" s="27">
        <f>IF(N347&gt;I$22/2,"Senza senso",N347/I$22)</f>
        <v>6.1848708936320588E-4</v>
      </c>
      <c r="O348" s="27">
        <f t="shared" ref="O348" si="119">IF(O347&gt;J$22/2,"Senza senso",O347/J$22)</f>
        <v>6.1150265818694439E-4</v>
      </c>
    </row>
    <row r="349" spans="6:15" x14ac:dyDescent="0.25">
      <c r="F349" t="s">
        <v>123</v>
      </c>
      <c r="G349" s="1" t="s">
        <v>12</v>
      </c>
      <c r="H349" s="25">
        <f>$H$258*H$24^3/48/H$190+$H$258*H$24/4/H$242</f>
        <v>1.4135579009232686</v>
      </c>
      <c r="I349" s="25">
        <f>$H$258*I$24^3/48/I$190+$H$258*I$24/4/I$242</f>
        <v>1.5046542214811325</v>
      </c>
      <c r="J349" s="25">
        <f>$H$258*J$24^3/48/J$190+$H$258*J$24/4/J$242</f>
        <v>1.404349746417684</v>
      </c>
      <c r="L349" s="25"/>
      <c r="M349" s="25">
        <f>$H$258*H$24^3/48/H$190</f>
        <v>1.4125412548668002</v>
      </c>
      <c r="N349" s="25">
        <f>$H$258*I$24^3/48/I$190</f>
        <v>1.5029236271525903</v>
      </c>
      <c r="O349" s="25">
        <f>$H$258*J$24^3/48/J$190</f>
        <v>1.4030539283137149</v>
      </c>
    </row>
    <row r="350" spans="6:15" x14ac:dyDescent="0.25">
      <c r="F350" s="26" t="s">
        <v>119</v>
      </c>
      <c r="G350" s="1"/>
      <c r="H350" s="27">
        <f>IF(H349&gt;H$24/2,"Senza senso",H349/H$24)</f>
        <v>1.311278201227522E-3</v>
      </c>
      <c r="I350" s="27">
        <f>IF(I349&gt;I$24/2,"Senza senso",I349/I$24)</f>
        <v>1.3931983532232707E-3</v>
      </c>
      <c r="J350" s="27">
        <f t="shared" ref="J350" si="120">IF(J349&gt;J$24/2,"Senza senso",J349/J$24)</f>
        <v>1.3123537486381498E-3</v>
      </c>
      <c r="L350" s="25"/>
      <c r="M350" s="27">
        <f>IF(M349&gt;H$24/2,"Senza senso",M349/H$24)</f>
        <v>1.310335115831911E-3</v>
      </c>
      <c r="N350" s="27">
        <f>IF(N349&gt;I$24/2,"Senza senso",N349/I$24)</f>
        <v>1.3915959510672133E-3</v>
      </c>
      <c r="O350" s="27">
        <f t="shared" ref="O350" si="121">IF(O349&gt;J$24/2,"Senza senso",O349/J$24)</f>
        <v>1.3111428168523643E-3</v>
      </c>
    </row>
    <row r="351" spans="6:15" x14ac:dyDescent="0.25">
      <c r="F351" t="s">
        <v>124</v>
      </c>
      <c r="G351" s="1" t="s">
        <v>12</v>
      </c>
      <c r="H351" s="25">
        <f>$H$258*H$26^3/48/H$190+$H$258*H$26/4/H$242</f>
        <v>3.0034720574600575</v>
      </c>
      <c r="I351" s="25">
        <f>$H$258*I$26^3/48/I$190+$H$258*I$26/4/I$242</f>
        <v>3.1376831550929118</v>
      </c>
      <c r="J351" s="25">
        <f>$H$258*J$26^3/48/J$190+$H$258*J$26/4/J$242</f>
        <v>3.0324270978061532</v>
      </c>
      <c r="L351" s="25"/>
      <c r="M351" s="25">
        <f>$H$258*H$26^3/48/H$190</f>
        <v>3.002164941101741</v>
      </c>
      <c r="N351" s="25">
        <f>$H$258*I$26^3/48/I$190</f>
        <v>3.1354718401175523</v>
      </c>
      <c r="O351" s="25">
        <f>$H$258*J$26^3/48/J$190</f>
        <v>3.0307520158668759</v>
      </c>
    </row>
    <row r="352" spans="6:15" x14ac:dyDescent="0.25">
      <c r="F352" s="26" t="s">
        <v>119</v>
      </c>
      <c r="H352" s="27">
        <f>IF(H351&gt;H$26/2,"Senza senso",H351/H$26)</f>
        <v>2.1670072564646879E-3</v>
      </c>
      <c r="I352" s="27">
        <f>IF(I351&gt;I$26/2,"Senza senso",I351/I$26)</f>
        <v>2.2736834457195015E-3</v>
      </c>
      <c r="J352" s="27">
        <f t="shared" ref="J352" si="122">IF(J351&gt;J$26/2,"Senza senso",J351/J$26)</f>
        <v>2.1921687976622231E-3</v>
      </c>
      <c r="L352" s="25"/>
      <c r="M352" s="27">
        <f>IF(M351&gt;H$26/2,"Senza senso",M351/H$26)</f>
        <v>2.1660641710690774E-3</v>
      </c>
      <c r="N352" s="27">
        <f>IF(N351&gt;I$26/2,"Senza senso",N351/I$26)</f>
        <v>2.2720810435634437E-3</v>
      </c>
      <c r="O352" s="27">
        <f t="shared" ref="O352" si="123">IF(O351&gt;J$26/2,"Senza senso",O351/J$26)</f>
        <v>2.1909578658764377E-3</v>
      </c>
    </row>
    <row r="353" spans="6:16" x14ac:dyDescent="0.25">
      <c r="F353" t="s">
        <v>169</v>
      </c>
      <c r="G353" s="1" t="s">
        <v>12</v>
      </c>
      <c r="H353" s="25">
        <f>$H$258*H$28^3/48/H$190+$H$258*H$28/4/H$242</f>
        <v>6.6216474931558071</v>
      </c>
      <c r="I353" s="25">
        <f>$H$258*I$28^3/48/I$190+$H$258*I$28/4/I$242</f>
        <v>6.9608640792169689</v>
      </c>
      <c r="J353" s="25">
        <f>$H$258*J$28^3/48/J$190+$H$258*J$28/4/J$242</f>
        <v>6.6897773332144288</v>
      </c>
      <c r="K353" s="45"/>
      <c r="L353" s="45"/>
      <c r="M353" s="25">
        <f>$H$258*H$28^3/48/H$190</f>
        <v>6.6199461671021247</v>
      </c>
      <c r="N353" s="25">
        <f>$H$258*I$28^3/48/I$190</f>
        <v>6.9579797553360656</v>
      </c>
      <c r="O353" s="25">
        <f>$H$258*J$28^3/48/J$190</f>
        <v>6.6875965661614076</v>
      </c>
    </row>
    <row r="354" spans="6:16" x14ac:dyDescent="0.25">
      <c r="F354" s="26" t="s">
        <v>119</v>
      </c>
      <c r="G354" s="1"/>
      <c r="H354" s="27">
        <f>IF(H353&gt;H$28/2,"Senza senso",H353/H$28)</f>
        <v>3.6705363044100925E-3</v>
      </c>
      <c r="I354" s="27">
        <f t="shared" ref="I354" si="124">IF(I353&gt;I$28/2,"Senza senso",I353/I$28)</f>
        <v>3.8671467106760941E-3</v>
      </c>
      <c r="J354" s="27">
        <f t="shared" ref="J354" si="125">IF(J353&gt;J$28/2,"Senza senso",J353/J$28)</f>
        <v>3.7146856200868613E-3</v>
      </c>
      <c r="L354" s="25"/>
      <c r="M354" s="27">
        <f>IF(M353&gt;H$28/2,"Senza senso",M353/H$28)</f>
        <v>3.6695932190144815E-3</v>
      </c>
      <c r="N354" s="27">
        <f t="shared" ref="N354" si="126">IF(N353&gt;I$28/2,"Senza senso",N353/I$28)</f>
        <v>3.8655443085200366E-3</v>
      </c>
      <c r="O354" s="27">
        <f t="shared" ref="O354" si="127">IF(O353&gt;J$28/2,"Senza senso",O353/J$28)</f>
        <v>3.7134746883010759E-3</v>
      </c>
    </row>
    <row r="355" spans="6:16" x14ac:dyDescent="0.25">
      <c r="F355" t="s">
        <v>170</v>
      </c>
      <c r="G355" s="1" t="s">
        <v>12</v>
      </c>
      <c r="H355" s="25">
        <f>$H$258*H30^3/48/H$190+$H$258*H30/4/H$242</f>
        <v>10.959931988539301</v>
      </c>
      <c r="I355" s="25">
        <f>$H$258*I$30^3/48/I$190+$H$258*I$30/4/I$242</f>
        <v>11.532753358315027</v>
      </c>
      <c r="J355" s="25">
        <f>$H$258*J$30^3/48/J$190+$H$258*J$30/4/J$242</f>
        <v>11.227023062717658</v>
      </c>
      <c r="K355" s="45"/>
      <c r="L355" s="45"/>
      <c r="M355" s="25">
        <f>$H$258*H30^3/48/H$190</f>
        <v>10.957919444305068</v>
      </c>
      <c r="N355" s="25">
        <f>$H$258*I$30^3/48/I$190</f>
        <v>11.529340241722624</v>
      </c>
      <c r="O355" s="25">
        <f>$H$258*J$30^3/48/J$190</f>
        <v>11.224431426509719</v>
      </c>
    </row>
    <row r="356" spans="6:16" x14ac:dyDescent="0.25">
      <c r="F356" s="26" t="s">
        <v>119</v>
      </c>
      <c r="H356" s="27">
        <f>IF(H355&gt;H30/2,"Senza senso",H355/H30)</f>
        <v>5.1358631623895507E-3</v>
      </c>
      <c r="I356" s="27">
        <f t="shared" ref="I356" si="128">IF(I355&gt;I$30/2,"Senza senso",I355/I$30)</f>
        <v>5.4144381963920317E-3</v>
      </c>
      <c r="J356" s="27">
        <f t="shared" ref="J356" si="129">IF(J355&gt;J$30/2,"Senza senso",J355/J$30)</f>
        <v>5.2457821991952428E-3</v>
      </c>
      <c r="L356" s="25"/>
      <c r="M356" s="27">
        <f>IF(M355&gt;H30/2,"Senza senso",M355/H30)</f>
        <v>5.1349200769939402E-3</v>
      </c>
      <c r="N356" s="27">
        <f t="shared" ref="N356" si="130">IF(N355&gt;I$30/2,"Senza senso",N355/I$30)</f>
        <v>5.4128357942359734E-3</v>
      </c>
      <c r="O356" s="27">
        <f t="shared" ref="O356" si="131">IF(O355&gt;J$30/2,"Senza senso",O355/J$30)</f>
        <v>5.2445712674094574E-3</v>
      </c>
    </row>
    <row r="357" spans="6:16" x14ac:dyDescent="0.25">
      <c r="F357" t="s">
        <v>176</v>
      </c>
      <c r="G357" s="1" t="s">
        <v>12</v>
      </c>
      <c r="H357" s="25">
        <f>$H$258*H32^3/48/H$190+$H$258*H32/4/H$242</f>
        <v>25.181906871504744</v>
      </c>
      <c r="I357" s="25">
        <f t="shared" ref="I357:J357" si="132">$H$258*I32^3/48/I$190+$H$258*I32/4/I$242</f>
        <v>26.760012556978467</v>
      </c>
      <c r="J357" s="25">
        <f t="shared" si="132"/>
        <v>25.647903009664208</v>
      </c>
      <c r="K357" s="27"/>
      <c r="L357" s="25"/>
      <c r="M357" s="25">
        <f>$H$258*H32^3/48/H$190</f>
        <v>25.179251143030704</v>
      </c>
      <c r="N357" s="25">
        <f t="shared" ref="N357:O357" si="133">$H$258*I32^3/48/I$190</f>
        <v>26.755493782898384</v>
      </c>
      <c r="O357" s="25">
        <f t="shared" si="133"/>
        <v>25.644489635146435</v>
      </c>
      <c r="P357" s="27"/>
    </row>
    <row r="358" spans="6:16" x14ac:dyDescent="0.25">
      <c r="F358" s="26" t="s">
        <v>119</v>
      </c>
      <c r="H358" s="27">
        <f>IF(H357&gt;H32/2,"Senza senso",H357/H32)</f>
        <v>8.9424385197104921E-3</v>
      </c>
      <c r="I358" s="27">
        <f t="shared" ref="I358:J358" si="134">IF(I357&gt;I32/2,"Senza senso",I357/I32)</f>
        <v>9.4893661549569023E-3</v>
      </c>
      <c r="J358" s="27">
        <f t="shared" si="134"/>
        <v>9.0988729280772687E-3</v>
      </c>
      <c r="K358" s="27"/>
      <c r="L358" s="25"/>
      <c r="M358" s="27">
        <f>IF(M357&gt;H32/2,"Senza senso",M357/H32)</f>
        <v>8.9414954343148816E-3</v>
      </c>
      <c r="N358" s="27">
        <f t="shared" ref="N358:O358" si="135">IF(N357&gt;I32/2,"Senza senso",N357/I32)</f>
        <v>9.4877637528008457E-3</v>
      </c>
      <c r="O358" s="27">
        <f t="shared" si="135"/>
        <v>9.0976619962914833E-3</v>
      </c>
      <c r="P358" s="27"/>
    </row>
    <row r="359" spans="6:16" x14ac:dyDescent="0.25">
      <c r="H359" s="27"/>
      <c r="I359" s="27"/>
      <c r="J359" s="27"/>
      <c r="K359" s="27"/>
      <c r="L359" s="25"/>
      <c r="M359" s="27"/>
      <c r="N359" s="27"/>
      <c r="O359" s="27"/>
      <c r="P359" s="27"/>
    </row>
    <row r="360" spans="6:16" ht="18" x14ac:dyDescent="0.35">
      <c r="G360" s="25"/>
      <c r="H360" s="10" t="s">
        <v>131</v>
      </c>
      <c r="I360" s="25"/>
      <c r="J360" s="29" t="s">
        <v>125</v>
      </c>
      <c r="K360" s="25"/>
      <c r="L360" s="25"/>
      <c r="M360" s="10" t="s">
        <v>131</v>
      </c>
      <c r="O360" s="29" t="s">
        <v>126</v>
      </c>
    </row>
    <row r="361" spans="6:16" x14ac:dyDescent="0.25">
      <c r="F361" s="20" t="s">
        <v>129</v>
      </c>
      <c r="G361" s="1"/>
      <c r="H361" s="5" t="s">
        <v>7</v>
      </c>
      <c r="I361" s="5" t="s">
        <v>9</v>
      </c>
      <c r="J361" t="s">
        <v>162</v>
      </c>
      <c r="L361" s="25"/>
      <c r="M361" s="5" t="s">
        <v>7</v>
      </c>
      <c r="N361" s="5" t="s">
        <v>9</v>
      </c>
      <c r="O361" t="s">
        <v>162</v>
      </c>
    </row>
    <row r="362" spans="6:16" x14ac:dyDescent="0.25">
      <c r="F362" t="s">
        <v>117</v>
      </c>
      <c r="G362" s="1" t="s">
        <v>12</v>
      </c>
      <c r="H362" s="25">
        <f>$H$258*H$20^3/48/H$192+$H$258*H$20/4/H$244</f>
        <v>0.31005634596874543</v>
      </c>
      <c r="I362" s="25">
        <f>$H$258*I$20^3/48/I$192+$H$258*I$20/4/I$244</f>
        <v>0.34401356405486244</v>
      </c>
      <c r="J362" s="25">
        <f>$H$258*J$20^3/48/J$192+$H$258*J$20/4/J$244</f>
        <v>0.32180420574900692</v>
      </c>
      <c r="L362" s="25"/>
      <c r="M362" s="25">
        <f>$H$258*H$20^3/48/H$192</f>
        <v>0.265504936322774</v>
      </c>
      <c r="N362" s="25">
        <f>$H$258*I$20^3/48/I$192</f>
        <v>0.2675513698630137</v>
      </c>
      <c r="O362" s="25">
        <f>$H$258*J$20^3/48/J$192</f>
        <v>0.26399300257613745</v>
      </c>
    </row>
    <row r="363" spans="6:16" x14ac:dyDescent="0.25">
      <c r="F363" s="26" t="s">
        <v>119</v>
      </c>
      <c r="G363" s="1"/>
      <c r="H363" s="27">
        <f>IF(H362&gt;H$20/2,"Senza senso",H362/H$20)</f>
        <v>5.2198038041876334E-4</v>
      </c>
      <c r="I363" s="27">
        <f>IF(I362&gt;I$20/2,"Senza senso",I362/I$20)</f>
        <v>5.7335594009143742E-4</v>
      </c>
      <c r="J363" s="27">
        <f t="shared" ref="J363" si="136">IF(J362&gt;J$20/2,"Senza senso",J362/J$20)</f>
        <v>5.3607230676163081E-4</v>
      </c>
      <c r="L363" s="25"/>
      <c r="M363" s="27">
        <f>IF(M362&gt;H$20/2,"Senza senso",M362/H$20)</f>
        <v>4.4697800727739733E-4</v>
      </c>
      <c r="N363" s="27">
        <f>IF(N362&gt;I$20/2,"Senza senso",N362/I$20)</f>
        <v>4.4591894977168947E-4</v>
      </c>
      <c r="O363" s="27">
        <f t="shared" ref="O363" si="137">IF(O362&gt;J$20/2,"Senza senso",O362/J$20)</f>
        <v>4.3976845340019569E-4</v>
      </c>
    </row>
    <row r="364" spans="6:16" x14ac:dyDescent="0.25">
      <c r="F364" t="s">
        <v>121</v>
      </c>
      <c r="G364" s="1" t="s">
        <v>12</v>
      </c>
      <c r="H364" s="25">
        <f>$H$258*H$22^3/48/H$192+$H$258*H$22/4/H$244</f>
        <v>0.53920764916347419</v>
      </c>
      <c r="I364" s="25">
        <f>$H$258*I$22^3/48/I$192+$H$258*I$22/4/I$244</f>
        <v>0.55408340015350621</v>
      </c>
      <c r="J364" s="25">
        <f>$H$258*J$22^3/48/J$192+$H$258*J$22/4/J$244</f>
        <v>0.54668151014612565</v>
      </c>
      <c r="L364" s="25"/>
      <c r="M364" s="25">
        <f>$H$258*H$22^3/48/H$192</f>
        <v>0.48475592626284247</v>
      </c>
      <c r="N364" s="25">
        <f>$H$258*I$22^3/48/I$192</f>
        <v>0.46232876712328769</v>
      </c>
      <c r="O364" s="25">
        <f>$H$258*J$22^3/48/J$192</f>
        <v>0.47630265410958889</v>
      </c>
    </row>
    <row r="365" spans="6:16" x14ac:dyDescent="0.25">
      <c r="F365" s="26" t="s">
        <v>119</v>
      </c>
      <c r="G365" s="1"/>
      <c r="H365" s="27">
        <f>IF(H364&gt;H$22/2,"Senza senso",H364/H$22)</f>
        <v>7.4271026055574955E-4</v>
      </c>
      <c r="I365" s="27">
        <f>IF(I364&gt;I$22/2,"Senza senso",I364/I$22)</f>
        <v>7.695602779909809E-4</v>
      </c>
      <c r="J365" s="27">
        <f t="shared" ref="J365" si="138">IF(J364&gt;J$22/2,"Senza senso",J364/J$22)</f>
        <v>7.4805899034773634E-4</v>
      </c>
      <c r="L365" s="25"/>
      <c r="M365" s="27">
        <f>IF(M364&gt;H$22/2,"Senza senso",M364/H$22)</f>
        <v>6.6770788741438354E-4</v>
      </c>
      <c r="N365" s="27">
        <f>IF(N364&gt;I$22/2,"Senza senso",N364/I$22)</f>
        <v>6.4212328767123295E-4</v>
      </c>
      <c r="O365" s="27">
        <f t="shared" ref="O365" si="139">IF(O364&gt;J$22/2,"Senza senso",O364/J$22)</f>
        <v>6.5175513698630116E-4</v>
      </c>
    </row>
    <row r="366" spans="6:16" x14ac:dyDescent="0.25">
      <c r="F366" t="s">
        <v>123</v>
      </c>
      <c r="G366" s="1" t="s">
        <v>12</v>
      </c>
      <c r="H366" s="25">
        <f>$H$258*H$24^3/48/H$192+$H$258*H$24/4/H$244</f>
        <v>1.6678255935274999</v>
      </c>
      <c r="I366" s="25">
        <f>$H$258*I$24^3/48/I$192+$H$258*I$24/4/I$244</f>
        <v>1.6979915385864237</v>
      </c>
      <c r="J366" s="25">
        <f>$H$258*J$24^3/48/J$192+$H$258*J$24/4/J$244</f>
        <v>1.5984654324127832</v>
      </c>
      <c r="L366" s="25"/>
      <c r="M366" s="25">
        <f>$H$258*H$24^3/48/H$192</f>
        <v>1.5869730352811073</v>
      </c>
      <c r="N366" s="25">
        <f>$H$258*I$24^3/48/I$192</f>
        <v>1.560359589041096</v>
      </c>
      <c r="O366" s="25">
        <f>$H$258*J$24^3/48/J$192</f>
        <v>1.4954106789307116</v>
      </c>
    </row>
    <row r="367" spans="6:16" x14ac:dyDescent="0.25">
      <c r="F367" s="26" t="s">
        <v>119</v>
      </c>
      <c r="G367" s="1"/>
      <c r="H367" s="27">
        <f>IF(H366&gt;H$24/2,"Senza senso",H366/H$24)</f>
        <v>1.5471480459438775E-3</v>
      </c>
      <c r="I367" s="27">
        <f>IF(I366&gt;I$24/2,"Senza senso",I366/I$24)</f>
        <v>1.5722143875800221E-3</v>
      </c>
      <c r="J367" s="27">
        <f t="shared" ref="J367" si="140">IF(J366&gt;J$24/2,"Senza senso",J366/J$24)</f>
        <v>1.4937533243741549E-3</v>
      </c>
      <c r="L367" s="25"/>
      <c r="M367" s="27">
        <f>IF(M366&gt;H$24/2,"Senza senso",M366/H$24)</f>
        <v>1.4721456728025114E-3</v>
      </c>
      <c r="N367" s="27">
        <f>IF(N366&gt;I$24/2,"Senza senso",N366/I$24)</f>
        <v>1.4447773972602741E-3</v>
      </c>
      <c r="O367" s="27">
        <f t="shared" ref="O367" si="141">IF(O366&gt;J$24/2,"Senza senso",O366/J$24)</f>
        <v>1.39744947101272E-3</v>
      </c>
    </row>
    <row r="368" spans="6:16" x14ac:dyDescent="0.25">
      <c r="F368" t="s">
        <v>124</v>
      </c>
      <c r="G368" s="1" t="s">
        <v>12</v>
      </c>
      <c r="H368" s="25">
        <f>$H$258*H$26^3/48/H$192+$H$258*H$26/4/H$244</f>
        <v>3.4768493320891731</v>
      </c>
      <c r="I368" s="25">
        <f>$H$258*I$26^3/48/I$192+$H$258*I$26/4/I$244</f>
        <v>3.4311605637645402</v>
      </c>
      <c r="J368" s="25">
        <f>$H$258*J$26^3/48/J$192+$H$258*J$26/4/J$244</f>
        <v>3.3634699554438532</v>
      </c>
      <c r="L368" s="25"/>
      <c r="M368" s="25">
        <f>$H$258*H$26^3/48/H$192</f>
        <v>3.3728960429152397</v>
      </c>
      <c r="N368" s="25">
        <f>$H$258*I$26^3/48/I$192</f>
        <v>3.2552975171232879</v>
      </c>
      <c r="O368" s="25">
        <f>$H$258*J$26^3/48/J$192</f>
        <v>3.2302528350889799</v>
      </c>
    </row>
    <row r="369" spans="6:16" x14ac:dyDescent="0.25">
      <c r="F369" s="26" t="s">
        <v>119</v>
      </c>
      <c r="H369" s="27">
        <f>IF(H368&gt;H$26/2,"Senza senso",H368/H$26)</f>
        <v>2.50854930165164E-3</v>
      </c>
      <c r="I369" s="27">
        <f>IF(I368&gt;I$26/2,"Senza senso",I368/I$26)</f>
        <v>2.4863482346119854E-3</v>
      </c>
      <c r="J369" s="27">
        <f t="shared" ref="J369" si="142">IF(J368&gt;J$26/2,"Senza senso",J368/J$26)</f>
        <v>2.4314826541197523E-3</v>
      </c>
      <c r="L369" s="25"/>
      <c r="M369" s="27">
        <f>IF(M368&gt;H$26/2,"Senza senso",M368/H$26)</f>
        <v>2.4335469285102738E-3</v>
      </c>
      <c r="N369" s="27">
        <f>IF(N368&gt;I$26/2,"Senza senso",N368/I$26)</f>
        <v>2.3589112442922375E-3</v>
      </c>
      <c r="O369" s="27">
        <f t="shared" ref="O369" si="143">IF(O368&gt;J$26/2,"Senza senso",O368/J$26)</f>
        <v>2.3351788007583171E-3</v>
      </c>
    </row>
    <row r="370" spans="6:16" x14ac:dyDescent="0.25">
      <c r="F370" t="s">
        <v>169</v>
      </c>
      <c r="G370" s="1" t="s">
        <v>12</v>
      </c>
      <c r="H370" s="25">
        <f>$H$258*H$28^3/48/H$192+$H$258*H$28/4/H$244</f>
        <v>7.5727338259529606</v>
      </c>
      <c r="I370" s="25">
        <f>$H$258*I$28^3/48/I$192+$H$258*I$28/4/I$244</f>
        <v>7.4532735688769156</v>
      </c>
      <c r="J370" s="25">
        <f>$H$258*J$28^3/48/J$192+$H$258*J$28/4/J$244</f>
        <v>7.3012446790743217</v>
      </c>
      <c r="K370" s="45"/>
      <c r="L370" s="45"/>
      <c r="M370" s="25">
        <f>$H$258*H$28^3/48/H$192</f>
        <v>7.4374295448059362</v>
      </c>
      <c r="N370" s="25">
        <f>$H$258*I$28^3/48/I$192</f>
        <v>7.2238869863013697</v>
      </c>
      <c r="O370" s="25">
        <f>$H$258*J$28^3/48/J$192</f>
        <v>7.1278110695557135</v>
      </c>
    </row>
    <row r="371" spans="6:16" x14ac:dyDescent="0.25">
      <c r="F371" s="26" t="s">
        <v>119</v>
      </c>
      <c r="G371" s="1"/>
      <c r="H371" s="27">
        <f>IF(H370&gt;H$28/2,"Senza senso",H370/H$28)</f>
        <v>4.1977460232555212E-3</v>
      </c>
      <c r="I371" s="27">
        <f t="shared" ref="I371:J371" si="144">IF(I370&gt;I$28/2,"Senza senso",I370/I$28)</f>
        <v>4.140707538264953E-3</v>
      </c>
      <c r="J371" s="27">
        <f t="shared" si="144"/>
        <v>4.0542199339631971E-3</v>
      </c>
      <c r="L371" s="25"/>
      <c r="M371" s="27">
        <f>IF(M370&gt;H$28/2,"Senza senso",M370/H$28)</f>
        <v>4.1227436501141551E-3</v>
      </c>
      <c r="N371" s="27">
        <f t="shared" ref="N371:O371" si="145">IF(N370&gt;I$28/2,"Senza senso",N370/I$28)</f>
        <v>4.013270547945205E-3</v>
      </c>
      <c r="O371" s="27">
        <f t="shared" si="145"/>
        <v>3.9579160806017619E-3</v>
      </c>
    </row>
    <row r="372" spans="6:16" x14ac:dyDescent="0.25">
      <c r="F372" t="s">
        <v>170</v>
      </c>
      <c r="G372" s="1" t="s">
        <v>12</v>
      </c>
      <c r="H372" s="25">
        <f>$H$258*H30^3/48/H$192+$H$258*H30/4/H$244</f>
        <v>12.471145180044234</v>
      </c>
      <c r="I372" s="25">
        <f>$H$258*I$30^3/48/I$192+$H$258*I$30/4/I$244</f>
        <v>12.241388081761201</v>
      </c>
      <c r="J372" s="25">
        <f>$H$258*J$30^3/48/J$192+$H$258*J$30/4/J$244</f>
        <v>12.169394938409836</v>
      </c>
      <c r="K372" s="45"/>
      <c r="L372" s="45"/>
      <c r="M372" s="25">
        <f>$H$258*H30^3/48/H$192</f>
        <v>12.311090115760559</v>
      </c>
      <c r="N372" s="25">
        <f>$H$258*I$30^3/48/I$192</f>
        <v>11.969947292380137</v>
      </c>
      <c r="O372" s="25">
        <f>$H$258*J$30^3/48/J$192</f>
        <v>11.963285431445692</v>
      </c>
    </row>
    <row r="373" spans="6:16" x14ac:dyDescent="0.25">
      <c r="F373" s="26" t="s">
        <v>119</v>
      </c>
      <c r="H373" s="27">
        <f>IF(H372&gt;H30/2,"Senza senso",H372/H30)</f>
        <v>5.8440230459438774E-3</v>
      </c>
      <c r="I373" s="27">
        <f t="shared" ref="I373:J373" si="146">IF(I372&gt;I$30/2,"Senza senso",I372/I$30)</f>
        <v>5.747130554817465E-3</v>
      </c>
      <c r="J373" s="27">
        <f t="shared" si="146"/>
        <v>5.6861017374123151E-3</v>
      </c>
      <c r="L373" s="25"/>
      <c r="M373" s="27">
        <f>IF(M372&gt;H30/2,"Senza senso",M372/H30)</f>
        <v>5.7690206728025113E-3</v>
      </c>
      <c r="N373" s="27">
        <f t="shared" ref="N373:O373" si="147">IF(N372&gt;I$30/2,"Senza senso",N372/I$30)</f>
        <v>5.6196935644977171E-3</v>
      </c>
      <c r="O373" s="27">
        <f t="shared" si="147"/>
        <v>5.5897978840508799E-3</v>
      </c>
    </row>
    <row r="374" spans="6:16" x14ac:dyDescent="0.25">
      <c r="F374" t="s">
        <v>176</v>
      </c>
      <c r="G374" s="1" t="s">
        <v>12</v>
      </c>
      <c r="H374" s="25">
        <f>$H$258*H32^3/48/H$192+$H$258*H32/4/H$244</f>
        <v>28.499791157651931</v>
      </c>
      <c r="I374" s="25">
        <f t="shared" ref="I374:J374" si="148">$H$258*I32^3/48/I$192+$H$258*I32/4/I$244</f>
        <v>28.137358185989363</v>
      </c>
      <c r="J374" s="25">
        <f t="shared" si="148"/>
        <v>27.604012732872839</v>
      </c>
      <c r="K374" s="25"/>
      <c r="L374" s="25"/>
      <c r="M374" s="25">
        <f>$H$258*H32^3/48/H$192</f>
        <v>28.288584474885845</v>
      </c>
      <c r="N374" s="25">
        <f t="shared" ref="N374:O374" si="149">$H$258*I32^3/48/I$192</f>
        <v>27.777985873287673</v>
      </c>
      <c r="O374" s="25">
        <f t="shared" si="149"/>
        <v>27.332551431017624</v>
      </c>
    </row>
    <row r="375" spans="6:16" x14ac:dyDescent="0.25">
      <c r="F375" s="26" t="s">
        <v>119</v>
      </c>
      <c r="H375" s="27">
        <f>IF(H374&gt;H32/2,"Senza senso",H374/H32)</f>
        <v>1.0120664473597987E-2</v>
      </c>
      <c r="I375" s="27">
        <f t="shared" ref="I375:J375" si="150">IF(I374&gt;I32/2,"Senza senso",I374/I32)</f>
        <v>9.9777865907763694E-3</v>
      </c>
      <c r="J375" s="27">
        <f t="shared" si="150"/>
        <v>9.7928241566882495E-3</v>
      </c>
      <c r="K375" s="25"/>
      <c r="L375" s="25"/>
      <c r="M375" s="27">
        <f>IF(M374&gt;H32/2,"Senza senso",M374/H32)</f>
        <v>1.0045662100456621E-2</v>
      </c>
      <c r="N375" s="27">
        <f t="shared" ref="N375:O375" si="151">IF(N374&gt;I32/2,"Senza senso",N374/I32)</f>
        <v>9.8503496004566215E-3</v>
      </c>
      <c r="O375" s="27">
        <f t="shared" si="151"/>
        <v>9.6965203033268135E-3</v>
      </c>
    </row>
    <row r="376" spans="6:16" x14ac:dyDescent="0.25">
      <c r="H376" s="27"/>
      <c r="I376" s="25"/>
      <c r="K376" s="25"/>
      <c r="L376" s="25"/>
      <c r="M376" s="27"/>
    </row>
    <row r="377" spans="6:16" x14ac:dyDescent="0.25">
      <c r="G377" s="35"/>
      <c r="H377" s="38" t="s">
        <v>143</v>
      </c>
      <c r="I377" s="36"/>
      <c r="J377" s="36"/>
      <c r="K377" s="36"/>
      <c r="L377" s="37"/>
      <c r="M377" s="38" t="s">
        <v>144</v>
      </c>
      <c r="N377" s="36"/>
      <c r="O377" s="36"/>
      <c r="P377" s="36"/>
    </row>
    <row r="378" spans="6:16" x14ac:dyDescent="0.25">
      <c r="G378" s="39" t="s">
        <v>142</v>
      </c>
      <c r="H378" s="5" t="s">
        <v>7</v>
      </c>
      <c r="I378" s="5" t="s">
        <v>9</v>
      </c>
      <c r="J378" t="s">
        <v>162</v>
      </c>
      <c r="L378" s="40"/>
      <c r="M378" s="5" t="s">
        <v>7</v>
      </c>
      <c r="N378" s="5" t="s">
        <v>9</v>
      </c>
      <c r="O378" t="s">
        <v>162</v>
      </c>
    </row>
    <row r="379" spans="6:16" x14ac:dyDescent="0.25">
      <c r="F379" t="s">
        <v>117</v>
      </c>
      <c r="G379" s="1" t="s">
        <v>12</v>
      </c>
      <c r="H379" s="25">
        <v>0.51200000000000001</v>
      </c>
      <c r="I379" s="25">
        <v>0.66800000000000004</v>
      </c>
      <c r="J379" s="25">
        <v>0.57299999999999995</v>
      </c>
      <c r="L379" s="25"/>
      <c r="M379" s="25">
        <v>0.51800000000000002</v>
      </c>
      <c r="N379" s="25">
        <v>0.67200000000000004</v>
      </c>
      <c r="O379" s="25">
        <v>0.58299999999999996</v>
      </c>
    </row>
    <row r="380" spans="6:16" x14ac:dyDescent="0.25">
      <c r="F380" s="26" t="s">
        <v>119</v>
      </c>
      <c r="G380" s="1"/>
      <c r="H380" s="27">
        <f>IF(H379&gt;H$20/2,"Senza senso",H379/H$20)</f>
        <v>8.6195286195286198E-4</v>
      </c>
      <c r="I380" s="27">
        <f>IF(I379&gt;I$20/2,"Senza senso",I379/I$20)</f>
        <v>1.1133333333333334E-3</v>
      </c>
      <c r="J380" s="27">
        <f t="shared" ref="J380" si="152">IF(J379&gt;J$20/2,"Senza senso",J379/J$20)</f>
        <v>9.5452273863068468E-4</v>
      </c>
      <c r="L380" s="25"/>
      <c r="M380" s="27">
        <f>IF(M379&gt;H$20/2,"Senza senso",M379/H$20)</f>
        <v>8.7205387205387206E-4</v>
      </c>
      <c r="N380" s="27">
        <f>IF(N379&gt;I$20/2,"Senza senso",N379/I$20)</f>
        <v>1.1200000000000001E-3</v>
      </c>
      <c r="O380" s="27">
        <f t="shared" ref="O380" si="153">IF(O379&gt;J$20/2,"Senza senso",O379/J$20)</f>
        <v>9.7118107612860233E-4</v>
      </c>
    </row>
    <row r="381" spans="6:16" x14ac:dyDescent="0.25">
      <c r="F381" t="s">
        <v>121</v>
      </c>
      <c r="G381" s="1" t="s">
        <v>12</v>
      </c>
      <c r="H381" s="25">
        <v>0.81100000000000005</v>
      </c>
      <c r="I381" s="25">
        <v>0.96699999999999997</v>
      </c>
      <c r="J381" s="25">
        <v>0.88200000000000001</v>
      </c>
      <c r="L381" s="25"/>
      <c r="M381" s="25">
        <v>0.81599999999999995</v>
      </c>
      <c r="N381" s="25">
        <v>0.97</v>
      </c>
      <c r="O381" s="25">
        <v>0.88400000000000001</v>
      </c>
    </row>
    <row r="382" spans="6:16" x14ac:dyDescent="0.25">
      <c r="F382" s="26" t="s">
        <v>119</v>
      </c>
      <c r="G382" s="1"/>
      <c r="H382" s="27">
        <f>IF(H381&gt;H$22/2,"Senza senso",H381/H$22)</f>
        <v>1.1170798898071626E-3</v>
      </c>
      <c r="I382" s="27">
        <f>IF(I381&gt;I$22/2,"Senza senso",I381/I$22)</f>
        <v>1.3430555555555555E-3</v>
      </c>
      <c r="J382" s="27">
        <f t="shared" ref="J382" si="154">IF(J381&gt;J$22/2,"Senza senso",J381/J$22)</f>
        <v>1.206896551724138E-3</v>
      </c>
      <c r="L382" s="25"/>
      <c r="M382" s="27">
        <f>IF(M381&gt;H$22/2,"Senza senso",M381/H$22)</f>
        <v>1.1239669421487602E-3</v>
      </c>
      <c r="N382" s="27">
        <f>IF(N381&gt;I$22/2,"Senza senso",N381/I$22)</f>
        <v>1.3472222222222221E-3</v>
      </c>
      <c r="O382" s="27">
        <f t="shared" ref="O382" si="155">IF(O381&gt;J$22/2,"Senza senso",O381/J$22)</f>
        <v>1.2096332785987958E-3</v>
      </c>
    </row>
    <row r="383" spans="6:16" x14ac:dyDescent="0.25">
      <c r="F383" t="s">
        <v>123</v>
      </c>
      <c r="G383" s="1" t="s">
        <v>12</v>
      </c>
      <c r="H383" s="25">
        <v>2.1960000000000002</v>
      </c>
      <c r="I383" s="25">
        <v>2.4470000000000001</v>
      </c>
      <c r="J383" s="25">
        <v>2.202</v>
      </c>
      <c r="L383" s="25"/>
      <c r="M383" s="25">
        <v>2.2010000000000001</v>
      </c>
      <c r="N383" s="25">
        <v>2.4489999999999998</v>
      </c>
      <c r="O383" s="25">
        <v>2.2090000000000001</v>
      </c>
    </row>
    <row r="384" spans="6:16" x14ac:dyDescent="0.25">
      <c r="F384" s="26" t="s">
        <v>119</v>
      </c>
      <c r="G384" s="1"/>
      <c r="H384" s="27">
        <f>IF(H383&gt;H$24/2,"Senza senso",H383/H$24)</f>
        <v>2.037105751391466E-3</v>
      </c>
      <c r="I384" s="27">
        <f>IF(I383&gt;I$24/2,"Senza senso",I383/I$24)</f>
        <v>2.2657407407407409E-3</v>
      </c>
      <c r="J384" s="27">
        <f t="shared" ref="J384" si="156">IF(J383&gt;J$24/2,"Senza senso",J383/J$24)</f>
        <v>2.0577516119988787E-3</v>
      </c>
      <c r="L384" s="25"/>
      <c r="M384" s="27">
        <f>IF(M383&gt;H$24/2,"Senza senso",M383/H$24)</f>
        <v>2.0417439703153992E-3</v>
      </c>
      <c r="N384" s="27">
        <f>IF(N383&gt;I$24/2,"Senza senso",N383/I$24)</f>
        <v>2.2675925925925923E-3</v>
      </c>
      <c r="O384" s="27">
        <f t="shared" ref="O384" si="157">IF(O383&gt;J$24/2,"Senza senso",O383/J$24)</f>
        <v>2.0642930567236709E-3</v>
      </c>
    </row>
    <row r="385" spans="6:15" x14ac:dyDescent="0.25">
      <c r="F385" t="s">
        <v>124</v>
      </c>
      <c r="G385" s="1" t="s">
        <v>12</v>
      </c>
      <c r="H385" s="25">
        <v>4.3449999999999998</v>
      </c>
      <c r="I385" s="25">
        <v>4.5659999999999998</v>
      </c>
      <c r="J385" s="25">
        <v>4.3310000000000004</v>
      </c>
      <c r="L385" s="25"/>
      <c r="M385" s="25">
        <v>4.3490000000000002</v>
      </c>
      <c r="N385" s="25">
        <v>4.5659999999999998</v>
      </c>
      <c r="O385" s="25">
        <v>4.3380000000000001</v>
      </c>
    </row>
    <row r="386" spans="6:15" x14ac:dyDescent="0.25">
      <c r="F386" s="26" t="s">
        <v>119</v>
      </c>
      <c r="H386" s="27">
        <f>IF(H385&gt;H$26/2,"Senza senso",H385/H$26)</f>
        <v>3.1349206349206345E-3</v>
      </c>
      <c r="I386" s="27">
        <f>IF(I385&gt;I$26/2,"Senza senso",I385/I$26)</f>
        <v>3.3086956521739129E-3</v>
      </c>
      <c r="J386" s="27">
        <f t="shared" ref="J386" si="158">IF(J385&gt;J$26/2,"Senza senso",J385/J$26)</f>
        <v>3.1309188173208997E-3</v>
      </c>
      <c r="L386" s="25"/>
      <c r="M386" s="27">
        <f>IF(M385&gt;H$26/2,"Senza senso",M385/H$26)</f>
        <v>3.1378066378066382E-3</v>
      </c>
      <c r="N386" s="27">
        <f>IF(N385&gt;I$26/2,"Senza senso",N385/I$26)</f>
        <v>3.3086956521739129E-3</v>
      </c>
      <c r="O386" s="27">
        <f t="shared" ref="O386" si="159">IF(O385&gt;J$26/2,"Senza senso",O385/J$26)</f>
        <v>3.1359791802212105E-3</v>
      </c>
    </row>
    <row r="387" spans="6:15" x14ac:dyDescent="0.25">
      <c r="F387" t="s">
        <v>169</v>
      </c>
      <c r="G387" s="1" t="s">
        <v>12</v>
      </c>
      <c r="H387" s="44">
        <v>9.1219999999999999</v>
      </c>
      <c r="I387" s="44">
        <v>9.3529999999999998</v>
      </c>
      <c r="J387" s="44">
        <v>8.9619999999999997</v>
      </c>
      <c r="K387" s="45"/>
      <c r="L387" s="45"/>
      <c r="M387" s="44">
        <v>9.1229999999999993</v>
      </c>
      <c r="N387" s="44">
        <v>9.3539999999999992</v>
      </c>
      <c r="O387" s="44">
        <v>8.9700000000000006</v>
      </c>
    </row>
    <row r="388" spans="6:15" x14ac:dyDescent="0.25">
      <c r="F388" s="26" t="s">
        <v>119</v>
      </c>
      <c r="G388" s="1"/>
      <c r="H388" s="27">
        <f>IF(H387&gt;H$28/2,"Senza senso",H387/H$28)</f>
        <v>5.0565410199556538E-3</v>
      </c>
      <c r="I388" s="27">
        <f t="shared" ref="I388" si="160">IF(I387&gt;I$28/2,"Senza senso",I387/I$28)</f>
        <v>5.1961111111111105E-3</v>
      </c>
      <c r="J388" s="27">
        <f t="shared" ref="J388" si="161">IF(J387&gt;J$28/2,"Senza senso",J387/J$28)</f>
        <v>4.976400688544616E-3</v>
      </c>
      <c r="L388" s="25"/>
      <c r="M388" s="27">
        <f>IF(M387&gt;H$28/2,"Senza senso",M387/H$28)</f>
        <v>5.0570953436807091E-3</v>
      </c>
      <c r="N388" s="27">
        <f t="shared" ref="N388" si="162">IF(N387&gt;I$28/2,"Senza senso",N387/I$28)</f>
        <v>5.1966666666666663E-3</v>
      </c>
      <c r="O388" s="27">
        <f t="shared" ref="O388" si="163">IF(O387&gt;J$28/2,"Senza senso",O387/J$28)</f>
        <v>4.9808429118773949E-3</v>
      </c>
    </row>
    <row r="389" spans="6:15" x14ac:dyDescent="0.25">
      <c r="F389" t="s">
        <v>170</v>
      </c>
      <c r="G389" s="1" t="s">
        <v>12</v>
      </c>
      <c r="H389" s="44">
        <v>14.781000000000001</v>
      </c>
      <c r="I389" s="44">
        <v>14.952</v>
      </c>
      <c r="J389" s="44">
        <v>14.625</v>
      </c>
      <c r="K389" s="45"/>
      <c r="L389" s="45"/>
      <c r="M389" s="44">
        <v>14.786</v>
      </c>
      <c r="N389" s="44">
        <v>14.962999999999999</v>
      </c>
      <c r="O389" s="44">
        <v>14.625999999999999</v>
      </c>
    </row>
    <row r="390" spans="6:15" x14ac:dyDescent="0.25">
      <c r="F390" s="26" t="s">
        <v>119</v>
      </c>
      <c r="H390" s="27">
        <f>IF(H389&gt;H30/2,"Senza senso",H389/H30)</f>
        <v>6.9264292408622308E-3</v>
      </c>
      <c r="I390" s="27">
        <f t="shared" ref="I390" si="164">IF(I389&gt;I$30/2,"Senza senso",I389/I$30)</f>
        <v>7.0197183098591551E-3</v>
      </c>
      <c r="J390" s="27">
        <f t="shared" ref="J390" si="165">IF(J389&gt;J$30/2,"Senza senso",J389/J$30)</f>
        <v>6.8334735071488651E-3</v>
      </c>
      <c r="L390" s="25"/>
      <c r="M390" s="27">
        <f>IF(M389&gt;H30/2,"Senza senso",M389/H30)</f>
        <v>6.9287722586691657E-3</v>
      </c>
      <c r="N390" s="27">
        <f t="shared" ref="N390" si="166">IF(N389&gt;I$30/2,"Senza senso",N389/I$30)</f>
        <v>7.0248826291079806E-3</v>
      </c>
      <c r="O390" s="27">
        <f t="shared" ref="O390" si="167">IF(O389&gt;J$30/2,"Senza senso",O389/J$30)</f>
        <v>6.8339407532006357E-3</v>
      </c>
    </row>
    <row r="391" spans="6:15" x14ac:dyDescent="0.25">
      <c r="F391" t="s">
        <v>176</v>
      </c>
      <c r="G391" s="1" t="s">
        <v>12</v>
      </c>
      <c r="H391" s="44">
        <v>33.191000000000003</v>
      </c>
      <c r="I391" s="44">
        <v>33.362000000000002</v>
      </c>
      <c r="J391" s="44">
        <v>32.415999999999997</v>
      </c>
      <c r="L391" s="25"/>
      <c r="M391" s="44">
        <v>33.192</v>
      </c>
      <c r="N391" s="44">
        <v>33.362000000000002</v>
      </c>
      <c r="O391" s="44">
        <v>32.417000000000002</v>
      </c>
    </row>
    <row r="392" spans="6:15" x14ac:dyDescent="0.25">
      <c r="F392" s="26" t="s">
        <v>119</v>
      </c>
      <c r="H392" s="27">
        <f>IF(H391&gt;H32/2,"Senza senso",H391/H32)</f>
        <v>1.1786576704545455E-2</v>
      </c>
      <c r="I392" s="27">
        <f t="shared" ref="I392:J392" si="168">IF(I391&gt;I32/2,"Senza senso",I391/I32)</f>
        <v>1.183049645390071E-2</v>
      </c>
      <c r="J392" s="27">
        <f t="shared" si="168"/>
        <v>1.1499929047821766E-2</v>
      </c>
      <c r="L392" s="25"/>
      <c r="M392" s="27">
        <f>IF(M391&gt;H32/2,"Senza senso",M391/H32)</f>
        <v>1.1786931818181818E-2</v>
      </c>
      <c r="N392" s="27">
        <f t="shared" ref="N392:O392" si="169">IF(N391&gt;I32/2,"Senza senso",N391/I32)</f>
        <v>1.183049645390071E-2</v>
      </c>
      <c r="O392" s="27">
        <f t="shared" si="169"/>
        <v>1.1500283808712927E-2</v>
      </c>
    </row>
    <row r="393" spans="6:15" x14ac:dyDescent="0.25">
      <c r="H393" s="25"/>
      <c r="I393" s="25"/>
      <c r="L393" s="25"/>
    </row>
    <row r="394" spans="6:15" x14ac:dyDescent="0.25">
      <c r="F394" s="20" t="s">
        <v>130</v>
      </c>
      <c r="G394" s="1"/>
      <c r="H394" s="5" t="s">
        <v>7</v>
      </c>
      <c r="I394" s="5" t="s">
        <v>9</v>
      </c>
      <c r="J394" t="s">
        <v>162</v>
      </c>
      <c r="L394" s="25"/>
      <c r="M394" s="5" t="s">
        <v>7</v>
      </c>
      <c r="N394" s="5" t="s">
        <v>9</v>
      </c>
      <c r="O394" t="s">
        <v>162</v>
      </c>
    </row>
    <row r="395" spans="6:15" x14ac:dyDescent="0.25">
      <c r="F395" t="s">
        <v>117</v>
      </c>
      <c r="G395" s="1" t="s">
        <v>12</v>
      </c>
      <c r="H395" s="25">
        <f>$H$258*H$20^3/48/H$193+$H$258*H$20/4/H$245</f>
        <v>0.22771172020773267</v>
      </c>
      <c r="I395" s="25">
        <f>$H$258*I$20^3/48/I$193+$H$258*I$20/4/I$245</f>
        <v>0.25502878958079478</v>
      </c>
      <c r="J395" s="25">
        <f>$H$258*J$20^3/48/J$193+$H$258*J$20/4/J$245</f>
        <v>0.24281931665005005</v>
      </c>
      <c r="L395" s="25"/>
      <c r="M395" s="25">
        <f>$H$258*H$20^3/48/H$193</f>
        <v>0.22730015004243179</v>
      </c>
      <c r="N395" s="25">
        <f>$H$258*I$20^3/48/I$193</f>
        <v>0.25432242454873677</v>
      </c>
      <c r="O395" s="25">
        <f>$H$258*J$20^3/48/J$193</f>
        <v>0.24228525124931022</v>
      </c>
    </row>
    <row r="396" spans="6:15" x14ac:dyDescent="0.25">
      <c r="F396" s="26" t="s">
        <v>119</v>
      </c>
      <c r="G396" s="1"/>
      <c r="H396" s="27">
        <f>IF(H395&gt;H$20/2,"Senza senso",H395/H$20)</f>
        <v>3.8335306432278225E-4</v>
      </c>
      <c r="I396" s="27">
        <f>IF(I395&gt;I$20/2,"Senza senso",I395/I$20)</f>
        <v>4.2504798263465795E-4</v>
      </c>
      <c r="J396" s="27">
        <f t="shared" ref="J396" si="170">IF(J395&gt;J$20/2,"Senza senso",J395/J$20)</f>
        <v>4.0449661277702824E-4</v>
      </c>
      <c r="L396" s="25"/>
      <c r="M396" s="27">
        <f>IF(M395&gt;H$20/2,"Senza senso",M395/H$20)</f>
        <v>3.8266018525661918E-4</v>
      </c>
      <c r="N396" s="27">
        <f>IF(N395&gt;I$20/2,"Senza senso",N395/I$20)</f>
        <v>4.2387070758122795E-4</v>
      </c>
      <c r="O396" s="27">
        <f t="shared" ref="O396" si="171">IF(O395&gt;J$20/2,"Senza senso",O395/J$20)</f>
        <v>4.0360694860787979E-4</v>
      </c>
    </row>
    <row r="397" spans="6:15" x14ac:dyDescent="0.25">
      <c r="F397" t="s">
        <v>121</v>
      </c>
      <c r="G397" s="1" t="s">
        <v>12</v>
      </c>
      <c r="H397" s="25">
        <f>$H$258*H$22^3/48/H$193+$H$258*H$22/4/H$245</f>
        <v>0.41550508741256487</v>
      </c>
      <c r="I397" s="25">
        <f>$H$258*I$22^3/48/I$193+$H$258*I$22/4/I$245</f>
        <v>0.44031678765868681</v>
      </c>
      <c r="J397" s="25">
        <f>$H$258*J$22^3/48/J$193+$H$258*J$22/4/J$245</f>
        <v>0.43778716299339326</v>
      </c>
      <c r="L397" s="25"/>
      <c r="M397" s="25">
        <f>$H$258*H$22^3/48/H$193</f>
        <v>0.41500205721053046</v>
      </c>
      <c r="N397" s="25">
        <f>$H$258*I$22^3/48/I$193</f>
        <v>0.43946914962021716</v>
      </c>
      <c r="O397" s="25">
        <f>$H$258*J$22^3/48/J$193</f>
        <v>0.43713699641857956</v>
      </c>
    </row>
    <row r="398" spans="6:15" x14ac:dyDescent="0.25">
      <c r="F398" s="26" t="s">
        <v>119</v>
      </c>
      <c r="G398" s="1"/>
      <c r="H398" s="27">
        <f>IF(H397&gt;H$22/2,"Senza senso",H397/H$22)</f>
        <v>5.7232105704210041E-4</v>
      </c>
      <c r="I398" s="27">
        <f>IF(I397&gt;I$22/2,"Senza senso",I397/I$22)</f>
        <v>6.115510939703983E-4</v>
      </c>
      <c r="J398" s="27">
        <f t="shared" ref="J398" si="172">IF(J397&gt;J$22/2,"Senza senso",J397/J$22)</f>
        <v>5.9905194717213095E-4</v>
      </c>
      <c r="L398" s="25"/>
      <c r="M398" s="27">
        <f>IF(M397&gt;H$22/2,"Senza senso",M397/H$22)</f>
        <v>5.7162817797593729E-4</v>
      </c>
      <c r="N398" s="27">
        <f>IF(N397&gt;I$22/2,"Senza senso",N397/I$22)</f>
        <v>6.103738189169683E-4</v>
      </c>
      <c r="O398" s="27">
        <f t="shared" ref="O398" si="173">IF(O397&gt;J$22/2,"Senza senso",O397/J$22)</f>
        <v>5.9816228300298244E-4</v>
      </c>
    </row>
    <row r="399" spans="6:15" x14ac:dyDescent="0.25">
      <c r="F399" t="s">
        <v>123</v>
      </c>
      <c r="G399" s="1" t="s">
        <v>12</v>
      </c>
      <c r="H399" s="25">
        <f>$H$258*H$24^3/48/H$193+$H$258*H$24/4/H$245</f>
        <v>1.359362752132133</v>
      </c>
      <c r="I399" s="25">
        <f>$H$258*I$24^3/48/I$193+$H$258*I$24/4/I$245</f>
        <v>1.4844798370259373</v>
      </c>
      <c r="J399" s="25">
        <f>$H$258*J$24^3/48/J$193+$H$258*J$24/4/J$245</f>
        <v>1.373397316169175</v>
      </c>
      <c r="L399" s="25"/>
      <c r="M399" s="25">
        <f>$H$258*H$24^3/48/H$193</f>
        <v>1.3586158284988092</v>
      </c>
      <c r="N399" s="25">
        <f>$H$258*I$24^3/48/I$193</f>
        <v>1.483208379968233</v>
      </c>
      <c r="O399" s="25">
        <f>$H$258*J$24^3/48/J$193</f>
        <v>1.3724452865417693</v>
      </c>
    </row>
    <row r="400" spans="6:15" x14ac:dyDescent="0.25">
      <c r="F400" s="26" t="s">
        <v>119</v>
      </c>
      <c r="G400" s="1"/>
      <c r="H400" s="27">
        <f>IF(H399&gt;H$24/2,"Senza senso",H399/H$24)</f>
        <v>1.2610044082858377E-3</v>
      </c>
      <c r="I400" s="27">
        <f>IF(I399&gt;I$24/2,"Senza senso",I399/I$24)</f>
        <v>1.3745183676166087E-3</v>
      </c>
      <c r="J400" s="27">
        <f t="shared" ref="J400" si="174">IF(J399&gt;J$24/2,"Senza senso",J399/J$24)</f>
        <v>1.2834289469854921E-3</v>
      </c>
      <c r="L400" s="25"/>
      <c r="M400" s="27">
        <f>IF(M399&gt;H$24/2,"Senza senso",M399/H$24)</f>
        <v>1.2603115292196747E-3</v>
      </c>
      <c r="N400" s="27">
        <f>IF(N399&gt;I$24/2,"Senza senso",N399/I$24)</f>
        <v>1.3733410925631786E-3</v>
      </c>
      <c r="O400" s="27">
        <f t="shared" ref="O400" si="175">IF(O399&gt;J$24/2,"Senza senso",O399/J$24)</f>
        <v>1.2825392828163438E-3</v>
      </c>
    </row>
    <row r="401" spans="6:15" x14ac:dyDescent="0.25">
      <c r="F401" t="s">
        <v>124</v>
      </c>
      <c r="G401" s="1" t="s">
        <v>12</v>
      </c>
      <c r="H401" s="25">
        <f>$H$258*H$26^3/48/H$193+$H$258*H$26/4/H$245</f>
        <v>2.8885140883321503</v>
      </c>
      <c r="I401" s="25">
        <f>$H$258*I$26^3/48/I$193+$H$258*I$26/4/I$245</f>
        <v>3.0959655790582139</v>
      </c>
      <c r="J401" s="25">
        <f>$H$258*J$26^3/48/J$193+$H$258*J$26/4/J$245</f>
        <v>2.96586462906913</v>
      </c>
      <c r="L401" s="25"/>
      <c r="M401" s="25">
        <f>$H$258*H$26^3/48/H$193</f>
        <v>2.8875537579464483</v>
      </c>
      <c r="N401" s="25">
        <f>$H$258*I$26^3/48/I$193</f>
        <v>3.0943409394844803</v>
      </c>
      <c r="O401" s="25">
        <f>$H$258*J$26^3/48/J$193</f>
        <v>2.9646339566239468</v>
      </c>
    </row>
    <row r="402" spans="6:15" x14ac:dyDescent="0.25">
      <c r="F402" s="26" t="s">
        <v>119</v>
      </c>
      <c r="H402" s="27">
        <f>IF(H401&gt;H$26/2,"Senza senso",H401/H$26)</f>
        <v>2.0840649987966453E-3</v>
      </c>
      <c r="I402" s="27">
        <f>IF(I401&gt;I$26/2,"Senza senso",I401/I$26)</f>
        <v>2.243453318158126E-3</v>
      </c>
      <c r="J402" s="27">
        <f t="shared" ref="J402" si="176">IF(J401&gt;J$26/2,"Senza senso",J401/J$26)</f>
        <v>2.144050190897947E-3</v>
      </c>
      <c r="L402" s="25"/>
      <c r="M402" s="27">
        <f>IF(M401&gt;H$26/2,"Senza senso",M401/H$26)</f>
        <v>2.083372119730482E-3</v>
      </c>
      <c r="N402" s="27">
        <f>IF(N401&gt;I$26/2,"Senza senso",N401/I$26)</f>
        <v>2.2422760431046957E-3</v>
      </c>
      <c r="O402" s="27">
        <f t="shared" ref="O402" si="177">IF(O401&gt;J$26/2,"Senza senso",O401/J$26)</f>
        <v>2.1431605267287985E-3</v>
      </c>
    </row>
    <row r="403" spans="6:15" x14ac:dyDescent="0.25">
      <c r="F403" t="s">
        <v>169</v>
      </c>
      <c r="G403" s="1" t="s">
        <v>12</v>
      </c>
      <c r="H403" s="25">
        <f>$H$258*H$28^3/48/H$193+$H$258*H$28/4/H$245</f>
        <v>6.3684718777593297</v>
      </c>
      <c r="I403" s="25">
        <f>$H$258*I$28^3/48/I$193+$H$258*I$28/4/I$245</f>
        <v>6.8688245579120677</v>
      </c>
      <c r="J403" s="25">
        <f>$H$258*J$28^3/48/J$193+$H$258*J$28/4/J$245</f>
        <v>6.543303979933599</v>
      </c>
      <c r="K403" s="45"/>
      <c r="L403" s="45"/>
      <c r="M403" s="25">
        <f>$H$258*H$28^3/48/H$193</f>
        <v>6.3672219239239718</v>
      </c>
      <c r="N403" s="25">
        <f>$H$258*I$28^3/48/I$193</f>
        <v>6.8667054628158937</v>
      </c>
      <c r="O403" s="25">
        <f>$H$258*J$28^3/48/J$193</f>
        <v>6.5417017837313791</v>
      </c>
    </row>
    <row r="404" spans="6:15" x14ac:dyDescent="0.25">
      <c r="F404" s="26" t="s">
        <v>119</v>
      </c>
      <c r="G404" s="1"/>
      <c r="H404" s="27">
        <f>IF(H403&gt;H$28/2,"Senza senso",H403/H$28)</f>
        <v>3.5301950541903157E-3</v>
      </c>
      <c r="I404" s="27">
        <f t="shared" ref="I404:J404" si="178">IF(I403&gt;I$28/2,"Senza senso",I403/I$28)</f>
        <v>3.8160136432844821E-3</v>
      </c>
      <c r="J404" s="27">
        <f t="shared" si="178"/>
        <v>3.6333522016400682E-3</v>
      </c>
      <c r="L404" s="25"/>
      <c r="M404" s="27">
        <f>IF(M403&gt;H$28/2,"Senza senso",M403/H$28)</f>
        <v>3.5295021751241529E-3</v>
      </c>
      <c r="N404" s="27">
        <f t="shared" ref="N404:O404" si="179">IF(N403&gt;I$28/2,"Senza senso",N403/I$28)</f>
        <v>3.8148363682310518E-3</v>
      </c>
      <c r="O404" s="27">
        <f t="shared" si="179"/>
        <v>3.6324625374709193E-3</v>
      </c>
    </row>
    <row r="405" spans="6:15" x14ac:dyDescent="0.25">
      <c r="F405" t="s">
        <v>170</v>
      </c>
      <c r="G405" s="1" t="s">
        <v>12</v>
      </c>
      <c r="H405" s="25">
        <f>$H$258*H30^3/48/H$193+$H$258*H30/4/H$245</f>
        <v>10.541066565095527</v>
      </c>
      <c r="I405" s="25">
        <f>$H$258*I$30^3/48/I$193+$H$258*I$30/4/I$245</f>
        <v>11.380606757446673</v>
      </c>
      <c r="J405" s="25">
        <f>$H$258*J$30^3/48/J$193+$H$258*J$30/4/J$245</f>
        <v>10.981466351588967</v>
      </c>
      <c r="K405" s="45"/>
      <c r="L405" s="45"/>
      <c r="M405" s="25">
        <f>$H$258*H30^3/48/H$193</f>
        <v>10.539587961168335</v>
      </c>
      <c r="N405" s="25">
        <f>$H$258*I$30^3/48/I$193</f>
        <v>11.378099161582867</v>
      </c>
      <c r="O405" s="25">
        <f>$H$258*J$30^3/48/J$193</f>
        <v>10.979562292334155</v>
      </c>
    </row>
    <row r="406" spans="6:15" x14ac:dyDescent="0.25">
      <c r="F406" s="26" t="s">
        <v>119</v>
      </c>
      <c r="H406" s="27">
        <f>IF(H405&gt;H30/2,"Senza senso",H405/H30)</f>
        <v>4.9395813332218964E-3</v>
      </c>
      <c r="I406" s="27">
        <f t="shared" ref="I406:J406" si="180">IF(I405&gt;I$30/2,"Senza senso",I405/I$30)</f>
        <v>5.343007867345856E-3</v>
      </c>
      <c r="J406" s="27">
        <f t="shared" si="180"/>
        <v>5.131046795434524E-3</v>
      </c>
      <c r="L406" s="25"/>
      <c r="M406" s="27">
        <f>IF(M405&gt;H30/2,"Senza senso",M405/H30)</f>
        <v>4.9388884541557336E-3</v>
      </c>
      <c r="N406" s="27">
        <f t="shared" ref="N406:O406" si="181">IF(N405&gt;I$30/2,"Senza senso",N405/I$30)</f>
        <v>5.3418305922924257E-3</v>
      </c>
      <c r="O406" s="27">
        <f t="shared" si="181"/>
        <v>5.1301571312653751E-3</v>
      </c>
    </row>
    <row r="407" spans="6:15" x14ac:dyDescent="0.25">
      <c r="F407" t="s">
        <v>176</v>
      </c>
      <c r="G407" s="1" t="s">
        <v>12</v>
      </c>
      <c r="H407" s="25">
        <f>$H$258*H32^3/48/H$193+$H$258*H32/4/H$245</f>
        <v>24.21995471711886</v>
      </c>
      <c r="I407" s="25">
        <f t="shared" ref="I407:J407" si="182">$H$258*I32^3/48/I$193+$H$258*I32/4/I$245</f>
        <v>26.407836999574169</v>
      </c>
      <c r="J407" s="25">
        <f t="shared" si="182"/>
        <v>25.087544229986548</v>
      </c>
      <c r="K407" s="25"/>
      <c r="L407" s="25"/>
      <c r="M407" s="25">
        <f>$H$258*H32^3/48/H$193</f>
        <v>24.218003569668543</v>
      </c>
      <c r="N407" s="25">
        <f t="shared" ref="N407:O407" si="183">$H$258*I32^3/48/I$193</f>
        <v>26.404517083923498</v>
      </c>
      <c r="O407" s="25">
        <f t="shared" si="183"/>
        <v>25.085036444626553</v>
      </c>
    </row>
    <row r="408" spans="6:15" x14ac:dyDescent="0.25">
      <c r="F408" s="26" t="s">
        <v>119</v>
      </c>
      <c r="H408" s="27">
        <f>IF(H407&gt;H32/2,"Senza senso",H407/H32)</f>
        <v>8.6008361921586854E-3</v>
      </c>
      <c r="I408" s="27">
        <f t="shared" ref="I408:J408" si="184">IF(I407&gt;I32/2,"Senza senso",I407/I32)</f>
        <v>9.3644812055227542E-3</v>
      </c>
      <c r="J408" s="27">
        <f t="shared" si="184"/>
        <v>8.9000795480298524E-3</v>
      </c>
      <c r="K408" s="25"/>
      <c r="L408" s="25"/>
      <c r="M408" s="27">
        <f>IF(M407&gt;H32/2,"Senza senso",M407/H32)</f>
        <v>8.6001433130925217E-3</v>
      </c>
      <c r="N408" s="27">
        <f t="shared" ref="N408:O408" si="185">IF(N407&gt;I32/2,"Senza senso",N407/I32)</f>
        <v>9.3633039304693248E-3</v>
      </c>
      <c r="O408" s="27">
        <f t="shared" si="185"/>
        <v>8.8991898838607034E-3</v>
      </c>
    </row>
    <row r="409" spans="6:15" x14ac:dyDescent="0.25">
      <c r="H409" s="27"/>
      <c r="I409" s="25"/>
      <c r="K409" s="25"/>
      <c r="L409" s="25"/>
      <c r="M409" s="27"/>
    </row>
    <row r="410" spans="6:15" ht="18" x14ac:dyDescent="0.35">
      <c r="G410" s="25"/>
      <c r="H410" s="10" t="s">
        <v>132</v>
      </c>
      <c r="I410" s="25"/>
      <c r="J410" s="29" t="s">
        <v>125</v>
      </c>
      <c r="K410" s="25"/>
      <c r="L410" s="25"/>
      <c r="M410" s="10" t="s">
        <v>132</v>
      </c>
      <c r="O410" s="29" t="s">
        <v>126</v>
      </c>
    </row>
    <row r="411" spans="6:15" x14ac:dyDescent="0.25">
      <c r="F411" s="20" t="s">
        <v>129</v>
      </c>
      <c r="G411" s="1"/>
      <c r="H411" s="5" t="s">
        <v>7</v>
      </c>
      <c r="I411" s="5" t="s">
        <v>9</v>
      </c>
      <c r="J411" t="s">
        <v>162</v>
      </c>
      <c r="L411" s="25"/>
      <c r="M411" s="5" t="s">
        <v>7</v>
      </c>
      <c r="N411" s="5" t="s">
        <v>9</v>
      </c>
      <c r="O411" t="s">
        <v>162</v>
      </c>
    </row>
    <row r="412" spans="6:15" x14ac:dyDescent="0.25">
      <c r="F412" t="s">
        <v>117</v>
      </c>
      <c r="G412" s="1" t="s">
        <v>12</v>
      </c>
      <c r="H412" s="25">
        <f>$H$258*H$20^3/48/H$195+$H$258*H$20/4/H$247</f>
        <v>0.29961460933297085</v>
      </c>
      <c r="I412" s="25">
        <f>$H$258*I$20^3/48/I$195+$H$258*I$20/4/I$247</f>
        <v>0.3260927372911479</v>
      </c>
      <c r="J412" s="25">
        <f>$H$258*J$20^3/48/J$195+$H$258*J$20/4/J$247</f>
        <v>0.30825470500536567</v>
      </c>
      <c r="L412" s="25"/>
      <c r="M412" s="25">
        <f>$H$258*H$20^3/48/H$195</f>
        <v>0.265504936322774</v>
      </c>
      <c r="N412" s="25">
        <f>$H$258*I$20^3/48/I$195</f>
        <v>0.2675513698630137</v>
      </c>
      <c r="O412" s="25">
        <f>$H$258*J$20^3/48/J$195</f>
        <v>0.26399300257613745</v>
      </c>
    </row>
    <row r="413" spans="6:15" x14ac:dyDescent="0.25">
      <c r="F413" s="26" t="s">
        <v>119</v>
      </c>
      <c r="G413" s="1"/>
      <c r="H413" s="27">
        <f>IF(H412&gt;H$20/2,"Senza senso",H412/H$20)</f>
        <v>5.044016992137556E-4</v>
      </c>
      <c r="I413" s="27">
        <f>IF(I412&gt;I$20/2,"Senza senso",I412/I$20)</f>
        <v>5.4348789548524655E-4</v>
      </c>
      <c r="J413" s="27">
        <f t="shared" ref="J413" si="186">IF(J412&gt;J$20/2,"Senza senso",J412/J$20)</f>
        <v>5.1350109113004446E-4</v>
      </c>
      <c r="L413" s="25"/>
      <c r="M413" s="27">
        <f>IF(M412&gt;H$20/2,"Senza senso",M412/H$20)</f>
        <v>4.4697800727739733E-4</v>
      </c>
      <c r="N413" s="27">
        <f>IF(N412&gt;I$20/2,"Senza senso",N412/I$20)</f>
        <v>4.4591894977168947E-4</v>
      </c>
      <c r="O413" s="27">
        <f>IF(O412&gt;J$20/2,"Senza senso",O412/J$20)</f>
        <v>4.3976845340019569E-4</v>
      </c>
    </row>
    <row r="414" spans="6:15" x14ac:dyDescent="0.25">
      <c r="F414" t="s">
        <v>121</v>
      </c>
      <c r="G414" s="1" t="s">
        <v>12</v>
      </c>
      <c r="H414" s="25">
        <f>$H$258*H$22^3/48/H$195+$H$258*H$22/4/H$247</f>
        <v>0.52644552660863864</v>
      </c>
      <c r="I414" s="25">
        <f>$H$258*I$22^3/48/I$195+$H$258*I$22/4/I$247</f>
        <v>0.5325784080370487</v>
      </c>
      <c r="J414" s="25">
        <f>$H$258*J$22^3/48/J$195+$H$258*J$22/4/J$247</f>
        <v>0.53018646576256234</v>
      </c>
      <c r="L414" s="25"/>
      <c r="M414" s="25">
        <f>$H$258*H$22^3/48/H$195</f>
        <v>0.48475592626284247</v>
      </c>
      <c r="N414" s="25">
        <f>$H$258*I$22^3/48/I$195</f>
        <v>0.46232876712328769</v>
      </c>
      <c r="O414" s="25">
        <f>$H$258*J$22^3/48/J$195</f>
        <v>0.47630265410958889</v>
      </c>
    </row>
    <row r="415" spans="6:15" x14ac:dyDescent="0.25">
      <c r="F415" s="26" t="s">
        <v>119</v>
      </c>
      <c r="G415" s="1"/>
      <c r="H415" s="27">
        <f>IF(H414&gt;H$22/2,"Senza senso",H414/H$22)</f>
        <v>7.2513157935074192E-4</v>
      </c>
      <c r="I415" s="27">
        <f>IF(I414&gt;I$22/2,"Senza senso",I414/I$22)</f>
        <v>7.3969223338478981E-4</v>
      </c>
      <c r="J415" s="27">
        <f t="shared" ref="J415" si="187">IF(J414&gt;J$22/2,"Senza senso",J414/J$22)</f>
        <v>7.2548777471614998E-4</v>
      </c>
      <c r="L415" s="25"/>
      <c r="M415" s="27">
        <f>IF(M414&gt;H$22/2,"Senza senso",M414/H$22)</f>
        <v>6.6770788741438354E-4</v>
      </c>
      <c r="N415" s="27">
        <f>IF(N414&gt;I$22/2,"Senza senso",N414/I$22)</f>
        <v>6.4212328767123295E-4</v>
      </c>
      <c r="O415" s="27">
        <f>IF(O414&gt;J$22/2,"Senza senso",O414/J$22)</f>
        <v>6.5175513698630116E-4</v>
      </c>
    </row>
    <row r="416" spans="6:15" x14ac:dyDescent="0.25">
      <c r="F416" t="s">
        <v>123</v>
      </c>
      <c r="G416" s="1" t="s">
        <v>12</v>
      </c>
      <c r="H416" s="25">
        <f>$H$258*H$24^3/48/H$195+$H$258*H$24/4/H$247</f>
        <v>1.6488757751885017</v>
      </c>
      <c r="I416" s="25">
        <f>$H$258*I$24^3/48/I$195+$H$258*I$24/4/I$247</f>
        <v>1.6657340504117375</v>
      </c>
      <c r="J416" s="25">
        <f>$H$258*J$24^3/48/J$195+$H$258*J$24/4/J$247</f>
        <v>1.5743119745654228</v>
      </c>
      <c r="L416" s="25"/>
      <c r="M416" s="25">
        <f>$H$258*H$24^3/48/H$195</f>
        <v>1.5869730352811073</v>
      </c>
      <c r="N416" s="25">
        <f>$H$258*I$24^3/48/I$195</f>
        <v>1.560359589041096</v>
      </c>
      <c r="O416" s="25">
        <f>$H$258*J$24^3/48/J$195</f>
        <v>1.4954106789307116</v>
      </c>
    </row>
    <row r="417" spans="6:15" x14ac:dyDescent="0.25">
      <c r="F417" s="26" t="s">
        <v>119</v>
      </c>
      <c r="G417" s="1"/>
      <c r="H417" s="27">
        <f>IF(H416&gt;H$24/2,"Senza senso",H416/H$24)</f>
        <v>1.5295693647388699E-3</v>
      </c>
      <c r="I417" s="27">
        <f>IF(I416&gt;I$24/2,"Senza senso",I416/I$24)</f>
        <v>1.542346342973831E-3</v>
      </c>
      <c r="J417" s="27">
        <f t="shared" ref="J417" si="188">IF(J416&gt;J$24/2,"Senza senso",J416/J$24)</f>
        <v>1.4711821087425689E-3</v>
      </c>
      <c r="L417" s="25"/>
      <c r="M417" s="27">
        <f>IF(M416&gt;H$24/2,"Senza senso",M416/H$24)</f>
        <v>1.4721456728025114E-3</v>
      </c>
      <c r="N417" s="27">
        <f>IF(N416&gt;I$24/2,"Senza senso",N416/I$24)</f>
        <v>1.4447773972602741E-3</v>
      </c>
      <c r="O417" s="27">
        <f>IF(O416&gt;J$24/2,"Senza senso",O416/J$24)</f>
        <v>1.39744947101272E-3</v>
      </c>
    </row>
    <row r="418" spans="6:15" x14ac:dyDescent="0.25">
      <c r="F418" t="s">
        <v>124</v>
      </c>
      <c r="G418" s="1" t="s">
        <v>12</v>
      </c>
      <c r="H418" s="25">
        <f>$H$258*H$26^3/48/H$195+$H$258*H$26/4/H$247</f>
        <v>3.4524852799390322</v>
      </c>
      <c r="I418" s="25">
        <f>$H$258*I$26^3/48/I$195+$H$258*I$26/4/I$247</f>
        <v>3.3899426622079964</v>
      </c>
      <c r="J418" s="25">
        <f>$H$258*J$26^3/48/J$195+$H$258*J$26/4/J$247</f>
        <v>3.3322471928606796</v>
      </c>
      <c r="L418" s="25"/>
      <c r="M418" s="25">
        <f>$H$258*H$26^3/48/H$195</f>
        <v>3.3728960429152397</v>
      </c>
      <c r="N418" s="25">
        <f>$H$258*I$26^3/48/I$195</f>
        <v>3.2552975171232879</v>
      </c>
      <c r="O418" s="25">
        <f>$H$258*J$26^3/48/J$195</f>
        <v>3.2302528350889799</v>
      </c>
    </row>
    <row r="419" spans="6:15" x14ac:dyDescent="0.25">
      <c r="F419" s="26" t="s">
        <v>119</v>
      </c>
      <c r="H419" s="27">
        <f>IF(H418&gt;H$26/2,"Senza senso",H418/H$26)</f>
        <v>2.4909706204466323E-3</v>
      </c>
      <c r="I419" s="27">
        <f>IF(I418&gt;I$26/2,"Senza senso",I418/I$26)</f>
        <v>2.4564801900057946E-3</v>
      </c>
      <c r="J419" s="27">
        <f t="shared" ref="J419" si="189">IF(J418&gt;J$26/2,"Senza senso",J418/J$26)</f>
        <v>2.4089114384881656E-3</v>
      </c>
      <c r="M419" s="27">
        <f>IF(M418&gt;H$26/2,"Senza senso",M418/H$26)</f>
        <v>2.4335469285102738E-3</v>
      </c>
      <c r="N419" s="27">
        <f>IF(N418&gt;I$26/2,"Senza senso",N418/I$26)</f>
        <v>2.3589112442922375E-3</v>
      </c>
      <c r="O419" s="27">
        <f>IF(O418&gt;J$26/2,"Senza senso",O418/J$26)</f>
        <v>2.3351788007583171E-3</v>
      </c>
    </row>
    <row r="420" spans="6:15" x14ac:dyDescent="0.25">
      <c r="F420" t="s">
        <v>169</v>
      </c>
      <c r="G420" s="1" t="s">
        <v>12</v>
      </c>
      <c r="H420" s="25">
        <f>$H$258*H$28^3/48/H$195+$H$258*H$28/4/H$247</f>
        <v>7.5410218850591271</v>
      </c>
      <c r="I420" s="25">
        <f>$H$258*I$28^3/48/I$195+$H$258*I$28/4/I$247</f>
        <v>7.399511088585772</v>
      </c>
      <c r="J420" s="25">
        <f>$H$258*J$28^3/48/J$195+$H$258*J$28/4/J$247</f>
        <v>7.2605961768433982</v>
      </c>
      <c r="K420" s="45"/>
      <c r="L420" s="45"/>
      <c r="M420" s="25">
        <f>$H$258*H$28^3/48/H$195</f>
        <v>7.4374295448059362</v>
      </c>
      <c r="N420" s="25">
        <f>$H$258*I$28^3/48/I$195</f>
        <v>7.2238869863013697</v>
      </c>
      <c r="O420" s="25">
        <f>$H$258*J$28^3/48/J$195</f>
        <v>7.1278110695557135</v>
      </c>
    </row>
    <row r="421" spans="6:15" x14ac:dyDescent="0.25">
      <c r="F421" s="26" t="s">
        <v>119</v>
      </c>
      <c r="G421" s="1"/>
      <c r="H421" s="27">
        <f>IF(H420&gt;H$28/2,"Senza senso",H420/H$28)</f>
        <v>4.180167342050514E-3</v>
      </c>
      <c r="I421" s="27">
        <f t="shared" ref="I421:J421" si="190">IF(I420&gt;I$28/2,"Senza senso",I420/I$28)</f>
        <v>4.1108394936587621E-3</v>
      </c>
      <c r="J421" s="27">
        <f t="shared" si="190"/>
        <v>4.0316487183316109E-3</v>
      </c>
      <c r="L421" s="25"/>
      <c r="M421" s="27">
        <f>IF(M420&gt;H$28/2,"Senza senso",M420/H$28)</f>
        <v>4.1227436501141551E-3</v>
      </c>
      <c r="N421" s="27">
        <f t="shared" ref="N421:O421" si="191">IF(N420&gt;I$28/2,"Senza senso",N420/I$28)</f>
        <v>4.013270547945205E-3</v>
      </c>
      <c r="O421" s="27">
        <f t="shared" si="191"/>
        <v>3.9579160806017619E-3</v>
      </c>
    </row>
    <row r="422" spans="6:15" x14ac:dyDescent="0.25">
      <c r="F422" t="s">
        <v>170</v>
      </c>
      <c r="G422" s="1" t="s">
        <v>12</v>
      </c>
      <c r="H422" s="25">
        <f>$H$258*H30^3/48/H$195+$H$258*H30/4/H$247</f>
        <v>12.433632274352748</v>
      </c>
      <c r="I422" s="25">
        <f>$H$258*I$30^3/48/I$195+$H$258*I$30/4/I$247</f>
        <v>12.177769146750014</v>
      </c>
      <c r="J422" s="25">
        <f>$H$258*J$30^3/48/J$195+$H$258*J$30/4/J$247</f>
        <v>12.121088022715115</v>
      </c>
      <c r="K422" s="45"/>
      <c r="L422" s="45"/>
      <c r="M422" s="25">
        <f>$H$258*H30^3/48/H$195</f>
        <v>12.311090115760559</v>
      </c>
      <c r="N422" s="25">
        <f>$H$258*I$30^3/48/I$195</f>
        <v>11.969947292380137</v>
      </c>
      <c r="O422" s="25">
        <f>$H$258*J$30^3/48/J$195</f>
        <v>11.963285431445692</v>
      </c>
    </row>
    <row r="423" spans="6:15" x14ac:dyDescent="0.25">
      <c r="F423" s="26" t="s">
        <v>119</v>
      </c>
      <c r="H423" s="27">
        <f>IF(H422&gt;H30/2,"Senza senso",H422/H30)</f>
        <v>5.8264443647388694E-3</v>
      </c>
      <c r="I423" s="27">
        <f t="shared" ref="I423:J423" si="192">IF(I422&gt;I$30/2,"Senza senso",I422/I$30)</f>
        <v>5.7172625102112741E-3</v>
      </c>
      <c r="J423" s="27">
        <f t="shared" si="192"/>
        <v>5.6635305217807288E-3</v>
      </c>
      <c r="L423" s="25"/>
      <c r="M423" s="27">
        <f>IF(M422&gt;H30/2,"Senza senso",M422/H30)</f>
        <v>5.7690206728025113E-3</v>
      </c>
      <c r="N423" s="27">
        <f t="shared" ref="N423:O423" si="193">IF(N422&gt;I$30/2,"Senza senso",N422/I$30)</f>
        <v>5.6196935644977171E-3</v>
      </c>
      <c r="O423" s="27">
        <f t="shared" si="193"/>
        <v>5.5897978840508799E-3</v>
      </c>
    </row>
    <row r="424" spans="6:15" x14ac:dyDescent="0.25">
      <c r="F424" t="s">
        <v>176</v>
      </c>
      <c r="G424" s="1" t="s">
        <v>12</v>
      </c>
      <c r="H424" s="25">
        <f>$H$258*H32^3/48/H$195+$H$258*H32/4/H$247</f>
        <v>28.450289591378631</v>
      </c>
      <c r="I424" s="25">
        <f t="shared" ref="I424:J424" si="194">$H$258*I32^3/48/I$195+$H$258*I32/4/I$247</f>
        <v>28.053130300199904</v>
      </c>
      <c r="J424" s="25">
        <f t="shared" si="194"/>
        <v>27.54038899025052</v>
      </c>
      <c r="M424" s="25">
        <f>$H$258*H32^3/48/H$195</f>
        <v>28.288584474885845</v>
      </c>
      <c r="N424" s="25">
        <f t="shared" ref="N424:O424" si="195">$H$258*I32^3/48/I$195</f>
        <v>27.777985873287673</v>
      </c>
      <c r="O424" s="25">
        <f t="shared" si="195"/>
        <v>27.332551431017624</v>
      </c>
    </row>
    <row r="425" spans="6:15" x14ac:dyDescent="0.25">
      <c r="F425" s="26" t="s">
        <v>119</v>
      </c>
      <c r="H425" s="27">
        <f>IF(H424&gt;H32/2,"Senza senso",H424/H32)</f>
        <v>1.0103085792392981E-2</v>
      </c>
      <c r="I425" s="27">
        <f t="shared" ref="I425:J425" si="196">IF(I424&gt;I32/2,"Senza senso",I424/I32)</f>
        <v>9.9479185461701786E-3</v>
      </c>
      <c r="J425" s="27">
        <f t="shared" si="196"/>
        <v>9.7702529410566615E-3</v>
      </c>
      <c r="M425" s="27">
        <f>IF(M424&gt;H32/2,"Senza senso",M424/H32)</f>
        <v>1.0045662100456621E-2</v>
      </c>
      <c r="N425" s="27">
        <f t="shared" ref="N425:O425" si="197">IF(N424&gt;I32/2,"Senza senso",N424/I32)</f>
        <v>9.8503496004566215E-3</v>
      </c>
      <c r="O425" s="27">
        <f t="shared" si="197"/>
        <v>9.6965203033268135E-3</v>
      </c>
    </row>
    <row r="426" spans="6:15" x14ac:dyDescent="0.25">
      <c r="H426" s="27"/>
      <c r="I426" s="27"/>
      <c r="J426" s="27"/>
      <c r="M426" s="27"/>
      <c r="N426" s="27"/>
      <c r="O426" s="27"/>
    </row>
    <row r="427" spans="6:15" x14ac:dyDescent="0.25">
      <c r="G427" s="35"/>
      <c r="H427" s="38" t="s">
        <v>143</v>
      </c>
      <c r="I427" s="36"/>
      <c r="J427" s="36"/>
      <c r="L427" s="37"/>
      <c r="M427" s="38" t="s">
        <v>144</v>
      </c>
      <c r="N427" s="36"/>
      <c r="O427" s="36"/>
    </row>
    <row r="428" spans="6:15" x14ac:dyDescent="0.25">
      <c r="G428" s="39" t="s">
        <v>142</v>
      </c>
      <c r="H428" s="5" t="s">
        <v>7</v>
      </c>
      <c r="I428" s="5" t="s">
        <v>9</v>
      </c>
      <c r="J428" t="s">
        <v>162</v>
      </c>
      <c r="L428" s="40"/>
      <c r="M428" s="5" t="s">
        <v>7</v>
      </c>
      <c r="N428" s="5" t="s">
        <v>9</v>
      </c>
      <c r="O428" t="s">
        <v>162</v>
      </c>
    </row>
    <row r="429" spans="6:15" x14ac:dyDescent="0.25">
      <c r="F429" t="s">
        <v>117</v>
      </c>
      <c r="G429" s="1" t="s">
        <v>12</v>
      </c>
      <c r="H429" s="25">
        <v>0.46899999999999997</v>
      </c>
      <c r="I429" s="25">
        <v>0.59299999999999997</v>
      </c>
      <c r="J429" s="25">
        <v>0.51700000000000002</v>
      </c>
      <c r="L429" s="25"/>
      <c r="M429" s="25">
        <v>0.47399999999999998</v>
      </c>
      <c r="N429" s="25">
        <v>0.59599999999999997</v>
      </c>
      <c r="O429" s="25">
        <v>0.52500000000000002</v>
      </c>
    </row>
    <row r="430" spans="6:15" x14ac:dyDescent="0.25">
      <c r="F430" s="26" t="s">
        <v>119</v>
      </c>
      <c r="G430" s="1"/>
      <c r="H430" s="27">
        <f>IF(H429&gt;H$20/2,"Senza senso",H429/H$20)</f>
        <v>7.8956228956228957E-4</v>
      </c>
      <c r="I430" s="27">
        <f>IF(I429&gt;I$20/2,"Senza senso",I429/I$20)</f>
        <v>9.8833333333333325E-4</v>
      </c>
      <c r="J430" s="27">
        <f t="shared" ref="J430" si="198">IF(J429&gt;J$20/2,"Senza senso",J429/J$20)</f>
        <v>8.6123604864234561E-4</v>
      </c>
      <c r="L430" s="25"/>
      <c r="M430" s="27">
        <f>IF(M429&gt;H$20/2,"Senza senso",M429/H$20)</f>
        <v>7.9797979797979789E-4</v>
      </c>
      <c r="N430" s="27">
        <f>IF(N429&gt;I$20/2,"Senza senso",N429/I$20)</f>
        <v>9.9333333333333326E-4</v>
      </c>
      <c r="O430" s="27">
        <f>IF(O429&gt;J$20/2,"Senza senso",O429/J$20)</f>
        <v>8.7456271864067979E-4</v>
      </c>
    </row>
    <row r="431" spans="6:15" x14ac:dyDescent="0.25">
      <c r="F431" t="s">
        <v>121</v>
      </c>
      <c r="G431" s="1" t="s">
        <v>12</v>
      </c>
      <c r="H431" s="25">
        <v>0.75700000000000001</v>
      </c>
      <c r="I431" s="25">
        <v>0.876</v>
      </c>
      <c r="J431" s="25">
        <v>0.81200000000000006</v>
      </c>
      <c r="L431" s="25"/>
      <c r="M431" s="25">
        <v>0.76200000000000001</v>
      </c>
      <c r="N431" s="25">
        <v>0.878</v>
      </c>
      <c r="O431" s="25">
        <v>0.81299999999999994</v>
      </c>
    </row>
    <row r="432" spans="6:15" x14ac:dyDescent="0.25">
      <c r="F432" s="26" t="s">
        <v>119</v>
      </c>
      <c r="G432" s="1"/>
      <c r="H432" s="27">
        <f>IF(H431&gt;H$22/2,"Senza senso",H431/H$22)</f>
        <v>1.0426997245179064E-3</v>
      </c>
      <c r="I432" s="27">
        <f>IF(I431&gt;I$22/2,"Senza senso",I431/I$22)</f>
        <v>1.2166666666666667E-3</v>
      </c>
      <c r="J432" s="27">
        <f t="shared" ref="J432" si="199">IF(J431&gt;J$22/2,"Senza senso",J431/J$22)</f>
        <v>1.1111111111111113E-3</v>
      </c>
      <c r="L432" s="25"/>
      <c r="M432" s="27">
        <f>IF(M431&gt;H$22/2,"Senza senso",M431/H$22)</f>
        <v>1.0495867768595042E-3</v>
      </c>
      <c r="N432" s="27">
        <f>IF(N431&gt;I$22/2,"Senza senso",N431/I$22)</f>
        <v>1.2194444444444444E-3</v>
      </c>
      <c r="O432" s="27">
        <f>IF(O431&gt;J$22/2,"Senza senso",O431/J$22)</f>
        <v>1.11247947454844E-3</v>
      </c>
    </row>
    <row r="433" spans="6:15" x14ac:dyDescent="0.25">
      <c r="F433" t="s">
        <v>123</v>
      </c>
      <c r="G433" s="1" t="s">
        <v>12</v>
      </c>
      <c r="H433" s="25">
        <v>2.1150000000000002</v>
      </c>
      <c r="I433" s="25">
        <v>2.3079999999999998</v>
      </c>
      <c r="J433" s="25">
        <v>2.0979999999999999</v>
      </c>
      <c r="L433" s="25"/>
      <c r="M433" s="25">
        <v>2.1190000000000002</v>
      </c>
      <c r="N433" s="25">
        <v>2.3090000000000002</v>
      </c>
      <c r="O433" s="25">
        <v>2.1040000000000001</v>
      </c>
    </row>
    <row r="434" spans="6:15" x14ac:dyDescent="0.25">
      <c r="F434" s="26" t="s">
        <v>119</v>
      </c>
      <c r="G434" s="1"/>
      <c r="H434" s="27">
        <f>IF(H433&gt;H$24/2,"Senza senso",H433/H$24)</f>
        <v>1.9619666048237478E-3</v>
      </c>
      <c r="I434" s="27">
        <f>IF(I433&gt;I$24/2,"Senza senso",I433/I$24)</f>
        <v>2.1370370370370367E-3</v>
      </c>
      <c r="J434" s="27">
        <f t="shared" ref="J434" si="200">IF(J433&gt;J$24/2,"Senza senso",J433/J$24)</f>
        <v>1.9605644332305393E-3</v>
      </c>
      <c r="L434" s="25"/>
      <c r="M434" s="27">
        <f>IF(M433&gt;H$24/2,"Senza senso",M433/H$24)</f>
        <v>1.9656771799628943E-3</v>
      </c>
      <c r="N434" s="27">
        <f>IF(N433&gt;I$24/2,"Senza senso",N433/I$24)</f>
        <v>2.137962962962963E-3</v>
      </c>
      <c r="O434" s="27">
        <f>IF(O433&gt;J$24/2,"Senza senso",O433/J$24)</f>
        <v>1.9661713858517898E-3</v>
      </c>
    </row>
    <row r="435" spans="6:15" x14ac:dyDescent="0.25">
      <c r="F435" t="s">
        <v>124</v>
      </c>
      <c r="G435" s="1" t="s">
        <v>12</v>
      </c>
      <c r="H435" s="25">
        <v>4.24</v>
      </c>
      <c r="I435" s="25">
        <v>4.3869999999999996</v>
      </c>
      <c r="J435" s="25">
        <v>4.1950000000000003</v>
      </c>
      <c r="L435" s="25"/>
      <c r="M435" s="25">
        <v>4.2430000000000003</v>
      </c>
      <c r="N435" s="25">
        <v>4.3879999999999999</v>
      </c>
      <c r="O435" s="25">
        <v>4.2009999999999996</v>
      </c>
    </row>
    <row r="436" spans="6:15" x14ac:dyDescent="0.25">
      <c r="F436" s="26" t="s">
        <v>119</v>
      </c>
      <c r="H436" s="27">
        <f>IF(H435&gt;H$26/2,"Senza senso",H435/H$26)</f>
        <v>3.0591630591630592E-3</v>
      </c>
      <c r="I436" s="27">
        <f>IF(I435&gt;I$26/2,"Senza senso",I435/I$26)</f>
        <v>3.1789855072463765E-3</v>
      </c>
      <c r="J436" s="27">
        <f t="shared" ref="J436" si="201">IF(J435&gt;J$26/2,"Senza senso",J435/J$26)</f>
        <v>3.0326031952577171E-3</v>
      </c>
      <c r="M436" s="27">
        <f>IF(M435&gt;H$26/2,"Senza senso",M435/H$26)</f>
        <v>3.0613275613275617E-3</v>
      </c>
      <c r="N436" s="27">
        <f>IF(N435&gt;I$26/2,"Senza senso",N435/I$26)</f>
        <v>3.1797101449275362E-3</v>
      </c>
      <c r="O436" s="27">
        <f>IF(O435&gt;J$26/2,"Senza senso",O435/J$26)</f>
        <v>3.036940649172269E-3</v>
      </c>
    </row>
    <row r="437" spans="6:15" x14ac:dyDescent="0.25">
      <c r="F437" t="s">
        <v>169</v>
      </c>
      <c r="G437" s="1" t="s">
        <v>12</v>
      </c>
      <c r="H437" s="44">
        <v>8.9849999999999994</v>
      </c>
      <c r="I437" s="44">
        <v>9.1180000000000003</v>
      </c>
      <c r="J437" s="44">
        <v>8.7850000000000001</v>
      </c>
      <c r="K437" s="45"/>
      <c r="L437" s="45"/>
      <c r="M437" s="44">
        <v>8.9849999999999994</v>
      </c>
      <c r="N437" s="44">
        <v>9.1189999999999998</v>
      </c>
      <c r="O437" s="44">
        <v>8.7910000000000004</v>
      </c>
    </row>
    <row r="438" spans="6:15" x14ac:dyDescent="0.25">
      <c r="F438" s="26" t="s">
        <v>119</v>
      </c>
      <c r="G438" s="1"/>
      <c r="H438" s="27">
        <f>IF(H437&gt;H$28/2,"Senza senso",H437/H$28)</f>
        <v>4.9805986696230594E-3</v>
      </c>
      <c r="I438" s="27">
        <f t="shared" ref="I438" si="202">IF(I437&gt;I$28/2,"Senza senso",I437/I$28)</f>
        <v>5.0655555555555558E-3</v>
      </c>
      <c r="J438" s="27">
        <f t="shared" ref="J438" si="203">IF(J437&gt;J$28/2,"Senza senso",J437/J$28)</f>
        <v>4.8781164973069023E-3</v>
      </c>
      <c r="L438" s="25"/>
      <c r="M438" s="27">
        <f>IF(M437&gt;H$28/2,"Senza senso",M437/H$28)</f>
        <v>4.9805986696230594E-3</v>
      </c>
      <c r="N438" s="27">
        <f t="shared" ref="N438" si="204">IF(N437&gt;I$28/2,"Senza senso",N437/I$28)</f>
        <v>5.0661111111111106E-3</v>
      </c>
      <c r="O438" s="27">
        <f t="shared" ref="O438" si="205">IF(O437&gt;J$28/2,"Senza senso",O437/J$28)</f>
        <v>4.8814481648064853E-3</v>
      </c>
    </row>
    <row r="439" spans="6:15" x14ac:dyDescent="0.25">
      <c r="F439" t="s">
        <v>170</v>
      </c>
      <c r="G439" s="1" t="s">
        <v>12</v>
      </c>
      <c r="H439" s="44">
        <v>14.618</v>
      </c>
      <c r="I439" s="44">
        <v>14.673</v>
      </c>
      <c r="J439" s="44">
        <v>14.413</v>
      </c>
      <c r="K439" s="45"/>
      <c r="L439" s="45"/>
      <c r="M439" s="44">
        <v>14.621</v>
      </c>
      <c r="N439" s="44">
        <v>14.682</v>
      </c>
      <c r="O439" s="44">
        <v>14.414</v>
      </c>
    </row>
    <row r="440" spans="6:15" x14ac:dyDescent="0.25">
      <c r="F440" s="26" t="s">
        <v>119</v>
      </c>
      <c r="H440" s="27">
        <f>IF(H439&gt;H30/2,"Senza senso",H439/H30)</f>
        <v>6.850046860356139E-3</v>
      </c>
      <c r="I440" s="27">
        <f t="shared" ref="I440" si="206">IF(I439&gt;I$30/2,"Senza senso",I439/I$30)</f>
        <v>6.8887323943661975E-3</v>
      </c>
      <c r="J440" s="27">
        <f t="shared" ref="J440" si="207">IF(J439&gt;J$30/2,"Senza senso",J439/J$30)</f>
        <v>6.7344173441734427E-3</v>
      </c>
      <c r="L440" s="25"/>
      <c r="M440" s="27">
        <f>IF(M439&gt;H30/2,"Senza senso",M439/H30)</f>
        <v>6.8514526710402998E-3</v>
      </c>
      <c r="N440" s="27">
        <f t="shared" ref="N440" si="208">IF(N439&gt;I$30/2,"Senza senso",N439/I$30)</f>
        <v>6.8929577464788734E-3</v>
      </c>
      <c r="O440" s="27">
        <f t="shared" ref="O440" si="209">IF(O439&gt;J$30/2,"Senza senso",O439/J$30)</f>
        <v>6.7348845902252133E-3</v>
      </c>
    </row>
    <row r="441" spans="6:15" x14ac:dyDescent="0.25">
      <c r="F441" t="s">
        <v>176</v>
      </c>
      <c r="G441" s="1" t="s">
        <v>12</v>
      </c>
      <c r="H441" s="44">
        <v>32.973999999999997</v>
      </c>
      <c r="I441" s="44">
        <v>32.99</v>
      </c>
      <c r="J441" s="44">
        <v>32.136000000000003</v>
      </c>
      <c r="K441" s="44"/>
      <c r="L441" s="44"/>
      <c r="M441" s="44"/>
      <c r="N441" s="44">
        <v>32.991</v>
      </c>
      <c r="O441" s="44">
        <v>32.136000000000003</v>
      </c>
    </row>
    <row r="442" spans="6:15" x14ac:dyDescent="0.25">
      <c r="F442" s="26" t="s">
        <v>119</v>
      </c>
      <c r="H442" s="27">
        <f>IF(H441&gt;H32/2,"Senza senso",H441/H32)</f>
        <v>1.1709517045454544E-2</v>
      </c>
      <c r="I442" s="27">
        <f t="shared" ref="I442:J442" si="210">IF(I441&gt;I32/2,"Senza senso",I441/I32)</f>
        <v>1.1698581560283689E-2</v>
      </c>
      <c r="J442" s="27">
        <f t="shared" si="210"/>
        <v>1.1400595998297148E-2</v>
      </c>
      <c r="M442" s="27">
        <f>IF(M441&gt;H32/2,"Senza senso",M441/H32)</f>
        <v>0</v>
      </c>
      <c r="N442" s="27">
        <f t="shared" ref="N442:O442" si="211">IF(N441&gt;I32/2,"Senza senso",N441/I32)</f>
        <v>1.1698936170212766E-2</v>
      </c>
      <c r="O442" s="27">
        <f t="shared" si="211"/>
        <v>1.1400595998297148E-2</v>
      </c>
    </row>
    <row r="443" spans="6:15" x14ac:dyDescent="0.25">
      <c r="H443" s="27"/>
      <c r="I443" s="27"/>
      <c r="J443" s="27"/>
      <c r="M443" s="27"/>
      <c r="N443" s="27"/>
      <c r="O443" s="27"/>
    </row>
    <row r="444" spans="6:15" x14ac:dyDescent="0.25">
      <c r="F444" s="20" t="s">
        <v>130</v>
      </c>
      <c r="G444" s="1"/>
      <c r="H444" s="5" t="s">
        <v>7</v>
      </c>
      <c r="I444" s="5" t="s">
        <v>9</v>
      </c>
      <c r="J444" t="s">
        <v>162</v>
      </c>
      <c r="M444" s="5" t="s">
        <v>7</v>
      </c>
      <c r="N444" s="5" t="s">
        <v>9</v>
      </c>
      <c r="O444" t="s">
        <v>162</v>
      </c>
    </row>
    <row r="445" spans="6:15" x14ac:dyDescent="0.25">
      <c r="F445" t="s">
        <v>117</v>
      </c>
      <c r="G445" s="1" t="s">
        <v>12</v>
      </c>
      <c r="H445" s="25">
        <f>$H$258*H$20^3/48/H$196+$H$258*H$20/4/H$248</f>
        <v>0.21802524949229879</v>
      </c>
      <c r="I445" s="25">
        <f>$H$258*I$20^3/48/I$196+$H$258*I$20/4/I$248</f>
        <v>0.25107118911346465</v>
      </c>
      <c r="J445" s="25">
        <f>$H$258*J$20^3/48/J$196+$H$258*J$20/4/J$248</f>
        <v>0.23674509195991614</v>
      </c>
      <c r="M445" s="25">
        <f>$H$258*H$20^3/48/H$196</f>
        <v>0.2177101410844903</v>
      </c>
      <c r="N445" s="25">
        <f>$H$258*I$20^3/48/I$196</f>
        <v>0.25053037838579523</v>
      </c>
      <c r="O445" s="25">
        <f>$H$258*J$20^3/48/J$196</f>
        <v>0.2363361981374747</v>
      </c>
    </row>
    <row r="446" spans="6:15" x14ac:dyDescent="0.25">
      <c r="F446" s="26" t="s">
        <v>119</v>
      </c>
      <c r="G446" s="1"/>
      <c r="H446" s="27">
        <f>IF(H445&gt;H$20/2,"Senza senso",H445/H$20)</f>
        <v>3.670458745661596E-4</v>
      </c>
      <c r="I446" s="27">
        <f>IF(I445&gt;I$20/2,"Senza senso",I445/I$20)</f>
        <v>4.1845198185577444E-4</v>
      </c>
      <c r="J446" s="27">
        <f t="shared" ref="J446" si="212">IF(J445&gt;J$20/2,"Senza senso",J445/J$20)</f>
        <v>3.9437796428438472E-4</v>
      </c>
      <c r="M446" s="27">
        <f>IF(M445&gt;H$20/2,"Senza senso",M445/H$20)</f>
        <v>3.6651538903112848E-4</v>
      </c>
      <c r="N446" s="27">
        <f>IF(N445&gt;I$20/2,"Senza senso",N445/I$20)</f>
        <v>4.1755063064299202E-4</v>
      </c>
      <c r="O446" s="27">
        <f t="shared" ref="O446" si="213">IF(O445&gt;J$20/2,"Senza senso",O445/J$20)</f>
        <v>3.9369681515488041E-4</v>
      </c>
    </row>
    <row r="447" spans="6:15" x14ac:dyDescent="0.25">
      <c r="F447" t="s">
        <v>121</v>
      </c>
      <c r="G447" s="1" t="s">
        <v>12</v>
      </c>
      <c r="H447" s="25">
        <f>$H$258*H$22^3/48/H$196+$H$258*H$22/4/H$248</f>
        <v>0.39787785922471053</v>
      </c>
      <c r="I447" s="25">
        <f>$H$258*I$22^3/48/I$196+$H$258*I$22/4/I$248</f>
        <v>0.43356546672385743</v>
      </c>
      <c r="J447" s="25">
        <f>$H$258*J$22^3/48/J$196+$H$258*J$22/4/J$248</f>
        <v>0.42690135257761536</v>
      </c>
      <c r="M447" s="25">
        <f>$H$258*H$22^3/48/H$196</f>
        <v>0.39749272672627795</v>
      </c>
      <c r="N447" s="25">
        <f>$H$258*I$22^3/48/I$196</f>
        <v>0.43291649385065412</v>
      </c>
      <c r="O447" s="25">
        <f>$H$258*J$22^3/48/J$196</f>
        <v>0.42640356879377361</v>
      </c>
    </row>
    <row r="448" spans="6:15" x14ac:dyDescent="0.25">
      <c r="F448" s="26" t="s">
        <v>119</v>
      </c>
      <c r="G448" s="1"/>
      <c r="H448" s="27">
        <f>IF(H447&gt;H$22/2,"Senza senso",H447/H$22)</f>
        <v>5.4804112840869219E-4</v>
      </c>
      <c r="I448" s="27">
        <f>IF(I447&gt;I$22/2,"Senza senso",I447/I$22)</f>
        <v>6.0217425933869085E-4</v>
      </c>
      <c r="J448" s="27">
        <f t="shared" ref="J448" si="214">IF(J447&gt;J$22/2,"Senza senso",J447/J$22)</f>
        <v>5.8415620221348571E-4</v>
      </c>
      <c r="M448" s="27">
        <f>IF(M447&gt;H$22/2,"Senza senso",M447/H$22)</f>
        <v>5.4751064287366106E-4</v>
      </c>
      <c r="N448" s="27">
        <f>IF(N447&gt;I$22/2,"Senza senso",N447/I$22)</f>
        <v>6.0127290812590848E-4</v>
      </c>
      <c r="O448" s="27">
        <f t="shared" ref="O448" si="215">IF(O447&gt;J$22/2,"Senza senso",O447/J$22)</f>
        <v>5.834750530839814E-4</v>
      </c>
    </row>
    <row r="449" spans="6:15" x14ac:dyDescent="0.25">
      <c r="F449" t="s">
        <v>123</v>
      </c>
      <c r="G449" s="1" t="s">
        <v>12</v>
      </c>
      <c r="H449" s="25">
        <f>$H$258*H$24^3/48/H$196+$H$258*H$24/4/H$248</f>
        <v>1.3018664012541039</v>
      </c>
      <c r="I449" s="25">
        <f>$H$258*I$24^3/48/I$196+$H$258*I$24/4/I$248</f>
        <v>1.4620666260557627</v>
      </c>
      <c r="J449" s="25">
        <f>$H$258*J$24^3/48/J$196+$H$258*J$24/4/J$248</f>
        <v>1.3394752699883146</v>
      </c>
      <c r="M449" s="25">
        <f>$H$258*H$24^3/48/H$196</f>
        <v>1.3012945378473404</v>
      </c>
      <c r="N449" s="25">
        <f>$H$258*I$24^3/48/I$196</f>
        <v>1.4610931667459577</v>
      </c>
      <c r="O449" s="25">
        <f>$H$258*J$24^3/48/J$196</f>
        <v>1.3387463723048321</v>
      </c>
    </row>
    <row r="450" spans="6:15" x14ac:dyDescent="0.25">
      <c r="F450" s="26" t="s">
        <v>119</v>
      </c>
      <c r="G450" s="1"/>
      <c r="H450" s="27">
        <f>IF(H449&gt;H$24/2,"Senza senso",H449/H$24)</f>
        <v>1.207668275745922E-3</v>
      </c>
      <c r="I450" s="27">
        <f>IF(I449&gt;I$24/2,"Senza senso",I449/I$24)</f>
        <v>1.3537653944960765E-3</v>
      </c>
      <c r="J450" s="27">
        <f t="shared" ref="J450" si="216">IF(J449&gt;J$24/2,"Senza senso",J449/J$24)</f>
        <v>1.2517290626935004E-3</v>
      </c>
      <c r="M450" s="27">
        <f>IF(M449&gt;H$24/2,"Senza senso",M449/H$24)</f>
        <v>1.2071377902108909E-3</v>
      </c>
      <c r="N450" s="27">
        <f>IF(N449&gt;I$24/2,"Senza senso",N449/I$24)</f>
        <v>1.3528640432832941E-3</v>
      </c>
      <c r="O450" s="27">
        <f t="shared" ref="O450" si="217">IF(O449&gt;J$24/2,"Senza senso",O449/J$24)</f>
        <v>1.2510479135639961E-3</v>
      </c>
    </row>
    <row r="451" spans="6:15" x14ac:dyDescent="0.25">
      <c r="F451" t="s">
        <v>124</v>
      </c>
      <c r="G451" s="1" t="s">
        <v>12</v>
      </c>
      <c r="H451" s="25">
        <f>$H$258*H$26^3/48/H$196+$H$258*H$26/4/H$248</f>
        <v>2.7664603785804487</v>
      </c>
      <c r="I451" s="25">
        <f>$H$258*I$26^3/48/I$196+$H$258*I$26/4/I$248</f>
        <v>3.0494469784936102</v>
      </c>
      <c r="J451" s="25">
        <f>$H$258*J$26^3/48/J$196+$H$258*J$26/4/J$248</f>
        <v>2.8927827998859716</v>
      </c>
      <c r="M451" s="25">
        <f>$H$258*H$26^3/48/H$196</f>
        <v>2.7657251256288955</v>
      </c>
      <c r="N451" s="25">
        <f>$H$258*I$26^3/48/I$196</f>
        <v>3.0482031138199703</v>
      </c>
      <c r="O451" s="25">
        <f>$H$258*J$26^3/48/J$196</f>
        <v>2.8918405662951283</v>
      </c>
    </row>
    <row r="452" spans="6:15" x14ac:dyDescent="0.25">
      <c r="F452" s="26" t="s">
        <v>119</v>
      </c>
      <c r="H452" s="27">
        <f>IF(H451&gt;H$26/2,"Senza senso",H451/H$26)</f>
        <v>1.9960031591489528E-3</v>
      </c>
      <c r="I452" s="27">
        <f>IF(I451&gt;I$26/2,"Senza senso",I451/I$26)</f>
        <v>2.2097441873142102E-3</v>
      </c>
      <c r="J452" s="27">
        <f t="shared" ref="J452" si="218">IF(J451&gt;J$26/2,"Senza senso",J451/J$26)</f>
        <v>2.0912186798857598E-3</v>
      </c>
      <c r="M452" s="27">
        <f>IF(M451&gt;H$26/2,"Senza senso",M451/H$26)</f>
        <v>1.9954726736139219E-3</v>
      </c>
      <c r="N452" s="27">
        <f>IF(N451&gt;I$26/2,"Senza senso",N451/I$26)</f>
        <v>2.2088428361014276E-3</v>
      </c>
      <c r="O452" s="27">
        <f t="shared" ref="O452" si="219">IF(O451&gt;J$26/2,"Senza senso",O451/J$26)</f>
        <v>2.0905375307562557E-3</v>
      </c>
    </row>
    <row r="453" spans="6:15" x14ac:dyDescent="0.25">
      <c r="F453" t="s">
        <v>169</v>
      </c>
      <c r="G453" s="1" t="s">
        <v>12</v>
      </c>
      <c r="H453" s="25">
        <f>$H$258*H$28^3/48/H$196+$H$258*H$28/4/H$248</f>
        <v>6.0995397866115546</v>
      </c>
      <c r="I453" s="25">
        <f>$H$258*I$28^3/48/I$196+$H$258*I$28/4/I$248</f>
        <v>6.7659426485994789</v>
      </c>
      <c r="J453" s="25">
        <f>$H$258*J$28^3/48/J$196+$H$258*J$28/4/J$248</f>
        <v>6.3823040311791441</v>
      </c>
      <c r="K453" s="45"/>
      <c r="L453" s="45"/>
      <c r="M453" s="25">
        <f>$H$258*H$28^3/48/H$196</f>
        <v>6.0985827907063586</v>
      </c>
      <c r="N453" s="25">
        <f>$H$258*I$28^3/48/I$196</f>
        <v>6.7643202164164702</v>
      </c>
      <c r="O453" s="25">
        <f>$H$258*J$28^3/48/J$196</f>
        <v>6.3810773497118198</v>
      </c>
    </row>
    <row r="454" spans="6:15" x14ac:dyDescent="0.25">
      <c r="F454" s="26" t="s">
        <v>119</v>
      </c>
      <c r="G454" s="1"/>
      <c r="H454" s="27">
        <f>IF(H453&gt;H$28/2,"Senza senso",H453/H$28)</f>
        <v>3.3811196156383339E-3</v>
      </c>
      <c r="I454" s="27">
        <f t="shared" ref="I454:J454" si="220">IF(I453&gt;I$28/2,"Senza senso",I453/I$28)</f>
        <v>3.7588570269997106E-3</v>
      </c>
      <c r="J454" s="27">
        <f t="shared" si="220"/>
        <v>3.5439524855234291E-3</v>
      </c>
      <c r="L454" s="25"/>
      <c r="M454" s="27">
        <f>IF(M453&gt;H$28/2,"Senza senso",M453/H$28)</f>
        <v>3.3805891301033029E-3</v>
      </c>
      <c r="N454" s="27">
        <f t="shared" ref="N454:O454" si="221">IF(N453&gt;I$28/2,"Senza senso",N453/I$28)</f>
        <v>3.757955675786928E-3</v>
      </c>
      <c r="O454" s="27">
        <f t="shared" si="221"/>
        <v>3.543271336393925E-3</v>
      </c>
    </row>
    <row r="455" spans="6:15" x14ac:dyDescent="0.25">
      <c r="F455" t="s">
        <v>170</v>
      </c>
      <c r="G455" s="1" t="s">
        <v>12</v>
      </c>
      <c r="H455" s="25">
        <f>$H$258*H30^3/48/H$196+$H$258*H30/4/H$248</f>
        <v>10.096044802867773</v>
      </c>
      <c r="I455" s="25">
        <f>$H$258*I$30^3/48/I$196+$H$258*I$30/4/I$248</f>
        <v>11.210367160388021</v>
      </c>
      <c r="J455" s="25">
        <f>$H$258*J$30^3/48/J$196+$H$258*J$30/4/J$248</f>
        <v>10.711428773805622</v>
      </c>
      <c r="K455" s="45"/>
      <c r="L455" s="45"/>
      <c r="M455" s="25">
        <f>$H$258*H30^3/48/H$196</f>
        <v>10.094912746736016</v>
      </c>
      <c r="N455" s="25">
        <f>$H$258*I$30^3/48/I$196</f>
        <v>11.208447282304794</v>
      </c>
      <c r="O455" s="25">
        <f>$H$258*J$30^3/48/J$196</f>
        <v>10.709970978438657</v>
      </c>
    </row>
    <row r="456" spans="6:15" x14ac:dyDescent="0.25">
      <c r="F456" s="26" t="s">
        <v>119</v>
      </c>
      <c r="H456" s="27">
        <f>IF(H455&gt;H30/2,"Senza senso",H455/H30)</f>
        <v>4.7310425505472228E-3</v>
      </c>
      <c r="I456" s="27">
        <f t="shared" ref="I456:J456" si="222">IF(I455&gt;I$30/2,"Senza senso",I455/I$30)</f>
        <v>5.2630831738910899E-3</v>
      </c>
      <c r="J456" s="27">
        <f t="shared" si="222"/>
        <v>5.0048728033854888E-3</v>
      </c>
      <c r="L456" s="25"/>
      <c r="M456" s="27">
        <f>IF(M455&gt;H30/2,"Senza senso",M455/H30)</f>
        <v>4.730512065012191E-3</v>
      </c>
      <c r="N456" s="27">
        <f t="shared" ref="N456:O456" si="223">IF(N455&gt;I$30/2,"Senza senso",N455/I$30)</f>
        <v>5.2621818226783069E-3</v>
      </c>
      <c r="O456" s="27">
        <f t="shared" si="223"/>
        <v>5.0041916542559843E-3</v>
      </c>
    </row>
    <row r="457" spans="6:15" x14ac:dyDescent="0.25">
      <c r="F457" t="s">
        <v>176</v>
      </c>
      <c r="G457" s="1" t="s">
        <v>12</v>
      </c>
      <c r="H457" s="25">
        <f>$H$258*H32^3/48/H$196+$H$258*H32/4/H$248</f>
        <v>23.197716871989556</v>
      </c>
      <c r="I457" s="25">
        <f t="shared" ref="I457:J457" si="224">$H$258*I32^3/48/I$196+$H$258*I32/4/I$248</f>
        <v>26.01335728556846</v>
      </c>
      <c r="J457" s="25">
        <f t="shared" si="224"/>
        <v>24.471020444646864</v>
      </c>
      <c r="M457" s="25">
        <f>$H$258*H32^3/48/H$196</f>
        <v>23.196223024722908</v>
      </c>
      <c r="N457" s="25">
        <f t="shared" ref="N457:O457" si="225">$H$258*I32^3/48/I$196</f>
        <v>26.010815475148416</v>
      </c>
      <c r="O457" s="25">
        <f t="shared" si="225"/>
        <v>24.469100421480618</v>
      </c>
    </row>
    <row r="458" spans="6:15" x14ac:dyDescent="0.25">
      <c r="F458" s="26" t="s">
        <v>119</v>
      </c>
      <c r="H458" s="27">
        <f>IF(H457&gt;H32/2,"Senza senso",H457/H32)</f>
        <v>8.2378255937462907E-3</v>
      </c>
      <c r="I458" s="27">
        <f t="shared" ref="I458:J458" si="226">IF(I457&gt;I32/2,"Senza senso",I457/I32)</f>
        <v>9.2245947821164749E-3</v>
      </c>
      <c r="J458" s="27">
        <f t="shared" si="226"/>
        <v>8.681361020521805E-3</v>
      </c>
      <c r="M458" s="27">
        <f>IF(M457&gt;H32/2,"Senza senso",M457/H32)</f>
        <v>8.2372951082112598E-3</v>
      </c>
      <c r="N458" s="27">
        <f t="shared" ref="N458:O458" si="227">IF(N457&gt;I32/2,"Senza senso",N457/I32)</f>
        <v>9.2236934309036928E-3</v>
      </c>
      <c r="O458" s="27">
        <f t="shared" si="227"/>
        <v>8.6806798713923005E-3</v>
      </c>
    </row>
    <row r="459" spans="6:15" x14ac:dyDescent="0.25">
      <c r="H459" s="27"/>
      <c r="I459" s="27"/>
      <c r="J459" s="27"/>
      <c r="M459" s="27"/>
      <c r="N459" s="27"/>
      <c r="O459" s="27"/>
    </row>
    <row r="460" spans="6:15" ht="18" x14ac:dyDescent="0.35">
      <c r="G460" s="25"/>
      <c r="H460" s="10" t="s">
        <v>164</v>
      </c>
      <c r="I460" s="25"/>
      <c r="J460" s="29" t="s">
        <v>125</v>
      </c>
      <c r="K460" s="25"/>
      <c r="L460" s="25"/>
      <c r="M460" s="10" t="s">
        <v>164</v>
      </c>
      <c r="O460" s="29" t="s">
        <v>126</v>
      </c>
    </row>
    <row r="461" spans="6:15" x14ac:dyDescent="0.25">
      <c r="F461" s="20" t="s">
        <v>129</v>
      </c>
      <c r="G461" s="1"/>
      <c r="H461" s="5" t="s">
        <v>7</v>
      </c>
      <c r="I461" s="5" t="s">
        <v>9</v>
      </c>
      <c r="J461" t="s">
        <v>162</v>
      </c>
      <c r="L461" s="25"/>
      <c r="M461" s="5" t="s">
        <v>7</v>
      </c>
      <c r="N461" s="5" t="s">
        <v>9</v>
      </c>
      <c r="O461" t="s">
        <v>162</v>
      </c>
    </row>
    <row r="462" spans="6:15" x14ac:dyDescent="0.25">
      <c r="F462" t="s">
        <v>117</v>
      </c>
      <c r="G462" s="1" t="s">
        <v>12</v>
      </c>
      <c r="H462" s="25">
        <f>$H$258*H$20^3/48/H$198+$H$258*H$20/4/H$250</f>
        <v>0.28733512704929998</v>
      </c>
      <c r="I462" s="25">
        <f>$H$258*I$20^3/48/I$198+$H$258*I$20/4/I$250</f>
        <v>0.30501784501701956</v>
      </c>
      <c r="J462" s="25">
        <f>$H$258*J$20^3/48/J$198+$H$258*J$20/4/J$250</f>
        <v>0.29232049213084349</v>
      </c>
      <c r="L462" s="25"/>
      <c r="M462" s="25">
        <f>$H$258*H$20^3/48/H$198</f>
        <v>0.265504936322774</v>
      </c>
      <c r="N462" s="25">
        <f>$H$258*I$20^3/48/I$198</f>
        <v>0.2675513698630137</v>
      </c>
      <c r="O462" s="25">
        <f>$H$258*J$20^3/48/J$198</f>
        <v>0.26399300257613745</v>
      </c>
    </row>
    <row r="463" spans="6:15" x14ac:dyDescent="0.25">
      <c r="F463" s="26" t="s">
        <v>119</v>
      </c>
      <c r="G463" s="1"/>
      <c r="H463" s="27">
        <f>IF(H462&gt;H$20/2,"Senza senso",H462/H$20)</f>
        <v>4.8372917011666665E-4</v>
      </c>
      <c r="I463" s="27">
        <f t="shared" ref="I463:J463" si="228">IF(I462&gt;I$20/2,"Senza senso",I462/I$20)</f>
        <v>5.0836307502836596E-4</v>
      </c>
      <c r="J463" s="27">
        <f t="shared" si="228"/>
        <v>4.8695734154729885E-4</v>
      </c>
      <c r="L463" s="25"/>
      <c r="M463" s="27">
        <f>IF(M462&gt;H$20/2,"Senza senso",M462/H$20)</f>
        <v>4.4697800727739733E-4</v>
      </c>
      <c r="N463" s="27">
        <f t="shared" ref="N463:O463" si="229">IF(N462&gt;I$20/2,"Senza senso",N462/I$20)</f>
        <v>4.4591894977168947E-4</v>
      </c>
      <c r="O463" s="27">
        <f t="shared" si="229"/>
        <v>4.3976845340019569E-4</v>
      </c>
    </row>
    <row r="464" spans="6:15" x14ac:dyDescent="0.25">
      <c r="F464" t="s">
        <v>121</v>
      </c>
      <c r="G464" s="1" t="s">
        <v>12</v>
      </c>
      <c r="H464" s="25">
        <f>$H$258*H$22^3/48/H$198+$H$258*H$22/4/H$250</f>
        <v>0.511437270484152</v>
      </c>
      <c r="I464" s="25">
        <f>$H$258*I$22^3/48/I$198+$H$258*I$22/4/I$250</f>
        <v>0.50728853730809476</v>
      </c>
      <c r="J464" s="25">
        <f>$H$258*J$22^3/48/J$198+$H$258*J$22/4/J$250</f>
        <v>0.51078829356749189</v>
      </c>
      <c r="L464" s="25"/>
      <c r="M464" s="25">
        <f>$H$258*H$22^3/48/H$198</f>
        <v>0.48475592626284247</v>
      </c>
      <c r="N464" s="25">
        <f>$H$258*I$22^3/48/I$198</f>
        <v>0.46232876712328769</v>
      </c>
      <c r="O464" s="25">
        <f>$H$258*J$22^3/48/J$198</f>
        <v>0.47630265410958889</v>
      </c>
    </row>
    <row r="465" spans="4:16" x14ac:dyDescent="0.25">
      <c r="F465" s="26" t="s">
        <v>119</v>
      </c>
      <c r="G465" s="1"/>
      <c r="H465" s="27">
        <f>IF(H464&gt;H$22/2,"Senza senso",H464/H$22)</f>
        <v>7.0445905025365285E-4</v>
      </c>
      <c r="I465" s="27">
        <f t="shared" ref="I465:J465" si="230">IF(I464&gt;I$22/2,"Senza senso",I464/I$22)</f>
        <v>7.0456741292790933E-4</v>
      </c>
      <c r="J465" s="27">
        <f t="shared" si="230"/>
        <v>6.9894402513340443E-4</v>
      </c>
      <c r="L465" s="25"/>
      <c r="M465" s="27">
        <f>IF(M464&gt;H$22/2,"Senza senso",M464/H$22)</f>
        <v>6.6770788741438354E-4</v>
      </c>
      <c r="N465" s="27">
        <f t="shared" ref="N465:O465" si="231">IF(N464&gt;I$22/2,"Senza senso",N464/I$22)</f>
        <v>6.4212328767123295E-4</v>
      </c>
      <c r="O465" s="27">
        <f t="shared" si="231"/>
        <v>6.5175513698630116E-4</v>
      </c>
    </row>
    <row r="466" spans="4:16" x14ac:dyDescent="0.25">
      <c r="F466" t="s">
        <v>123</v>
      </c>
      <c r="G466" s="1" t="s">
        <v>12</v>
      </c>
      <c r="H466" s="25">
        <f>$H$258*H$24^3/48/H$198+$H$258*H$24/4/H$250</f>
        <v>1.6265907888218396</v>
      </c>
      <c r="I466" s="25">
        <f>$H$258*I$24^3/48/I$198+$H$258*I$24/4/I$250</f>
        <v>1.6277992443183065</v>
      </c>
      <c r="J466" s="25">
        <f>$H$258*J$24^3/48/J$198+$H$258*J$24/4/J$250</f>
        <v>1.5459075081369267</v>
      </c>
      <c r="L466" s="25"/>
      <c r="M466" s="25">
        <f>$H$258*H$24^3/48/H$198</f>
        <v>1.5869730352811073</v>
      </c>
      <c r="N466" s="25">
        <f>$H$258*I$24^3/48/I$198</f>
        <v>1.560359589041096</v>
      </c>
      <c r="O466" s="25">
        <f>$H$258*J$24^3/48/J$198</f>
        <v>1.4954106789307116</v>
      </c>
    </row>
    <row r="467" spans="4:16" x14ac:dyDescent="0.25">
      <c r="F467" s="26" t="s">
        <v>119</v>
      </c>
      <c r="G467" s="1"/>
      <c r="H467" s="27">
        <f>IF(H466&gt;H$24/2,"Senza senso",H466/H$24)</f>
        <v>1.5088968356417806E-3</v>
      </c>
      <c r="I467" s="27">
        <f t="shared" ref="I467:J467" si="232">IF(I466&gt;I$24/2,"Senza senso",I466/I$24)</f>
        <v>1.5072215225169505E-3</v>
      </c>
      <c r="J467" s="27">
        <f t="shared" si="232"/>
        <v>1.4446383591598232E-3</v>
      </c>
      <c r="L467" s="25"/>
      <c r="M467" s="27">
        <f>IF(M466&gt;H$24/2,"Senza senso",M466/H$24)</f>
        <v>1.4721456728025114E-3</v>
      </c>
      <c r="N467" s="27">
        <f t="shared" ref="N467:O467" si="233">IF(N466&gt;I$24/2,"Senza senso",N466/I$24)</f>
        <v>1.4447773972602741E-3</v>
      </c>
      <c r="O467" s="27">
        <f t="shared" si="233"/>
        <v>1.39744947101272E-3</v>
      </c>
    </row>
    <row r="468" spans="4:16" x14ac:dyDescent="0.25">
      <c r="F468" t="s">
        <v>124</v>
      </c>
      <c r="G468" s="1" t="s">
        <v>12</v>
      </c>
      <c r="H468" s="25">
        <f>$H$258*H$26^3/48/H$198+$H$258*H$26/4/H$250</f>
        <v>3.4238331546104672</v>
      </c>
      <c r="I468" s="25">
        <f>$H$258*I$26^3/48/I$198+$H$258*I$26/4/I$250</f>
        <v>3.3414704099775014</v>
      </c>
      <c r="J468" s="25">
        <f>$H$258*J$26^3/48/J$198+$H$258*J$26/4/J$250</f>
        <v>3.295529224062868</v>
      </c>
      <c r="L468" s="25"/>
      <c r="M468" s="25">
        <f>$H$258*H$26^3/48/H$198</f>
        <v>3.3728960429152397</v>
      </c>
      <c r="N468" s="25">
        <f>$H$258*I$26^3/48/I$198</f>
        <v>3.2552975171232879</v>
      </c>
      <c r="O468" s="25">
        <f>$H$258*J$26^3/48/J$198</f>
        <v>3.2302528350889799</v>
      </c>
    </row>
    <row r="469" spans="4:16" x14ac:dyDescent="0.25">
      <c r="F469" s="26" t="s">
        <v>119</v>
      </c>
      <c r="H469" s="27">
        <f>IF(H468&gt;H$26/2,"Senza senso",H468/H$26)</f>
        <v>2.4702980913495435E-3</v>
      </c>
      <c r="I469" s="27">
        <f t="shared" ref="I469:J469" si="234">IF(I468&gt;I$26/2,"Senza senso",I468/I$26)</f>
        <v>2.4213553695489141E-3</v>
      </c>
      <c r="J469" s="27">
        <f t="shared" si="234"/>
        <v>2.3823676889054204E-3</v>
      </c>
      <c r="M469" s="27">
        <f>IF(M468&gt;H$26/2,"Senza senso",M468/H$26)</f>
        <v>2.4335469285102738E-3</v>
      </c>
      <c r="N469" s="27">
        <f t="shared" ref="N469:O469" si="235">IF(N468&gt;I$26/2,"Senza senso",N468/I$26)</f>
        <v>2.3589112442922375E-3</v>
      </c>
      <c r="O469" s="27">
        <f t="shared" si="235"/>
        <v>2.3351788007583171E-3</v>
      </c>
    </row>
    <row r="470" spans="4:16" x14ac:dyDescent="0.25">
      <c r="F470" t="s">
        <v>169</v>
      </c>
      <c r="G470" s="1" t="s">
        <v>12</v>
      </c>
      <c r="H470" s="25">
        <f>$H$258*H$28^3/48/H$198+$H$258*H$28/4/H$250</f>
        <v>7.5037286425679781</v>
      </c>
      <c r="I470" s="25">
        <f>$H$258*I$28^3/48/I$198+$H$258*I$28/4/I$250</f>
        <v>7.3362864117633872</v>
      </c>
      <c r="J470" s="25">
        <f>$H$258*J$28^3/48/J$198+$H$258*J$28/4/J$250</f>
        <v>7.2127935382198318</v>
      </c>
      <c r="K470" s="45"/>
      <c r="L470" s="45"/>
      <c r="M470" s="25">
        <f>$H$258*H$28^3/48/H$198</f>
        <v>7.4374295448059362</v>
      </c>
      <c r="N470" s="25">
        <f>$H$258*I$28^3/48/I$198</f>
        <v>7.2238869863013697</v>
      </c>
      <c r="O470" s="25">
        <f>$H$258*J$28^3/48/J$198</f>
        <v>7.1278110695557135</v>
      </c>
    </row>
    <row r="471" spans="4:16" x14ac:dyDescent="0.25">
      <c r="F471" s="26" t="s">
        <v>119</v>
      </c>
      <c r="G471" s="1"/>
      <c r="H471" s="27">
        <f>IF(H470&gt;H$28/2,"Senza senso",H470/H$28)</f>
        <v>4.1594948129534248E-3</v>
      </c>
      <c r="I471" s="27">
        <f t="shared" ref="I471:J471" si="236">IF(I470&gt;I$28/2,"Senza senso",I470/I$28)</f>
        <v>4.0757146732018816E-3</v>
      </c>
      <c r="J471" s="27">
        <f t="shared" si="236"/>
        <v>4.0051049687488656E-3</v>
      </c>
      <c r="L471" s="25"/>
      <c r="M471" s="27">
        <f>IF(M470&gt;H$28/2,"Senza senso",M470/H$28)</f>
        <v>4.1227436501141551E-3</v>
      </c>
      <c r="N471" s="27">
        <f t="shared" ref="N471:O471" si="237">IF(N470&gt;I$28/2,"Senza senso",N470/I$28)</f>
        <v>4.013270547945205E-3</v>
      </c>
      <c r="O471" s="27">
        <f t="shared" si="237"/>
        <v>3.9579160806017619E-3</v>
      </c>
    </row>
    <row r="472" spans="4:16" x14ac:dyDescent="0.25">
      <c r="F472" t="s">
        <v>170</v>
      </c>
      <c r="G472" s="1" t="s">
        <v>12</v>
      </c>
      <c r="H472" s="25">
        <f>$H$258*H30^3/48/H$198+$H$258*H30/4/H$250</f>
        <v>12.38951709725956</v>
      </c>
      <c r="I472" s="25">
        <f>$H$258*I$30^3/48/I$198+$H$258*I$30/4/I$250</f>
        <v>12.102953279176859</v>
      </c>
      <c r="J472" s="25">
        <f>$H$258*J$30^3/48/J$198+$H$258*J$30/4/J$250</f>
        <v>12.064279089858124</v>
      </c>
      <c r="K472" s="45"/>
      <c r="L472" s="45"/>
      <c r="M472" s="25">
        <f>$H$258*H30^3/48/H$198</f>
        <v>12.311090115760559</v>
      </c>
      <c r="N472" s="25">
        <f>$H$258*I$30^3/48/I$198</f>
        <v>11.969947292380137</v>
      </c>
      <c r="O472" s="25">
        <f>$H$258*J$30^3/48/J$198</f>
        <v>11.963285431445692</v>
      </c>
    </row>
    <row r="473" spans="4:16" x14ac:dyDescent="0.25">
      <c r="F473" s="26" t="s">
        <v>119</v>
      </c>
      <c r="H473" s="27">
        <f>IF(H472&gt;H30/2,"Senza senso",H472/H30)</f>
        <v>5.805771835641781E-3</v>
      </c>
      <c r="I473" s="27">
        <f t="shared" ref="I473:J473" si="238">IF(I472&gt;I$30/2,"Senza senso",I472/I$30)</f>
        <v>5.6821376897543937E-3</v>
      </c>
      <c r="J473" s="27">
        <f t="shared" si="238"/>
        <v>5.6369867721979836E-3</v>
      </c>
      <c r="L473" s="25"/>
      <c r="M473" s="27">
        <f>IF(M472&gt;H30/2,"Senza senso",M472/H30)</f>
        <v>5.7690206728025113E-3</v>
      </c>
      <c r="N473" s="27">
        <f t="shared" ref="N473:O473" si="239">IF(N472&gt;I$30/2,"Senza senso",N472/I$30)</f>
        <v>5.6196935644977171E-3</v>
      </c>
      <c r="O473" s="27">
        <f t="shared" si="239"/>
        <v>5.5897978840508799E-3</v>
      </c>
    </row>
    <row r="474" spans="4:16" x14ac:dyDescent="0.25">
      <c r="D474" s="46"/>
      <c r="E474" s="46"/>
      <c r="F474" t="s">
        <v>176</v>
      </c>
      <c r="G474" s="1" t="s">
        <v>12</v>
      </c>
      <c r="H474" s="25">
        <f>$H$258*H32^3/48/H$198+$H$258*H32/4/H$250</f>
        <v>28.392075749441226</v>
      </c>
      <c r="I474" s="25">
        <f t="shared" ref="I474:J474" si="240">$H$258*I32^3/48/I$198+$H$258*I32/4/I$250</f>
        <v>27.954078306511501</v>
      </c>
      <c r="J474" s="25">
        <f t="shared" si="240"/>
        <v>27.465567468926679</v>
      </c>
      <c r="K474" s="46"/>
      <c r="L474" s="46"/>
      <c r="M474" s="25">
        <f>$H$258*H32^3/48/H$198</f>
        <v>28.288584474885845</v>
      </c>
      <c r="N474" s="25">
        <f t="shared" ref="N474:O474" si="241">$H$258*I32^3/48/I$198</f>
        <v>27.777985873287673</v>
      </c>
      <c r="O474" s="25">
        <f t="shared" si="241"/>
        <v>27.332551431017624</v>
      </c>
      <c r="P474" s="46"/>
    </row>
    <row r="475" spans="4:16" x14ac:dyDescent="0.25">
      <c r="D475" s="46"/>
      <c r="E475" s="46"/>
      <c r="F475" s="26" t="s">
        <v>119</v>
      </c>
      <c r="H475" s="27">
        <f>IF(H474&gt;H32/2,"Senza senso",H474/H32)</f>
        <v>1.008241326329589E-2</v>
      </c>
      <c r="I475" s="27">
        <f t="shared" ref="I475:J475" si="242">IF(I474&gt;I32/2,"Senza senso",I474/I32)</f>
        <v>9.9127937257132981E-3</v>
      </c>
      <c r="J475" s="27">
        <f t="shared" si="242"/>
        <v>9.7437091914739163E-3</v>
      </c>
      <c r="K475" s="46"/>
      <c r="L475" s="46"/>
      <c r="M475" s="27">
        <f>IF(M474&gt;H32/2,"Senza senso",M474/H32)</f>
        <v>1.0045662100456621E-2</v>
      </c>
      <c r="N475" s="27">
        <f t="shared" ref="N475:O475" si="243">IF(N474&gt;I32/2,"Senza senso",N474/I32)</f>
        <v>9.8503496004566215E-3</v>
      </c>
      <c r="O475" s="27">
        <f t="shared" si="243"/>
        <v>9.6965203033268135E-3</v>
      </c>
      <c r="P475" s="46"/>
    </row>
    <row r="476" spans="4:16" x14ac:dyDescent="0.25">
      <c r="D476" s="46"/>
      <c r="E476" s="46"/>
      <c r="F476" s="46"/>
      <c r="G476" s="46"/>
      <c r="H476" s="47"/>
      <c r="I476" s="46"/>
      <c r="J476" s="46"/>
      <c r="K476" s="46"/>
      <c r="L476" s="46"/>
      <c r="M476" s="46"/>
      <c r="N476" s="46"/>
      <c r="O476" s="46"/>
      <c r="P476" s="46"/>
    </row>
    <row r="477" spans="4:16" x14ac:dyDescent="0.25">
      <c r="G477" s="35"/>
      <c r="H477" s="38" t="s">
        <v>143</v>
      </c>
      <c r="I477" s="36"/>
      <c r="J477" s="36"/>
      <c r="L477" s="37"/>
      <c r="M477" s="38" t="s">
        <v>144</v>
      </c>
      <c r="N477" s="36"/>
      <c r="O477" s="36"/>
    </row>
    <row r="478" spans="4:16" x14ac:dyDescent="0.25">
      <c r="G478" s="39" t="s">
        <v>142</v>
      </c>
      <c r="H478" s="5" t="s">
        <v>7</v>
      </c>
      <c r="I478" s="5" t="s">
        <v>9</v>
      </c>
      <c r="J478" t="s">
        <v>162</v>
      </c>
      <c r="L478" s="40"/>
      <c r="M478" s="5" t="s">
        <v>7</v>
      </c>
      <c r="N478" s="5" t="s">
        <v>9</v>
      </c>
      <c r="O478" t="s">
        <v>162</v>
      </c>
    </row>
    <row r="479" spans="4:16" x14ac:dyDescent="0.25">
      <c r="F479" t="s">
        <v>117</v>
      </c>
      <c r="G479" s="1" t="s">
        <v>12</v>
      </c>
      <c r="H479" s="25">
        <v>0.41799999999999998</v>
      </c>
      <c r="I479" s="25">
        <v>0.505</v>
      </c>
      <c r="J479" s="25">
        <v>0.45</v>
      </c>
      <c r="L479" s="25"/>
      <c r="M479" s="25">
        <v>0.42099999999999999</v>
      </c>
      <c r="N479" s="25">
        <v>0.50600000000000001</v>
      </c>
      <c r="O479" s="25">
        <v>0.45600000000000002</v>
      </c>
    </row>
    <row r="480" spans="4:16" x14ac:dyDescent="0.25">
      <c r="F480" s="26" t="s">
        <v>119</v>
      </c>
      <c r="G480" s="1"/>
      <c r="H480" s="27">
        <f>IF(H479&gt;H$20/2,"Senza senso",H479/H$20)</f>
        <v>7.0370370370370367E-4</v>
      </c>
      <c r="I480" s="27">
        <f>IF(I479&gt;I$20/2,"Senza senso",I479/I$20)</f>
        <v>8.4166666666666667E-4</v>
      </c>
      <c r="J480" s="27">
        <f t="shared" ref="J480" si="244">IF(J479&gt;J$20/2,"Senza senso",J479/J$20)</f>
        <v>7.4962518740629694E-4</v>
      </c>
      <c r="L480" s="25"/>
      <c r="M480" s="27">
        <f>IF(M479&gt;H$20/2,"Senza senso",M479/H$20)</f>
        <v>7.0875420875420871E-4</v>
      </c>
      <c r="N480" s="27">
        <f>IF(N479&gt;I$20/2,"Senza senso",N479/I$20)</f>
        <v>8.433333333333333E-4</v>
      </c>
      <c r="O480" s="27">
        <f>IF(O479&gt;J$20/2,"Senza senso",O479/J$20)</f>
        <v>7.5962018990504755E-4</v>
      </c>
    </row>
    <row r="481" spans="6:15" x14ac:dyDescent="0.25">
      <c r="F481" t="s">
        <v>121</v>
      </c>
      <c r="G481" s="1" t="s">
        <v>12</v>
      </c>
      <c r="H481" s="25">
        <v>0.69399999999999995</v>
      </c>
      <c r="I481" s="25">
        <v>0.76900000000000002</v>
      </c>
      <c r="J481" s="25">
        <v>0.73</v>
      </c>
      <c r="L481" s="25"/>
      <c r="M481" s="25">
        <v>0.69699999999999995</v>
      </c>
      <c r="N481" s="25">
        <v>0.77</v>
      </c>
      <c r="O481" s="25">
        <v>0.73</v>
      </c>
    </row>
    <row r="482" spans="6:15" x14ac:dyDescent="0.25">
      <c r="F482" s="26" t="s">
        <v>119</v>
      </c>
      <c r="G482" s="1"/>
      <c r="H482" s="27">
        <f>IF(H481&gt;H$22/2,"Senza senso",H481/H$22)</f>
        <v>9.5592286501377404E-4</v>
      </c>
      <c r="I482" s="27">
        <f>IF(I481&gt;I$22/2,"Senza senso",I481/I$22)</f>
        <v>1.0680555555555556E-3</v>
      </c>
      <c r="J482" s="27">
        <f t="shared" ref="J482" si="245">IF(J481&gt;J$22/2,"Senza senso",J481/J$22)</f>
        <v>9.989053092501368E-4</v>
      </c>
      <c r="L482" s="25"/>
      <c r="M482" s="27">
        <f>IF(M481&gt;H$22/2,"Senza senso",M481/H$22)</f>
        <v>9.6005509641873272E-4</v>
      </c>
      <c r="N482" s="27">
        <f>IF(N481&gt;I$22/2,"Senza senso",N481/I$22)</f>
        <v>1.0694444444444445E-3</v>
      </c>
      <c r="O482" s="27">
        <f>IF(O481&gt;J$22/2,"Senza senso",O481/J$22)</f>
        <v>9.989053092501368E-4</v>
      </c>
    </row>
    <row r="483" spans="6:15" x14ac:dyDescent="0.25">
      <c r="F483" t="s">
        <v>123</v>
      </c>
      <c r="G483" s="1" t="s">
        <v>12</v>
      </c>
      <c r="H483" s="25">
        <v>2.02</v>
      </c>
      <c r="I483" s="25">
        <v>2.145</v>
      </c>
      <c r="J483" s="25">
        <v>1.976</v>
      </c>
      <c r="L483" s="25"/>
      <c r="M483" s="25">
        <v>2.0219999999999998</v>
      </c>
      <c r="N483" s="25">
        <v>2.145</v>
      </c>
      <c r="O483" s="25">
        <v>1.98</v>
      </c>
    </row>
    <row r="484" spans="6:15" x14ac:dyDescent="0.25">
      <c r="F484" s="26" t="s">
        <v>119</v>
      </c>
      <c r="G484" s="1"/>
      <c r="H484" s="27">
        <f>IF(H483&gt;H$24/2,"Senza senso",H483/H$24)</f>
        <v>1.8738404452690166E-3</v>
      </c>
      <c r="I484" s="27">
        <f>IF(I483&gt;I$24/2,"Senza senso",I483/I$24)</f>
        <v>1.9861111111111112E-3</v>
      </c>
      <c r="J484" s="27">
        <f t="shared" ref="J484" si="246">IF(J483&gt;J$24/2,"Senza senso",J483/J$24)</f>
        <v>1.8465563965984488E-3</v>
      </c>
      <c r="L484" s="25"/>
      <c r="M484" s="27">
        <f>IF(M483&gt;H$24/2,"Senza senso",M483/H$24)</f>
        <v>1.8756957328385899E-3</v>
      </c>
      <c r="N484" s="27">
        <f>IF(N483&gt;I$24/2,"Senza senso",N483/I$24)</f>
        <v>1.9861111111111112E-3</v>
      </c>
      <c r="O484" s="27">
        <f>IF(O483&gt;J$24/2,"Senza senso",O483/J$24)</f>
        <v>1.8502943650126158E-3</v>
      </c>
    </row>
    <row r="485" spans="6:15" x14ac:dyDescent="0.25">
      <c r="F485" t="s">
        <v>124</v>
      </c>
      <c r="G485" s="1" t="s">
        <v>12</v>
      </c>
      <c r="H485" s="25">
        <v>4.1159999999999997</v>
      </c>
      <c r="I485" s="25">
        <v>4.1769999999999996</v>
      </c>
      <c r="J485" s="25">
        <v>4.0359999999999996</v>
      </c>
      <c r="L485" s="25"/>
      <c r="M485" s="25">
        <v>4.1189999999999998</v>
      </c>
      <c r="N485" s="25">
        <v>4.1769999999999996</v>
      </c>
      <c r="O485" s="25">
        <v>4.04</v>
      </c>
    </row>
    <row r="486" spans="6:15" x14ac:dyDescent="0.25">
      <c r="F486" s="26" t="s">
        <v>119</v>
      </c>
      <c r="H486" s="27">
        <f>IF(H485&gt;H$26/2,"Senza senso",H485/H$26)</f>
        <v>2.9696969696969694E-3</v>
      </c>
      <c r="I486" s="27">
        <f>IF(I485&gt;I$26/2,"Senza senso",I485/I$26)</f>
        <v>3.0268115942028982E-3</v>
      </c>
      <c r="J486" s="27">
        <f t="shared" ref="J486" si="247">IF(J485&gt;J$26/2,"Senza senso",J485/J$26)</f>
        <v>2.9176606665220848E-3</v>
      </c>
      <c r="M486" s="27">
        <f>IF(M485&gt;H$26/2,"Senza senso",M485/H$26)</f>
        <v>2.9718614718614719E-3</v>
      </c>
      <c r="N486" s="27">
        <f>IF(N485&gt;I$26/2,"Senza senso",N485/I$26)</f>
        <v>3.0268115942028982E-3</v>
      </c>
      <c r="O486" s="27">
        <f>IF(O485&gt;J$26/2,"Senza senso",O485/J$26)</f>
        <v>2.9205523024651197E-3</v>
      </c>
    </row>
    <row r="487" spans="6:15" x14ac:dyDescent="0.25">
      <c r="F487" t="s">
        <v>169</v>
      </c>
      <c r="G487" s="1" t="s">
        <v>12</v>
      </c>
      <c r="H487" s="44">
        <v>8.8219999999999992</v>
      </c>
      <c r="I487" s="44">
        <v>8.8420000000000005</v>
      </c>
      <c r="J487" s="44">
        <v>8.5760000000000005</v>
      </c>
      <c r="K487" s="45"/>
      <c r="L487" s="45"/>
      <c r="M487" s="44">
        <v>8.8219999999999992</v>
      </c>
      <c r="N487" s="44">
        <v>8.8420000000000005</v>
      </c>
      <c r="O487" s="44">
        <v>8.58</v>
      </c>
    </row>
    <row r="488" spans="6:15" x14ac:dyDescent="0.25">
      <c r="F488" s="26" t="s">
        <v>119</v>
      </c>
      <c r="G488" s="1"/>
      <c r="H488" s="27">
        <f>IF(H487&gt;H$28/2,"Senza senso",H487/H$28)</f>
        <v>4.8902439024390235E-3</v>
      </c>
      <c r="I488" s="27">
        <f t="shared" ref="I488" si="248">IF(I487&gt;I$28/2,"Senza senso",I487/I$28)</f>
        <v>4.9122222222222223E-3</v>
      </c>
      <c r="J488" s="27">
        <f t="shared" ref="J488" si="249">IF(J487&gt;J$28/2,"Senza senso",J487/J$28)</f>
        <v>4.762063412738075E-3</v>
      </c>
      <c r="L488" s="25"/>
      <c r="M488" s="27">
        <f>IF(M487&gt;H$28/2,"Senza senso",M487/H$28)</f>
        <v>4.8902439024390235E-3</v>
      </c>
      <c r="N488" s="27">
        <f t="shared" ref="N488" si="250">IF(N487&gt;I$28/2,"Senza senso",N487/I$28)</f>
        <v>4.9122222222222223E-3</v>
      </c>
      <c r="O488" s="27">
        <f t="shared" ref="O488" si="251">IF(O487&gt;J$28/2,"Senza senso",O487/J$28)</f>
        <v>4.764284524404464E-3</v>
      </c>
    </row>
    <row r="489" spans="6:15" x14ac:dyDescent="0.25">
      <c r="F489" t="s">
        <v>170</v>
      </c>
      <c r="G489" s="1" t="s">
        <v>12</v>
      </c>
      <c r="H489" s="44">
        <v>14.423999999999999</v>
      </c>
      <c r="I489" s="44">
        <v>14.345000000000001</v>
      </c>
      <c r="J489" s="44">
        <v>14.163</v>
      </c>
      <c r="K489" s="45"/>
      <c r="L489" s="45"/>
      <c r="M489" s="44">
        <v>14.427</v>
      </c>
      <c r="N489" s="44">
        <v>14.351000000000001</v>
      </c>
      <c r="O489" s="44">
        <v>14.163</v>
      </c>
    </row>
    <row r="490" spans="6:15" x14ac:dyDescent="0.25">
      <c r="F490" s="26" t="s">
        <v>119</v>
      </c>
      <c r="H490" s="27">
        <f>IF(H489&gt;H30/2,"Senza senso",H489/H30)</f>
        <v>6.7591377694470479E-3</v>
      </c>
      <c r="I490" s="27">
        <f t="shared" ref="I490" si="252">IF(I489&gt;I$30/2,"Senza senso",I489/I$30)</f>
        <v>6.7347417840375587E-3</v>
      </c>
      <c r="J490" s="27">
        <f t="shared" ref="J490" si="253">IF(J489&gt;J$30/2,"Senza senso",J489/J$30)</f>
        <v>6.617605831230727E-3</v>
      </c>
      <c r="L490" s="25"/>
      <c r="M490" s="27">
        <f>IF(M489&gt;H30/2,"Senza senso",M489/H30)</f>
        <v>6.7605435801312086E-3</v>
      </c>
      <c r="N490" s="27">
        <f t="shared" ref="N490" si="254">IF(N489&gt;I$30/2,"Senza senso",N489/I$30)</f>
        <v>6.7375586854460101E-3</v>
      </c>
      <c r="O490" s="27">
        <f t="shared" ref="O490" si="255">IF(O489&gt;J$30/2,"Senza senso",O489/J$30)</f>
        <v>6.617605831230727E-3</v>
      </c>
    </row>
    <row r="491" spans="6:15" x14ac:dyDescent="0.25">
      <c r="F491" t="s">
        <v>176</v>
      </c>
      <c r="G491" s="1" t="s">
        <v>12</v>
      </c>
      <c r="H491" s="44">
        <v>32.716000000000001</v>
      </c>
      <c r="I491">
        <v>32.551000000000002</v>
      </c>
      <c r="J491">
        <v>31.803000000000001</v>
      </c>
      <c r="M491" s="44">
        <v>32.716000000000001</v>
      </c>
      <c r="N491">
        <v>32.551000000000002</v>
      </c>
      <c r="O491">
        <v>31.803000000000001</v>
      </c>
    </row>
    <row r="492" spans="6:15" x14ac:dyDescent="0.25">
      <c r="F492" s="26" t="s">
        <v>119</v>
      </c>
      <c r="H492" s="27">
        <f>IF(H491&gt;H32/2,"Senza senso",H491/H32)</f>
        <v>1.1617897727272728E-2</v>
      </c>
      <c r="I492" s="27">
        <f t="shared" ref="I492:J492" si="256">IF(I491&gt;I32/2,"Senza senso",I491/I32)</f>
        <v>1.154290780141844E-2</v>
      </c>
      <c r="J492" s="27">
        <f t="shared" si="256"/>
        <v>1.128246062154108E-2</v>
      </c>
      <c r="M492" s="27">
        <f>IF(M491&gt;H32/2,"Senza senso",M491/H32)</f>
        <v>1.1617897727272728E-2</v>
      </c>
      <c r="N492" s="27">
        <f t="shared" ref="N492:O492" si="257">IF(N491&gt;I32/2,"Senza senso",N491/I32)</f>
        <v>1.154290780141844E-2</v>
      </c>
      <c r="O492" s="27">
        <f t="shared" si="257"/>
        <v>1.128246062154108E-2</v>
      </c>
    </row>
    <row r="493" spans="6:15" x14ac:dyDescent="0.25">
      <c r="H493" s="25"/>
    </row>
    <row r="494" spans="6:15" x14ac:dyDescent="0.25">
      <c r="F494" s="20" t="s">
        <v>130</v>
      </c>
      <c r="G494" s="1"/>
      <c r="H494" s="5" t="s">
        <v>7</v>
      </c>
      <c r="I494" s="5" t="s">
        <v>9</v>
      </c>
      <c r="J494" t="s">
        <v>162</v>
      </c>
      <c r="M494" s="5" t="s">
        <v>7</v>
      </c>
      <c r="N494" s="5" t="s">
        <v>9</v>
      </c>
      <c r="O494" t="s">
        <v>162</v>
      </c>
    </row>
    <row r="495" spans="6:15" x14ac:dyDescent="0.25">
      <c r="F495" t="s">
        <v>117</v>
      </c>
      <c r="G495" s="1" t="s">
        <v>12</v>
      </c>
      <c r="H495" s="25">
        <f>$H$258*H$20^3/48/H$199+$H$258*H$20/4/H$251</f>
        <v>0.19789384176252139</v>
      </c>
      <c r="I495" s="25">
        <f>$H$258*I$20^3/48/I$199+$H$258*I$20/4/I$251</f>
        <v>0.24222102023691611</v>
      </c>
      <c r="J495" s="25">
        <f>$H$258*J$20^3/48/J$199+$H$258*J$20/4/J$251</f>
        <v>0.223445782873614</v>
      </c>
      <c r="M495" s="25">
        <f>$H$258*H$20^3/48/H$199</f>
        <v>0.19769217238152395</v>
      </c>
      <c r="N495" s="25">
        <f>$H$258*I$20^3/48/I$199</f>
        <v>0.24187490137120768</v>
      </c>
      <c r="O495" s="25">
        <f>$H$258*J$20^3/48/J$199</f>
        <v>0.22318409082725146</v>
      </c>
    </row>
    <row r="496" spans="6:15" x14ac:dyDescent="0.25">
      <c r="F496" s="26" t="s">
        <v>119</v>
      </c>
      <c r="G496" s="1"/>
      <c r="H496" s="27">
        <f>IF(H495&gt;H$20/2,"Senza senso",H495/H$20)</f>
        <v>3.3315461576182055E-4</v>
      </c>
      <c r="I496" s="27">
        <f t="shared" ref="I496:J496" si="258">IF(I495&gt;I$20/2,"Senza senso",I495/I$20)</f>
        <v>4.0370170039486018E-4</v>
      </c>
      <c r="J496" s="27">
        <f t="shared" si="258"/>
        <v>3.7222352635951026E-4</v>
      </c>
      <c r="M496" s="27">
        <f>IF(M495&gt;H$20/2,"Senza senso",M495/H$20)</f>
        <v>3.328151050194006E-4</v>
      </c>
      <c r="N496" s="27">
        <f t="shared" ref="N496:O496" si="259">IF(N495&gt;I$20/2,"Senza senso",N495/I$20)</f>
        <v>4.0312483561867949E-4</v>
      </c>
      <c r="O496" s="27">
        <f t="shared" si="259"/>
        <v>3.7178759091662748E-4</v>
      </c>
    </row>
    <row r="497" spans="6:15" x14ac:dyDescent="0.25">
      <c r="F497" t="s">
        <v>121</v>
      </c>
      <c r="G497" s="1" t="s">
        <v>12</v>
      </c>
      <c r="H497" s="25">
        <f>$H$258*H$22^3/48/H$199+$H$258*H$22/4/H$251</f>
        <v>0.36119062943522234</v>
      </c>
      <c r="I497" s="25">
        <f>$H$258*I$22^3/48/I$199+$H$258*I$22/4/I$251</f>
        <v>0.41837517220829701</v>
      </c>
      <c r="J497" s="25">
        <f>$H$258*J$22^3/48/J$199+$H$258*J$22/4/J$251</f>
        <v>0.40299279563002754</v>
      </c>
      <c r="M497" s="25">
        <f>$H$258*H$22^3/48/H$199</f>
        <v>0.36094414463622548</v>
      </c>
      <c r="N497" s="25">
        <f>$H$258*I$22^3/48/I$199</f>
        <v>0.41795982956944688</v>
      </c>
      <c r="O497" s="25">
        <f>$H$258*J$22^3/48/J$199</f>
        <v>0.40267421400836884</v>
      </c>
    </row>
    <row r="498" spans="6:15" x14ac:dyDescent="0.25">
      <c r="F498" s="26" t="s">
        <v>119</v>
      </c>
      <c r="G498" s="1"/>
      <c r="H498" s="27">
        <f>IF(H497&gt;H$22/2,"Senza senso",H497/H$22)</f>
        <v>4.9750775404300599E-4</v>
      </c>
      <c r="I498" s="27">
        <f t="shared" ref="I498:J498" si="260">IF(I497&gt;I$22/2,"Senza senso",I497/I$22)</f>
        <v>5.8107662806707917E-4</v>
      </c>
      <c r="J498" s="27">
        <f t="shared" si="260"/>
        <v>5.5144060704710946E-4</v>
      </c>
      <c r="M498" s="27">
        <f>IF(M497&gt;H$22/2,"Senza senso",M497/H$22)</f>
        <v>4.9716824330058604E-4</v>
      </c>
      <c r="N498" s="27">
        <f t="shared" ref="N498:O498" si="261">IF(N497&gt;I$22/2,"Senza senso",N497/I$22)</f>
        <v>5.8049976329089842E-4</v>
      </c>
      <c r="O498" s="27">
        <f t="shared" si="261"/>
        <v>5.5100467160422667E-4</v>
      </c>
    </row>
    <row r="499" spans="6:15" x14ac:dyDescent="0.25">
      <c r="F499" t="s">
        <v>123</v>
      </c>
      <c r="G499" s="1" t="s">
        <v>12</v>
      </c>
      <c r="H499" s="25">
        <f>$H$258*H$24^3/48/H$199+$H$258*H$24/4/H$251</f>
        <v>1.1820093593696348</v>
      </c>
      <c r="I499" s="25">
        <f>$H$258*I$24^3/48/I$199+$H$258*I$24/4/I$251</f>
        <v>1.4112374387551585</v>
      </c>
      <c r="J499" s="25">
        <f>$H$258*J$24^3/48/J$199+$H$258*J$24/4/J$251</f>
        <v>1.2647116431904786</v>
      </c>
      <c r="M499" s="25">
        <f>$H$258*H$24^3/48/H$199</f>
        <v>1.181643366789306</v>
      </c>
      <c r="N499" s="25">
        <f>$H$258*I$24^3/48/I$199</f>
        <v>1.4106144247968833</v>
      </c>
      <c r="O499" s="25">
        <f>$H$258*J$24^3/48/J$199</f>
        <v>1.2642451486730497</v>
      </c>
    </row>
    <row r="500" spans="6:15" x14ac:dyDescent="0.25">
      <c r="F500" s="26" t="s">
        <v>119</v>
      </c>
      <c r="G500" s="1"/>
      <c r="H500" s="27">
        <f>IF(H499&gt;H$24/2,"Senza senso",H499/H$24)</f>
        <v>1.0964836357788821E-3</v>
      </c>
      <c r="I500" s="27">
        <f t="shared" ref="I500:J500" si="262">IF(I499&gt;I$24/2,"Senza senso",I499/I$24)</f>
        <v>1.3067013321807024E-3</v>
      </c>
      <c r="J500" s="27">
        <f t="shared" si="262"/>
        <v>1.1818630438187822E-3</v>
      </c>
      <c r="M500" s="27">
        <f>IF(M499&gt;H$24/2,"Senza senso",M499/H$24)</f>
        <v>1.0961441250364619E-3</v>
      </c>
      <c r="N500" s="27">
        <f t="shared" ref="N500:O500" si="263">IF(N499&gt;I$24/2,"Senza senso",N499/I$24)</f>
        <v>1.3061244674045216E-3</v>
      </c>
      <c r="O500" s="27">
        <f t="shared" si="263"/>
        <v>1.1814271083758993E-3</v>
      </c>
    </row>
    <row r="501" spans="6:15" x14ac:dyDescent="0.25">
      <c r="F501" t="s">
        <v>124</v>
      </c>
      <c r="G501" s="1" t="s">
        <v>12</v>
      </c>
      <c r="H501" s="25">
        <f>$H$258*H$26^3/48/H$199+$H$258*H$26/4/H$251</f>
        <v>2.511893344365391</v>
      </c>
      <c r="I501" s="25">
        <f>$H$258*I$26^3/48/I$199+$H$258*I$26/4/I$251</f>
        <v>2.9436879983746134</v>
      </c>
      <c r="J501" s="25">
        <f>$H$258*J$26^3/48/J$199+$H$258*J$26/4/J$251</f>
        <v>2.731512694172153</v>
      </c>
      <c r="M501" s="25">
        <f>$H$258*H$26^3/48/H$199</f>
        <v>2.5114227824763971</v>
      </c>
      <c r="N501" s="25">
        <f>$H$258*I$26^3/48/I$199</f>
        <v>2.942891924983484</v>
      </c>
      <c r="O501" s="25">
        <f>$H$258*J$26^3/48/J$199</f>
        <v>2.7309096646740132</v>
      </c>
    </row>
    <row r="502" spans="6:15" x14ac:dyDescent="0.25">
      <c r="F502" s="26" t="s">
        <v>119</v>
      </c>
      <c r="H502" s="27">
        <f>IF(H501&gt;H$26/2,"Senza senso",H501/H$26)</f>
        <v>1.8123328602924899E-3</v>
      </c>
      <c r="I502" s="27">
        <f t="shared" ref="I502:J502" si="264">IF(I501&gt;I$26/2,"Senza senso",I501/I$26)</f>
        <v>2.1331072451989952E-3</v>
      </c>
      <c r="J502" s="27">
        <f t="shared" si="264"/>
        <v>1.974635071330986E-3</v>
      </c>
      <c r="M502" s="27">
        <f>IF(M501&gt;H$26/2,"Senza senso",M501/H$26)</f>
        <v>1.8119933495500701E-3</v>
      </c>
      <c r="N502" s="27">
        <f t="shared" ref="N502:O502" si="265">IF(N501&gt;I$26/2,"Senza senso",N501/I$26)</f>
        <v>2.1325303804228144E-3</v>
      </c>
      <c r="O502" s="27">
        <f t="shared" si="265"/>
        <v>1.9741991358881031E-3</v>
      </c>
    </row>
    <row r="503" spans="6:15" x14ac:dyDescent="0.25">
      <c r="F503" t="s">
        <v>169</v>
      </c>
      <c r="G503" s="1" t="s">
        <v>12</v>
      </c>
      <c r="H503" s="25">
        <f>$H$258*H$28^3/48/H$199+$H$258*H$28/4/H$251</f>
        <v>5.538443991968367</v>
      </c>
      <c r="I503" s="25">
        <f>$H$258*I$28^3/48/I$199+$H$258*I$28/4/I$251</f>
        <v>6.5316606936197328</v>
      </c>
      <c r="J503" s="25">
        <f>$H$258*J$28^3/48/J$199+$H$258*J$28/4/J$251</f>
        <v>6.0267555284748795</v>
      </c>
      <c r="K503" s="45"/>
      <c r="L503" s="45"/>
      <c r="M503" s="25">
        <f>$H$258*H$28^3/48/H$199</f>
        <v>5.5378315145890413</v>
      </c>
      <c r="N503" s="25">
        <f>$H$258*I$28^3/48/I$199</f>
        <v>6.5306223370226073</v>
      </c>
      <c r="O503" s="25">
        <f>$H$258*J$28^3/48/J$199</f>
        <v>6.025970452335792</v>
      </c>
    </row>
    <row r="504" spans="6:15" x14ac:dyDescent="0.25">
      <c r="F504" s="26" t="s">
        <v>119</v>
      </c>
      <c r="G504" s="1"/>
      <c r="H504" s="27">
        <f>IF(H503&gt;H$28/2,"Senza senso",H503/H$28)</f>
        <v>3.0700909046387842E-3</v>
      </c>
      <c r="I504" s="27">
        <f t="shared" ref="I504:J504" si="266">IF(I503&gt;I$28/2,"Senza senso",I503/I$28)</f>
        <v>3.6287003853442959E-3</v>
      </c>
      <c r="J504" s="27">
        <f t="shared" si="266"/>
        <v>3.346524253692531E-3</v>
      </c>
      <c r="L504" s="25"/>
      <c r="M504" s="27">
        <f>IF(M503&gt;H$28/2,"Senza senso",M503/H$28)</f>
        <v>3.0697513938963642E-3</v>
      </c>
      <c r="N504" s="27">
        <f t="shared" ref="N504:O504" si="267">IF(N503&gt;I$28/2,"Senza senso",N503/I$28)</f>
        <v>3.6281235205681151E-3</v>
      </c>
      <c r="O504" s="27">
        <f t="shared" si="267"/>
        <v>3.3460883182496485E-3</v>
      </c>
    </row>
    <row r="505" spans="6:15" x14ac:dyDescent="0.25">
      <c r="F505" t="s">
        <v>170</v>
      </c>
      <c r="G505" s="1" t="s">
        <v>12</v>
      </c>
      <c r="H505" s="25">
        <f>$H$258*H30^3/48/H$199+$H$258*H30/4/H$251</f>
        <v>9.167432235477369</v>
      </c>
      <c r="I505" s="25">
        <f>$H$258*I$30^3/48/I$199+$H$258*I$30/4/I$251</f>
        <v>10.822439700057053</v>
      </c>
      <c r="J505" s="25">
        <f>$H$258*J$30^3/48/J$199+$H$258*J$30/4/J$251</f>
        <v>10.114894178419256</v>
      </c>
      <c r="K505" s="45"/>
      <c r="L505" s="45"/>
      <c r="M505" s="25">
        <f>$H$258*H30^3/48/H$199</f>
        <v>9.1667077195530453</v>
      </c>
      <c r="N505" s="25">
        <f>$H$258*I$30^3/48/I$199</f>
        <v>10.821210978083789</v>
      </c>
      <c r="O505" s="25">
        <f>$H$258*J$30^3/48/J$199</f>
        <v>10.113961189384398</v>
      </c>
    </row>
    <row r="506" spans="6:15" x14ac:dyDescent="0.25">
      <c r="F506" s="26" t="s">
        <v>119</v>
      </c>
      <c r="H506" s="27">
        <f>IF(H505&gt;H30/2,"Senza senso",H505/H30)</f>
        <v>4.2958913943192921E-3</v>
      </c>
      <c r="I506" s="27">
        <f t="shared" ref="I506:J506" si="268">IF(I505&gt;I$30/2,"Senza senso",I505/I$30)</f>
        <v>5.0809576056605882E-3</v>
      </c>
      <c r="J506" s="27">
        <f t="shared" si="268"/>
        <v>4.72614436894648E-3</v>
      </c>
      <c r="L506" s="25"/>
      <c r="M506" s="27">
        <f>IF(M505&gt;H30/2,"Senza senso",M505/H30)</f>
        <v>4.2955518835768721E-3</v>
      </c>
      <c r="N506" s="27">
        <f t="shared" ref="N506:O506" si="269">IF(N505&gt;I$30/2,"Senza senso",N505/I$30)</f>
        <v>5.0803807408844083E-3</v>
      </c>
      <c r="O506" s="27">
        <f t="shared" si="269"/>
        <v>4.7257084335035971E-3</v>
      </c>
    </row>
    <row r="507" spans="6:15" x14ac:dyDescent="0.25">
      <c r="F507" t="s">
        <v>176</v>
      </c>
      <c r="G507" s="1" t="s">
        <v>12</v>
      </c>
      <c r="H507" s="25">
        <f>$H$258*H32^3/48/H$199+$H$258*H32/4/H$251</f>
        <v>21.064337391024608</v>
      </c>
      <c r="I507" s="25">
        <f t="shared" ref="I507:J507" si="270">$H$258*I32^3/48/I$199+$H$258*I32/4/I$251</f>
        <v>25.113804643731726</v>
      </c>
      <c r="J507" s="25">
        <f t="shared" si="270"/>
        <v>23.108624016945139</v>
      </c>
      <c r="M507" s="25">
        <f>$H$258*H32^3/48/H$199</f>
        <v>21.063381328773954</v>
      </c>
      <c r="N507" s="25">
        <f t="shared" ref="N507:O507" si="271">$H$258*I32^3/48/I$199</f>
        <v>25.112177885062895</v>
      </c>
      <c r="O507" s="25">
        <f t="shared" si="271"/>
        <v>23.107395202118742</v>
      </c>
    </row>
    <row r="508" spans="6:15" x14ac:dyDescent="0.25">
      <c r="F508" s="26" t="s">
        <v>119</v>
      </c>
      <c r="H508" s="27">
        <f>IF(H507&gt;H32/2,"Senza senso",H507/H32)</f>
        <v>7.4802334485172617E-3</v>
      </c>
      <c r="I508" s="27">
        <f t="shared" ref="I508:J508" si="272">IF(I507&gt;I32/2,"Senza senso",I507/I32)</f>
        <v>8.9056044835928109E-3</v>
      </c>
      <c r="J508" s="27">
        <f t="shared" si="272"/>
        <v>8.1980360497180133E-3</v>
      </c>
      <c r="M508" s="27">
        <f>IF(M507&gt;H32/2,"Senza senso",M507/H32)</f>
        <v>7.4798939377748418E-3</v>
      </c>
      <c r="N508" s="27">
        <f t="shared" ref="N508:O508" si="273">IF(N507&gt;I32/2,"Senza senso",N507/I32)</f>
        <v>8.9050276188166293E-3</v>
      </c>
      <c r="O508" s="27">
        <f t="shared" si="273"/>
        <v>8.1976001142751321E-3</v>
      </c>
    </row>
  </sheetData>
  <phoneticPr fontId="15" type="noConversion"/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7C494-6299-4569-9C03-836139FEE4E6}">
  <dimension ref="B1:L144"/>
  <sheetViews>
    <sheetView topLeftCell="K75" zoomScale="115" zoomScaleNormal="115" workbookViewId="0">
      <selection activeCell="AB89" sqref="AB89"/>
    </sheetView>
  </sheetViews>
  <sheetFormatPr defaultRowHeight="15" x14ac:dyDescent="0.25"/>
  <cols>
    <col min="1" max="1" width="1.5703125" customWidth="1"/>
    <col min="5" max="5" width="9.140625" customWidth="1"/>
    <col min="7" max="7" width="9.140625" customWidth="1"/>
    <col min="10" max="10" width="9.140625" style="25"/>
    <col min="12" max="12" width="9.140625" customWidth="1"/>
    <col min="17" max="17" width="9.140625" customWidth="1"/>
  </cols>
  <sheetData>
    <row r="1" spans="2:12" ht="8.1" customHeight="1" x14ac:dyDescent="0.25"/>
    <row r="2" spans="2:12" ht="18.75" x14ac:dyDescent="0.3">
      <c r="B2" s="31" t="s">
        <v>145</v>
      </c>
      <c r="C2" s="30"/>
      <c r="D2" s="30"/>
      <c r="E2" s="30"/>
      <c r="F2" s="30"/>
    </row>
    <row r="4" spans="2:12" x14ac:dyDescent="0.25">
      <c r="B4" t="s">
        <v>146</v>
      </c>
    </row>
    <row r="5" spans="2:12" x14ac:dyDescent="0.25">
      <c r="B5" t="s">
        <v>147</v>
      </c>
    </row>
    <row r="7" spans="2:12" x14ac:dyDescent="0.25">
      <c r="E7" t="s">
        <v>148</v>
      </c>
      <c r="F7" s="14" t="s">
        <v>149</v>
      </c>
    </row>
    <row r="8" spans="2:12" x14ac:dyDescent="0.25">
      <c r="F8" s="14" t="s">
        <v>150</v>
      </c>
    </row>
    <row r="9" spans="2:12" x14ac:dyDescent="0.25">
      <c r="F9" s="14" t="s">
        <v>151</v>
      </c>
    </row>
    <row r="11" spans="2:12" ht="18" x14ac:dyDescent="0.35">
      <c r="C11" s="41" t="s">
        <v>36</v>
      </c>
      <c r="D11" s="2">
        <f>'Comparison_dt_t2-1,0'!H42</f>
        <v>1</v>
      </c>
      <c r="E11" t="s">
        <v>152</v>
      </c>
    </row>
    <row r="12" spans="2:12" ht="18" x14ac:dyDescent="0.35">
      <c r="C12" s="42" t="s">
        <v>139</v>
      </c>
      <c r="D12" s="2">
        <f>'Comparison_dt_t2-1,0'!H38</f>
        <v>3</v>
      </c>
      <c r="E12" t="s">
        <v>152</v>
      </c>
    </row>
    <row r="13" spans="2:12" ht="18" x14ac:dyDescent="0.35">
      <c r="D13" t="s">
        <v>7</v>
      </c>
      <c r="E13" s="1" t="s">
        <v>153</v>
      </c>
      <c r="F13" t="s">
        <v>154</v>
      </c>
      <c r="G13" t="s">
        <v>155</v>
      </c>
      <c r="H13" t="s">
        <v>156</v>
      </c>
      <c r="I13" t="s">
        <v>157</v>
      </c>
      <c r="J13" s="25" t="s">
        <v>158</v>
      </c>
      <c r="K13" t="s">
        <v>159</v>
      </c>
      <c r="L13" t="s">
        <v>172</v>
      </c>
    </row>
    <row r="14" spans="2:12" x14ac:dyDescent="0.25">
      <c r="D14" t="s">
        <v>23</v>
      </c>
      <c r="E14">
        <f>'Comparison_dt_t2-1,0'!H20</f>
        <v>594</v>
      </c>
      <c r="F14" s="25">
        <f>'Comparison_dt_t2-1,0'!H312</f>
        <v>0.32614435500756844</v>
      </c>
      <c r="G14">
        <f t="shared" ref="G14:G20" si="0">F14/F14</f>
        <v>1</v>
      </c>
      <c r="H14" s="25">
        <f>'Comparison_dt_t2-1,0'!M312</f>
        <v>0.265504936322774</v>
      </c>
      <c r="I14" s="3">
        <f t="shared" ref="I14:I20" si="1">H14/F14</f>
        <v>0.81407184348357875</v>
      </c>
      <c r="J14" s="25">
        <f>'Comparison_dt_t2-1,0'!H329</f>
        <v>0.57999999999999996</v>
      </c>
      <c r="K14" s="3">
        <f t="shared" ref="K14:K20" si="2">J14/F14</f>
        <v>1.778353637261453</v>
      </c>
      <c r="L14" s="3">
        <f>F14/J14</f>
        <v>0.5623178534613249</v>
      </c>
    </row>
    <row r="15" spans="2:12" x14ac:dyDescent="0.25">
      <c r="D15" t="s">
        <v>25</v>
      </c>
      <c r="E15">
        <f>'Comparison_dt_t2-1,0'!H22</f>
        <v>726</v>
      </c>
      <c r="F15" s="25">
        <f>'Comparison_dt_t2-1,0'!H314</f>
        <v>0.55887077132203566</v>
      </c>
      <c r="G15">
        <f t="shared" si="0"/>
        <v>1</v>
      </c>
      <c r="H15" s="25">
        <f>'Comparison_dt_t2-1,0'!M314</f>
        <v>0.48475592626284247</v>
      </c>
      <c r="I15" s="3">
        <f t="shared" si="1"/>
        <v>0.86738464621459632</v>
      </c>
      <c r="J15" s="25">
        <f>'Comparison_dt_t2-1,0'!H331</f>
        <v>0.89400000000000002</v>
      </c>
      <c r="K15" s="3">
        <f t="shared" si="2"/>
        <v>1.5996542418656106</v>
      </c>
      <c r="L15" s="3">
        <f t="shared" ref="L15:L19" si="3">F15/J15</f>
        <v>0.62513509096424569</v>
      </c>
    </row>
    <row r="16" spans="2:12" x14ac:dyDescent="0.25">
      <c r="D16" t="s">
        <v>27</v>
      </c>
      <c r="E16">
        <f>'Comparison_dt_t2-1,0'!H24</f>
        <v>1078</v>
      </c>
      <c r="F16" s="25">
        <f>'Comparison_dt_t2-1,0'!H316</f>
        <v>1.6970223506720306</v>
      </c>
      <c r="G16">
        <f t="shared" si="0"/>
        <v>1</v>
      </c>
      <c r="H16" s="25">
        <f>'Comparison_dt_t2-1,0'!M316</f>
        <v>1.5869730352811073</v>
      </c>
      <c r="I16" s="3">
        <f t="shared" si="1"/>
        <v>0.93515152269659674</v>
      </c>
      <c r="J16" s="25">
        <f>'Comparison_dt_t2-1,0'!H333</f>
        <v>2.3220000000000001</v>
      </c>
      <c r="K16" s="3">
        <f t="shared" si="2"/>
        <v>1.3682789735093794</v>
      </c>
      <c r="L16" s="3">
        <f t="shared" si="3"/>
        <v>0.73084511226185633</v>
      </c>
    </row>
    <row r="17" spans="4:12" x14ac:dyDescent="0.25">
      <c r="D17" t="s">
        <v>29</v>
      </c>
      <c r="E17">
        <f>'Comparison_dt_t2-1,0'!H26</f>
        <v>1386</v>
      </c>
      <c r="F17" s="25">
        <f>'Comparison_dt_t2-1,0'!H318</f>
        <v>3.5143880198464266</v>
      </c>
      <c r="G17">
        <f t="shared" si="0"/>
        <v>1</v>
      </c>
      <c r="H17" s="25">
        <f>'Comparison_dt_t2-1,0'!M318</f>
        <v>3.3728960429152397</v>
      </c>
      <c r="I17" s="3">
        <f t="shared" si="1"/>
        <v>0.95973922738976047</v>
      </c>
      <c r="J17" s="25">
        <f>'Comparison_dt_t2-1,0'!H335</f>
        <v>4.5010000000000003</v>
      </c>
      <c r="K17" s="3">
        <f t="shared" si="2"/>
        <v>1.2807350738114249</v>
      </c>
      <c r="L17" s="3">
        <f t="shared" si="3"/>
        <v>0.78080160405386057</v>
      </c>
    </row>
    <row r="18" spans="4:12" x14ac:dyDescent="0.25">
      <c r="D18" t="s">
        <v>165</v>
      </c>
      <c r="E18">
        <f>'Comparison_dt_t2-1,0'!H28</f>
        <v>1804</v>
      </c>
      <c r="F18" s="25">
        <f>'Comparison_dt_t2-1,0'!H320</f>
        <v>7.6215937052560525</v>
      </c>
      <c r="G18">
        <f t="shared" si="0"/>
        <v>1</v>
      </c>
      <c r="H18" s="25">
        <f>'Comparison_dt_t2-1,0'!M320</f>
        <v>7.4374295448059362</v>
      </c>
      <c r="I18" s="3">
        <f t="shared" si="1"/>
        <v>0.97583652874029325</v>
      </c>
      <c r="J18" s="25">
        <f>'Comparison_dt_t2-1,0'!H337</f>
        <v>9.3350000000000009</v>
      </c>
      <c r="K18" s="3">
        <f t="shared" si="2"/>
        <v>1.2248094507533691</v>
      </c>
      <c r="L18" s="3">
        <f t="shared" si="3"/>
        <v>0.81645353028988232</v>
      </c>
    </row>
    <row r="19" spans="4:12" x14ac:dyDescent="0.25">
      <c r="D19" t="s">
        <v>166</v>
      </c>
      <c r="E19">
        <f>'Comparison_dt_t2-1,0'!H30</f>
        <v>2134</v>
      </c>
      <c r="F19" s="25">
        <f>'Comparison_dt_t2-1,0'!H322</f>
        <v>12.528942842146671</v>
      </c>
      <c r="G19">
        <f t="shared" si="0"/>
        <v>1</v>
      </c>
      <c r="H19" s="25">
        <f>'Comparison_dt_t2-1,0'!M322</f>
        <v>12.311090115760559</v>
      </c>
      <c r="I19" s="3">
        <f t="shared" si="1"/>
        <v>0.98261204244197942</v>
      </c>
      <c r="J19" s="25">
        <f>'Comparison_dt_t2-1,0'!H339</f>
        <v>15.034000000000001</v>
      </c>
      <c r="K19" s="3">
        <f t="shared" si="2"/>
        <v>1.1999416223231905</v>
      </c>
      <c r="L19" s="3">
        <f t="shared" si="3"/>
        <v>0.83337387535896434</v>
      </c>
    </row>
    <row r="20" spans="4:12" x14ac:dyDescent="0.25">
      <c r="D20" t="s">
        <v>175</v>
      </c>
      <c r="E20">
        <f>'Comparison_dt_t2-1,0'!H32</f>
        <v>2816</v>
      </c>
      <c r="F20" s="25">
        <f>'Comparison_dt_t2-1,0'!H324</f>
        <v>28.576060237539686</v>
      </c>
      <c r="G20">
        <f t="shared" si="0"/>
        <v>1</v>
      </c>
      <c r="H20" s="25">
        <f>'Comparison_dt_t2-1,0'!M324</f>
        <v>28.288584474885845</v>
      </c>
      <c r="I20" s="3">
        <f t="shared" si="1"/>
        <v>0.98993997912013809</v>
      </c>
      <c r="J20" s="25">
        <f>'Comparison_dt_t2-1,0'!H341</f>
        <v>33.527000000000001</v>
      </c>
      <c r="K20" s="3">
        <f t="shared" si="2"/>
        <v>1.1732548056416954</v>
      </c>
      <c r="L20" s="3">
        <f>F20/J20</f>
        <v>0.85232977115577546</v>
      </c>
    </row>
    <row r="24" spans="4:12" ht="18" x14ac:dyDescent="0.35">
      <c r="D24" t="s">
        <v>9</v>
      </c>
      <c r="E24" s="1" t="s">
        <v>153</v>
      </c>
      <c r="F24" t="s">
        <v>154</v>
      </c>
      <c r="G24" t="s">
        <v>155</v>
      </c>
      <c r="H24" t="s">
        <v>156</v>
      </c>
      <c r="I24" t="s">
        <v>157</v>
      </c>
      <c r="J24" s="25" t="s">
        <v>158</v>
      </c>
      <c r="K24" t="s">
        <v>159</v>
      </c>
      <c r="L24" t="s">
        <v>172</v>
      </c>
    </row>
    <row r="25" spans="4:12" x14ac:dyDescent="0.25">
      <c r="D25" t="s">
        <v>23</v>
      </c>
      <c r="E25">
        <f>'Comparison_dt_t2-1,0'!I20</f>
        <v>600</v>
      </c>
      <c r="F25" s="25">
        <f>'Comparison_dt_t2-1,0'!I312</f>
        <v>0.37162491195747449</v>
      </c>
      <c r="G25">
        <f t="shared" ref="G25:G31" si="4">F25/F25</f>
        <v>1</v>
      </c>
      <c r="H25" s="25">
        <f>'Comparison_dt_t2-1,0'!N312</f>
        <v>0.2675513698630137</v>
      </c>
      <c r="I25" s="3">
        <f t="shared" ref="I25:I31" si="5">H25/F25</f>
        <v>0.71995003901576426</v>
      </c>
      <c r="J25" s="25">
        <f>'Comparison_dt_t2-1,0'!I329</f>
        <v>0.78300000000000003</v>
      </c>
      <c r="K25" s="3">
        <f t="shared" ref="K25:K31" si="6">J25/F25</f>
        <v>2.1069631631412258</v>
      </c>
      <c r="L25" s="3">
        <f>F25/J25</f>
        <v>0.47461674579498658</v>
      </c>
    </row>
    <row r="26" spans="4:12" x14ac:dyDescent="0.25">
      <c r="D26" t="s">
        <v>25</v>
      </c>
      <c r="E26">
        <f>'Comparison_dt_t2-1,0'!I22</f>
        <v>720</v>
      </c>
      <c r="F26" s="25">
        <f>'Comparison_dt_t2-1,0'!I314</f>
        <v>0.58721701763664069</v>
      </c>
      <c r="G26">
        <f t="shared" si="4"/>
        <v>1</v>
      </c>
      <c r="H26" s="25">
        <f>'Comparison_dt_t2-1,0'!N314</f>
        <v>0.46232876712328769</v>
      </c>
      <c r="I26" s="3">
        <f t="shared" si="5"/>
        <v>0.7873218132948735</v>
      </c>
      <c r="J26" s="25">
        <f>'Comparison_dt_t2-1,0'!I331</f>
        <v>1.1060000000000001</v>
      </c>
      <c r="K26" s="3">
        <f t="shared" si="6"/>
        <v>1.8834604018311556</v>
      </c>
      <c r="L26" s="3">
        <f t="shared" ref="L26:L30" si="7">F26/J26</f>
        <v>0.53093762896622121</v>
      </c>
    </row>
    <row r="27" spans="4:12" x14ac:dyDescent="0.25">
      <c r="D27" t="s">
        <v>27</v>
      </c>
      <c r="E27">
        <f>'Comparison_dt_t2-1,0'!I24</f>
        <v>1080</v>
      </c>
      <c r="F27" s="25">
        <f>'Comparison_dt_t2-1,0'!I316</f>
        <v>1.7476919648111253</v>
      </c>
      <c r="G27">
        <f t="shared" si="4"/>
        <v>1</v>
      </c>
      <c r="H27" s="25">
        <f>'Comparison_dt_t2-1,0'!N316</f>
        <v>1.560359589041096</v>
      </c>
      <c r="I27" s="3">
        <f t="shared" si="5"/>
        <v>0.89281155973600046</v>
      </c>
      <c r="J27" s="25">
        <f>'Comparison_dt_t2-1,0'!I333</f>
        <v>2.66</v>
      </c>
      <c r="K27" s="3">
        <f t="shared" si="6"/>
        <v>1.5220073408573855</v>
      </c>
      <c r="L27" s="3">
        <f t="shared" si="7"/>
        <v>0.65702705444027265</v>
      </c>
    </row>
    <row r="28" spans="4:12" x14ac:dyDescent="0.25">
      <c r="D28" t="s">
        <v>29</v>
      </c>
      <c r="E28">
        <f>'Comparison_dt_t2-1,0'!I26</f>
        <v>1380</v>
      </c>
      <c r="F28" s="25">
        <f>'Comparison_dt_t2-1,0'!I318</f>
        <v>3.4946666639405479</v>
      </c>
      <c r="G28">
        <f t="shared" si="4"/>
        <v>1</v>
      </c>
      <c r="H28" s="25">
        <f>'Comparison_dt_t2-1,0'!N318</f>
        <v>3.2552975171232879</v>
      </c>
      <c r="I28" s="3">
        <f t="shared" si="5"/>
        <v>0.93150444095650886</v>
      </c>
      <c r="J28" s="25">
        <f>'Comparison_dt_t2-1,0'!I335</f>
        <v>4.8410000000000002</v>
      </c>
      <c r="K28" s="3">
        <f t="shared" si="6"/>
        <v>1.3852537210348244</v>
      </c>
      <c r="L28" s="3">
        <f t="shared" si="7"/>
        <v>0.7218894162240338</v>
      </c>
    </row>
    <row r="29" spans="4:12" x14ac:dyDescent="0.25">
      <c r="D29" t="s">
        <v>165</v>
      </c>
      <c r="E29">
        <f>'Comparison_dt_t2-1,0'!I28</f>
        <v>1800</v>
      </c>
      <c r="F29" s="25">
        <f>'Comparison_dt_t2-1,0'!I320</f>
        <v>7.5361076125847521</v>
      </c>
      <c r="G29">
        <f t="shared" si="4"/>
        <v>1</v>
      </c>
      <c r="H29" s="25">
        <f>'Comparison_dt_t2-1,0'!N320</f>
        <v>7.2238869863013697</v>
      </c>
      <c r="I29" s="3">
        <f t="shared" si="5"/>
        <v>0.95857004141474877</v>
      </c>
      <c r="J29" s="25">
        <f>'Comparison_dt_t2-1,0'!I337</f>
        <v>9.7149999999999999</v>
      </c>
      <c r="K29" s="3">
        <f t="shared" si="6"/>
        <v>1.289127026766</v>
      </c>
      <c r="L29" s="3">
        <f t="shared" si="7"/>
        <v>0.77571874550537856</v>
      </c>
    </row>
    <row r="30" spans="4:12" x14ac:dyDescent="0.25">
      <c r="D30" t="s">
        <v>166</v>
      </c>
      <c r="E30">
        <f>'Comparison_dt_t2-1,0'!I30</f>
        <v>2130</v>
      </c>
      <c r="F30" s="25">
        <f>'Comparison_dt_t2-1,0'!I322</f>
        <v>12.339408366815473</v>
      </c>
      <c r="G30">
        <f t="shared" si="4"/>
        <v>1</v>
      </c>
      <c r="H30" s="25">
        <f>'Comparison_dt_t2-1,0'!N322</f>
        <v>11.969947292380137</v>
      </c>
      <c r="I30" s="3">
        <f t="shared" si="5"/>
        <v>0.97005844498761129</v>
      </c>
      <c r="J30" s="25">
        <f>'Comparison_dt_t2-1,0'!I339</f>
        <v>15.382999999999999</v>
      </c>
      <c r="K30" s="3">
        <f t="shared" si="6"/>
        <v>1.246656204471658</v>
      </c>
      <c r="L30" s="3">
        <f t="shared" si="7"/>
        <v>0.80214576914876645</v>
      </c>
    </row>
    <row r="31" spans="4:12" x14ac:dyDescent="0.25">
      <c r="D31" t="s">
        <v>175</v>
      </c>
      <c r="E31">
        <f>'Comparison_dt_t2-1,0'!I32</f>
        <v>2820</v>
      </c>
      <c r="F31" s="25">
        <f>'Comparison_dt_t2-1,0'!I324</f>
        <v>28.267131521131638</v>
      </c>
      <c r="G31">
        <f t="shared" si="4"/>
        <v>1</v>
      </c>
      <c r="H31" s="25">
        <f>'Comparison_dt_t2-1,0'!N324</f>
        <v>27.777985873287673</v>
      </c>
      <c r="I31" s="3">
        <f t="shared" si="5"/>
        <v>0.98269560363851227</v>
      </c>
      <c r="J31" s="25">
        <f>'Comparison_dt_t2-1,0'!I341</f>
        <v>33.933999999999997</v>
      </c>
      <c r="K31" s="3">
        <f t="shared" si="6"/>
        <v>1.2004755408107817</v>
      </c>
      <c r="L31" s="3">
        <f>F31/J31</f>
        <v>0.83300322747485234</v>
      </c>
    </row>
    <row r="35" spans="3:12" ht="18" x14ac:dyDescent="0.35">
      <c r="D35" t="s">
        <v>162</v>
      </c>
      <c r="E35" s="1" t="s">
        <v>153</v>
      </c>
      <c r="F35" t="s">
        <v>154</v>
      </c>
      <c r="G35" t="s">
        <v>155</v>
      </c>
      <c r="H35" t="s">
        <v>156</v>
      </c>
      <c r="I35" t="s">
        <v>157</v>
      </c>
      <c r="J35" s="25" t="s">
        <v>158</v>
      </c>
      <c r="K35" t="s">
        <v>159</v>
      </c>
      <c r="L35" t="s">
        <v>172</v>
      </c>
    </row>
    <row r="36" spans="3:12" x14ac:dyDescent="0.25">
      <c r="D36" t="s">
        <v>23</v>
      </c>
      <c r="E36">
        <f>'Comparison_dt_t2-1,0'!J20</f>
        <v>600.29999999999995</v>
      </c>
      <c r="F36" s="25">
        <f>'Comparison_dt_t2-1,0'!J312</f>
        <v>0.34268047356143205</v>
      </c>
      <c r="G36">
        <f t="shared" ref="G36:G42" si="8">F36/F36</f>
        <v>1</v>
      </c>
      <c r="H36" s="25">
        <f>'Comparison_dt_t2-1,0'!O312</f>
        <v>0.26399300257613745</v>
      </c>
      <c r="I36" s="3">
        <f t="shared" ref="I36:I42" si="9">H36/F36</f>
        <v>0.7703765546734942</v>
      </c>
      <c r="J36" s="25">
        <f>'Comparison_dt_t2-1,0'!J329</f>
        <v>0.66100000000000003</v>
      </c>
      <c r="K36" s="3">
        <f t="shared" ref="K36:K42" si="10">J36/F36</f>
        <v>1.9289106062283501</v>
      </c>
      <c r="L36" s="3">
        <f>F36/J36</f>
        <v>0.51842734275557045</v>
      </c>
    </row>
    <row r="37" spans="3:12" x14ac:dyDescent="0.25">
      <c r="D37" t="s">
        <v>25</v>
      </c>
      <c r="E37">
        <f>'Comparison_dt_t2-1,0'!J22</f>
        <v>730.8</v>
      </c>
      <c r="F37" s="25">
        <f>'Comparison_dt_t2-1,0'!J314</f>
        <v>0.57209609704820841</v>
      </c>
      <c r="G37">
        <f t="shared" si="8"/>
        <v>1</v>
      </c>
      <c r="H37" s="25">
        <f>'Comparison_dt_t2-1,0'!O314</f>
        <v>0.47630265410958889</v>
      </c>
      <c r="I37" s="3">
        <f t="shared" si="9"/>
        <v>0.83255707662947509</v>
      </c>
      <c r="J37" s="25">
        <f>'Comparison_dt_t2-1,0'!J331</f>
        <v>0.98899999999999999</v>
      </c>
      <c r="K37" s="3">
        <f t="shared" si="10"/>
        <v>1.7287305491207723</v>
      </c>
      <c r="L37" s="3">
        <f t="shared" ref="L37:L41" si="11">F37/J37</f>
        <v>0.57845914767260709</v>
      </c>
    </row>
    <row r="38" spans="3:12" x14ac:dyDescent="0.25">
      <c r="D38" t="s">
        <v>27</v>
      </c>
      <c r="E38">
        <f>'Comparison_dt_t2-1,0'!J24</f>
        <v>1070.0999999999999</v>
      </c>
      <c r="F38" s="25">
        <f>'Comparison_dt_t2-1,0'!J316</f>
        <v>1.6356796489479759</v>
      </c>
      <c r="G38">
        <f t="shared" si="8"/>
        <v>1</v>
      </c>
      <c r="H38" s="25">
        <f>'Comparison_dt_t2-1,0'!O316</f>
        <v>1.4954106789307116</v>
      </c>
      <c r="I38" s="3">
        <f t="shared" si="9"/>
        <v>0.91424422862540256</v>
      </c>
      <c r="J38" s="25">
        <f>'Comparison_dt_t2-1,0'!J333</f>
        <v>2.3620000000000001</v>
      </c>
      <c r="K38" s="3">
        <f t="shared" si="10"/>
        <v>1.444048045422081</v>
      </c>
      <c r="L38" s="3">
        <f t="shared" si="11"/>
        <v>0.69249773452496866</v>
      </c>
    </row>
    <row r="39" spans="3:12" x14ac:dyDescent="0.25">
      <c r="D39" t="s">
        <v>29</v>
      </c>
      <c r="E39">
        <f>'Comparison_dt_t2-1,0'!J26</f>
        <v>1383.3</v>
      </c>
      <c r="F39" s="25">
        <f>'Comparison_dt_t2-1,0'!J318</f>
        <v>3.4115761377942242</v>
      </c>
      <c r="G39">
        <f t="shared" si="8"/>
        <v>1</v>
      </c>
      <c r="H39" s="25">
        <f>'Comparison_dt_t2-1,0'!O318</f>
        <v>3.2302528350889799</v>
      </c>
      <c r="I39" s="3">
        <f t="shared" si="9"/>
        <v>0.94685057715801701</v>
      </c>
      <c r="J39" s="25">
        <f>'Comparison_dt_t2-1,0'!J335</f>
        <v>4.54</v>
      </c>
      <c r="K39" s="3">
        <f t="shared" si="10"/>
        <v>1.3307632063974293</v>
      </c>
      <c r="L39" s="3">
        <f t="shared" si="11"/>
        <v>0.75144848850093038</v>
      </c>
    </row>
    <row r="40" spans="3:12" x14ac:dyDescent="0.25">
      <c r="D40" t="s">
        <v>165</v>
      </c>
      <c r="E40">
        <f>'Comparison_dt_t2-1,0'!J28</f>
        <v>1800.9</v>
      </c>
      <c r="F40" s="25">
        <f>'Comparison_dt_t2-1,0'!J320</f>
        <v>7.3638734825115977</v>
      </c>
      <c r="G40">
        <f t="shared" si="8"/>
        <v>1</v>
      </c>
      <c r="H40" s="25">
        <f>'Comparison_dt_t2-1,0'!O320</f>
        <v>7.1278110695557135</v>
      </c>
      <c r="I40" s="3">
        <f t="shared" si="9"/>
        <v>0.96794317372283667</v>
      </c>
      <c r="J40" s="25">
        <f>'Comparison_dt_t2-1,0'!J337</f>
        <v>9.2370000000000001</v>
      </c>
      <c r="K40" s="3">
        <f t="shared" si="10"/>
        <v>1.2543670151227986</v>
      </c>
      <c r="L40" s="3">
        <f t="shared" si="11"/>
        <v>0.79721484058802616</v>
      </c>
    </row>
    <row r="41" spans="3:12" x14ac:dyDescent="0.25">
      <c r="D41" t="s">
        <v>166</v>
      </c>
      <c r="E41">
        <f>'Comparison_dt_t2-1,0'!J30</f>
        <v>2140.1999999999998</v>
      </c>
      <c r="F41" s="25">
        <f>'Comparison_dt_t2-1,0'!J322</f>
        <v>12.243823371480222</v>
      </c>
      <c r="G41">
        <f t="shared" si="8"/>
        <v>1</v>
      </c>
      <c r="H41" s="25">
        <f>'Comparison_dt_t2-1,0'!O322</f>
        <v>11.963285431445692</v>
      </c>
      <c r="I41" s="3">
        <f t="shared" si="9"/>
        <v>0.97708739079918516</v>
      </c>
      <c r="J41" s="25">
        <f>'Comparison_dt_t2-1,0'!J339</f>
        <v>14.952</v>
      </c>
      <c r="K41" s="3">
        <f t="shared" si="10"/>
        <v>1.2211871689384206</v>
      </c>
      <c r="L41" s="3">
        <f t="shared" si="11"/>
        <v>0.81887529236759105</v>
      </c>
    </row>
    <row r="42" spans="3:12" x14ac:dyDescent="0.25">
      <c r="D42" t="s">
        <v>175</v>
      </c>
      <c r="E42">
        <f>'Comparison_dt_t2-1,0'!J32</f>
        <v>2818.8</v>
      </c>
      <c r="F42" s="25">
        <f>'Comparison_dt_t2-1,0'!J324</f>
        <v>27.702040425209443</v>
      </c>
      <c r="G42">
        <f t="shared" si="8"/>
        <v>1</v>
      </c>
      <c r="H42" s="25">
        <f>'Comparison_dt_t2-1,0'!O324</f>
        <v>27.332551431017624</v>
      </c>
      <c r="I42" s="3">
        <f t="shared" si="9"/>
        <v>0.9866620296367925</v>
      </c>
      <c r="J42" s="25">
        <f>'Comparison_dt_t2-1,0'!J341</f>
        <v>32.848999999999997</v>
      </c>
      <c r="K42" s="3">
        <f t="shared" si="10"/>
        <v>1.1857971288680493</v>
      </c>
      <c r="L42" s="3">
        <f>F42/J42</f>
        <v>0.84331457350937455</v>
      </c>
    </row>
    <row r="44" spans="3:12" x14ac:dyDescent="0.25">
      <c r="F44" s="25"/>
      <c r="H44" s="25"/>
      <c r="I44" s="3"/>
      <c r="K44" s="3"/>
    </row>
    <row r="46" spans="3:12" ht="18" x14ac:dyDescent="0.35">
      <c r="C46" s="42" t="s">
        <v>140</v>
      </c>
      <c r="D46" s="2">
        <f>'Comparison_dt_t2-1,0'!H39</f>
        <v>3.5</v>
      </c>
      <c r="E46" t="s">
        <v>152</v>
      </c>
    </row>
    <row r="47" spans="3:12" ht="18" x14ac:dyDescent="0.35">
      <c r="D47" t="s">
        <v>7</v>
      </c>
      <c r="E47" s="1" t="s">
        <v>153</v>
      </c>
      <c r="F47" t="s">
        <v>154</v>
      </c>
      <c r="G47" t="s">
        <v>155</v>
      </c>
      <c r="H47" t="s">
        <v>156</v>
      </c>
      <c r="I47" t="s">
        <v>157</v>
      </c>
      <c r="J47" s="25" t="s">
        <v>158</v>
      </c>
      <c r="K47" t="s">
        <v>159</v>
      </c>
      <c r="L47" t="s">
        <v>172</v>
      </c>
    </row>
    <row r="48" spans="3:12" x14ac:dyDescent="0.25">
      <c r="D48" t="s">
        <v>23</v>
      </c>
      <c r="E48">
        <f>'Comparison_dt_t2-1,0'!H20</f>
        <v>594</v>
      </c>
      <c r="F48" s="25">
        <f>'Comparison_dt_t2-1,0'!H362</f>
        <v>0.31005634596874543</v>
      </c>
      <c r="G48">
        <f t="shared" ref="G48:G54" si="12">F48/F48</f>
        <v>1</v>
      </c>
      <c r="H48" s="25">
        <f>'Comparison_dt_t2-1,0'!M362</f>
        <v>0.265504936322774</v>
      </c>
      <c r="I48" s="3">
        <f t="shared" ref="I48:I54" si="13">H48/F48</f>
        <v>0.85631189225695659</v>
      </c>
      <c r="J48" s="25">
        <f>'Comparison_dt_t2-1,0'!H379</f>
        <v>0.51200000000000001</v>
      </c>
      <c r="K48" s="3">
        <f>J48/F48</f>
        <v>1.6513127586545546</v>
      </c>
      <c r="L48" s="3">
        <f>F48/J48</f>
        <v>0.60557880072020587</v>
      </c>
    </row>
    <row r="49" spans="4:12" x14ac:dyDescent="0.25">
      <c r="D49" t="s">
        <v>25</v>
      </c>
      <c r="E49">
        <f>'Comparison_dt_t2-1,0'!H22</f>
        <v>726</v>
      </c>
      <c r="F49" s="25">
        <f>'Comparison_dt_t2-1,0'!H364</f>
        <v>0.53920764916347419</v>
      </c>
      <c r="G49">
        <f t="shared" si="12"/>
        <v>1</v>
      </c>
      <c r="H49" s="25">
        <f>'Comparison_dt_t2-1,0'!M364</f>
        <v>0.48475592626284247</v>
      </c>
      <c r="I49" s="3">
        <f t="shared" si="13"/>
        <v>0.89901529960654669</v>
      </c>
      <c r="J49" s="25">
        <f>'Comparison_dt_t2-1,0'!H381</f>
        <v>0.81100000000000005</v>
      </c>
      <c r="K49" s="3">
        <f t="shared" ref="K49" si="14">J49/F49</f>
        <v>1.5040587819148783</v>
      </c>
      <c r="L49" s="3">
        <f t="shared" ref="L49:L53" si="15">F49/J49</f>
        <v>0.66486763152092987</v>
      </c>
    </row>
    <row r="50" spans="4:12" x14ac:dyDescent="0.25">
      <c r="D50" t="s">
        <v>27</v>
      </c>
      <c r="E50">
        <f>'Comparison_dt_t2-1,0'!H24</f>
        <v>1078</v>
      </c>
      <c r="F50" s="25">
        <f>'Comparison_dt_t2-1,0'!H366</f>
        <v>1.6678255935274999</v>
      </c>
      <c r="G50">
        <f t="shared" si="12"/>
        <v>1</v>
      </c>
      <c r="H50" s="25">
        <f>'Comparison_dt_t2-1,0'!M366</f>
        <v>1.5869730352811073</v>
      </c>
      <c r="I50" s="3">
        <f t="shared" si="13"/>
        <v>0.95152217440470677</v>
      </c>
      <c r="J50" s="25">
        <f>'Comparison_dt_t2-1,0'!H383</f>
        <v>2.1960000000000002</v>
      </c>
      <c r="K50" s="3">
        <f>J50/F50</f>
        <v>1.3166844354243274</v>
      </c>
      <c r="L50" s="3">
        <f t="shared" si="15"/>
        <v>0.7594834214606101</v>
      </c>
    </row>
    <row r="51" spans="4:12" x14ac:dyDescent="0.25">
      <c r="D51" t="s">
        <v>29</v>
      </c>
      <c r="E51">
        <f>'Comparison_dt_t2-1,0'!H26</f>
        <v>1386</v>
      </c>
      <c r="F51" s="25">
        <f>'Comparison_dt_t2-1,0'!H368</f>
        <v>3.4768493320891731</v>
      </c>
      <c r="G51">
        <f t="shared" si="12"/>
        <v>1</v>
      </c>
      <c r="H51" s="25">
        <f>'Comparison_dt_t2-1,0'!M368</f>
        <v>3.3728960429152397</v>
      </c>
      <c r="I51" s="3">
        <f t="shared" si="13"/>
        <v>0.9701012959593881</v>
      </c>
      <c r="J51" s="25">
        <f>'Comparison_dt_t2-1,0'!H385</f>
        <v>4.3449999999999998</v>
      </c>
      <c r="K51" s="3">
        <f>J51/F51</f>
        <v>1.2496946473631549</v>
      </c>
      <c r="L51" s="3">
        <f t="shared" si="15"/>
        <v>0.80019547343824471</v>
      </c>
    </row>
    <row r="52" spans="4:12" x14ac:dyDescent="0.25">
      <c r="D52" t="s">
        <v>165</v>
      </c>
      <c r="E52">
        <f>'Comparison_dt_t2-1,0'!H28</f>
        <v>1804</v>
      </c>
      <c r="F52" s="25">
        <f>'Comparison_dt_t2-1,0'!H370</f>
        <v>7.5727338259529606</v>
      </c>
      <c r="G52">
        <f t="shared" si="12"/>
        <v>1</v>
      </c>
      <c r="H52" s="25">
        <f>'Comparison_dt_t2-1,0'!M370</f>
        <v>7.4374295448059362</v>
      </c>
      <c r="I52" s="3">
        <f t="shared" si="13"/>
        <v>0.98213270342563541</v>
      </c>
      <c r="J52" s="25">
        <f>'Comparison_dt_t2-1,0'!H387</f>
        <v>9.1219999999999999</v>
      </c>
      <c r="K52" s="3">
        <f>J52/F52</f>
        <v>1.2045847919198558</v>
      </c>
      <c r="L52" s="3">
        <f t="shared" si="15"/>
        <v>0.83016156829126952</v>
      </c>
    </row>
    <row r="53" spans="4:12" x14ac:dyDescent="0.25">
      <c r="D53" t="s">
        <v>166</v>
      </c>
      <c r="E53">
        <f>'Comparison_dt_t2-1,0'!H30</f>
        <v>2134</v>
      </c>
      <c r="F53" s="25">
        <f>'Comparison_dt_t2-1,0'!H372</f>
        <v>12.471145180044234</v>
      </c>
      <c r="G53">
        <f t="shared" si="12"/>
        <v>1</v>
      </c>
      <c r="H53" s="25">
        <f>'Comparison_dt_t2-1,0'!M372</f>
        <v>12.311090115760559</v>
      </c>
      <c r="I53" s="3">
        <f t="shared" si="13"/>
        <v>0.98716596896492004</v>
      </c>
      <c r="J53" s="25">
        <f>'Comparison_dt_t2-1,0'!H389</f>
        <v>14.781000000000001</v>
      </c>
      <c r="K53" s="3">
        <f>J53/F53</f>
        <v>1.18521593539396</v>
      </c>
      <c r="L53" s="3">
        <f t="shared" si="15"/>
        <v>0.84372810906191953</v>
      </c>
    </row>
    <row r="54" spans="4:12" x14ac:dyDescent="0.25">
      <c r="D54" t="s">
        <v>175</v>
      </c>
      <c r="E54">
        <f>'Comparison_dt_t2-1,0'!H32</f>
        <v>2816</v>
      </c>
      <c r="F54" s="25">
        <f>'Comparison_dt_t2-1,0'!H374</f>
        <v>28.499791157651931</v>
      </c>
      <c r="G54">
        <f t="shared" si="12"/>
        <v>1</v>
      </c>
      <c r="H54" s="25">
        <f>'Comparison_dt_t2-1,0'!M374</f>
        <v>28.288584474885845</v>
      </c>
      <c r="I54" s="3">
        <f t="shared" si="13"/>
        <v>0.99258918489620651</v>
      </c>
      <c r="J54" s="25">
        <f>'Comparison_dt_t2-1,0'!H391</f>
        <v>33.191000000000003</v>
      </c>
      <c r="K54" s="3">
        <f>J54/F54</f>
        <v>1.1646050252227385</v>
      </c>
      <c r="L54" s="3">
        <f>F54/J54</f>
        <v>0.858660213842666</v>
      </c>
    </row>
    <row r="58" spans="4:12" ht="18" x14ac:dyDescent="0.35">
      <c r="D58" t="s">
        <v>9</v>
      </c>
      <c r="E58" s="1" t="s">
        <v>153</v>
      </c>
      <c r="F58" t="s">
        <v>154</v>
      </c>
      <c r="G58" t="s">
        <v>155</v>
      </c>
      <c r="H58" t="s">
        <v>156</v>
      </c>
      <c r="I58" t="s">
        <v>157</v>
      </c>
      <c r="J58" s="25" t="s">
        <v>158</v>
      </c>
      <c r="K58" t="s">
        <v>159</v>
      </c>
      <c r="L58" t="s">
        <v>172</v>
      </c>
    </row>
    <row r="59" spans="4:12" x14ac:dyDescent="0.25">
      <c r="D59" t="s">
        <v>23</v>
      </c>
      <c r="E59">
        <f>'Comparison_dt_t2-1,0'!I20</f>
        <v>600</v>
      </c>
      <c r="F59" s="25">
        <f>'Comparison_dt_t2-1,0'!I362</f>
        <v>0.34401356405486244</v>
      </c>
      <c r="G59">
        <f>F59/F59</f>
        <v>1</v>
      </c>
      <c r="H59" s="25">
        <f>'Comparison_dt_t2-1,0'!N362</f>
        <v>0.2675513698630137</v>
      </c>
      <c r="I59" s="3">
        <f>H59/F59</f>
        <v>0.77773494367316653</v>
      </c>
      <c r="J59" s="25">
        <f>'Comparison_dt_t2-1,0'!I379</f>
        <v>0.66800000000000004</v>
      </c>
      <c r="K59" s="3">
        <f>J59/F59</f>
        <v>1.9417838998158485</v>
      </c>
      <c r="L59" s="3">
        <f>F59/J59</f>
        <v>0.51499036535159048</v>
      </c>
    </row>
    <row r="60" spans="4:12" x14ac:dyDescent="0.25">
      <c r="D60" t="s">
        <v>25</v>
      </c>
      <c r="E60">
        <f>'Comparison_dt_t2-1,0'!I22</f>
        <v>720</v>
      </c>
      <c r="F60" s="25">
        <f>'Comparison_dt_t2-1,0'!I364</f>
        <v>0.55408340015350621</v>
      </c>
      <c r="G60">
        <f t="shared" ref="G60:G62" si="16">F60/F60</f>
        <v>1</v>
      </c>
      <c r="H60" s="25">
        <f>'Comparison_dt_t2-1,0'!N364</f>
        <v>0.46232876712328769</v>
      </c>
      <c r="I60" s="3">
        <f t="shared" ref="I60:I62" si="17">H60/F60</f>
        <v>0.83440284801024844</v>
      </c>
      <c r="J60" s="25">
        <f>'Comparison_dt_t2-1,0'!I381</f>
        <v>0.96699999999999997</v>
      </c>
      <c r="K60" s="3">
        <f t="shared" ref="K60:K62" si="18">J60/F60</f>
        <v>1.7452246353745613</v>
      </c>
      <c r="L60" s="3">
        <f t="shared" ref="L60:L64" si="19">F60/J60</f>
        <v>0.57299214079990302</v>
      </c>
    </row>
    <row r="61" spans="4:12" x14ac:dyDescent="0.25">
      <c r="D61" t="s">
        <v>27</v>
      </c>
      <c r="E61">
        <f>'Comparison_dt_t2-1,0'!I24</f>
        <v>1080</v>
      </c>
      <c r="F61" s="25">
        <f>'Comparison_dt_t2-1,0'!I366</f>
        <v>1.6979915385864237</v>
      </c>
      <c r="G61">
        <f t="shared" si="16"/>
        <v>1</v>
      </c>
      <c r="H61" s="25">
        <f>'Comparison_dt_t2-1,0'!N366</f>
        <v>1.560359589041096</v>
      </c>
      <c r="I61" s="3">
        <f t="shared" si="17"/>
        <v>0.91894426655393924</v>
      </c>
      <c r="J61" s="25">
        <f>'Comparison_dt_t2-1,0'!I383</f>
        <v>2.4470000000000001</v>
      </c>
      <c r="K61" s="3">
        <f t="shared" si="18"/>
        <v>1.4411143662336063</v>
      </c>
      <c r="L61" s="3">
        <f t="shared" si="19"/>
        <v>0.69390745344765981</v>
      </c>
    </row>
    <row r="62" spans="4:12" x14ac:dyDescent="0.25">
      <c r="D62" t="s">
        <v>29</v>
      </c>
      <c r="E62">
        <f>'Comparison_dt_t2-1,0'!I26</f>
        <v>1380</v>
      </c>
      <c r="F62" s="25">
        <f>'Comparison_dt_t2-1,0'!I368</f>
        <v>3.4311605637645402</v>
      </c>
      <c r="G62">
        <f t="shared" si="16"/>
        <v>1</v>
      </c>
      <c r="H62" s="25">
        <f>'Comparison_dt_t2-1,0'!N368</f>
        <v>3.2552975171232879</v>
      </c>
      <c r="I62" s="3">
        <f t="shared" si="17"/>
        <v>0.94874531710975896</v>
      </c>
      <c r="J62" s="25">
        <f>'Comparison_dt_t2-1,0'!I385</f>
        <v>4.5659999999999998</v>
      </c>
      <c r="K62" s="3">
        <f t="shared" si="18"/>
        <v>1.3307450686569902</v>
      </c>
      <c r="L62" s="3">
        <f t="shared" si="19"/>
        <v>0.7514587305660404</v>
      </c>
    </row>
    <row r="63" spans="4:12" x14ac:dyDescent="0.25">
      <c r="D63" t="s">
        <v>165</v>
      </c>
      <c r="E63">
        <f>'Comparison_dt_t2-1,0'!I28</f>
        <v>1800</v>
      </c>
      <c r="F63" s="25">
        <f>'Comparison_dt_t2-1,0'!I370</f>
        <v>7.4532735688769156</v>
      </c>
      <c r="G63">
        <f>F63/F63</f>
        <v>1</v>
      </c>
      <c r="H63" s="25">
        <f>'Comparison_dt_t2-1,0'!N370</f>
        <v>7.2238869863013697</v>
      </c>
      <c r="I63" s="3">
        <f>H63/F63</f>
        <v>0.96922337809611481</v>
      </c>
      <c r="J63" s="25">
        <f>'Comparison_dt_t2-1,0'!I387</f>
        <v>9.3529999999999998</v>
      </c>
      <c r="K63" s="3">
        <f>J63/F63</f>
        <v>1.2548848386641658</v>
      </c>
      <c r="L63" s="3">
        <f t="shared" si="19"/>
        <v>0.79688587286185353</v>
      </c>
    </row>
    <row r="64" spans="4:12" x14ac:dyDescent="0.25">
      <c r="D64" t="s">
        <v>166</v>
      </c>
      <c r="E64">
        <f>'Comparison_dt_t2-1,0'!I30</f>
        <v>2130</v>
      </c>
      <c r="F64" s="25">
        <f>'Comparison_dt_t2-1,0'!I372</f>
        <v>12.241388081761201</v>
      </c>
      <c r="G64">
        <f>F64/F64</f>
        <v>1</v>
      </c>
      <c r="H64" s="25">
        <f>'Comparison_dt_t2-1,0'!N372</f>
        <v>11.969947292380137</v>
      </c>
      <c r="I64" s="3">
        <f>H64/F64</f>
        <v>0.97782597957289741</v>
      </c>
      <c r="J64" s="25">
        <f>'Comparison_dt_t2-1,0'!I389</f>
        <v>14.952</v>
      </c>
      <c r="K64" s="3">
        <f>J64/F64</f>
        <v>1.2214301107141123</v>
      </c>
      <c r="L64" s="3">
        <f t="shared" si="19"/>
        <v>0.81871241852335486</v>
      </c>
    </row>
    <row r="65" spans="3:12" x14ac:dyDescent="0.25">
      <c r="D65" t="s">
        <v>175</v>
      </c>
      <c r="E65">
        <f>'Comparison_dt_t2-1,0'!I32</f>
        <v>2820</v>
      </c>
      <c r="F65" s="25">
        <f>'Comparison_dt_t2-1,0'!I374</f>
        <v>28.137358185989363</v>
      </c>
      <c r="G65">
        <f>F65/F65</f>
        <v>1</v>
      </c>
      <c r="H65" s="25">
        <f>'Comparison_dt_t2-1,0'!N374</f>
        <v>27.777985873287673</v>
      </c>
      <c r="I65" s="3">
        <f>H65/F65</f>
        <v>0.98722792984592866</v>
      </c>
      <c r="J65" s="25">
        <f>'Comparison_dt_t2-1,0'!I391</f>
        <v>33.362000000000002</v>
      </c>
      <c r="K65" s="3">
        <f>J65/F65</f>
        <v>1.1856834525642206</v>
      </c>
      <c r="L65" s="3">
        <f>F65/J65</f>
        <v>0.84339542551373903</v>
      </c>
    </row>
    <row r="68" spans="3:12" ht="18" x14ac:dyDescent="0.35">
      <c r="D68" t="s">
        <v>162</v>
      </c>
      <c r="E68" s="1" t="s">
        <v>153</v>
      </c>
      <c r="F68" t="s">
        <v>154</v>
      </c>
      <c r="G68" t="s">
        <v>155</v>
      </c>
      <c r="H68" t="s">
        <v>156</v>
      </c>
      <c r="I68" t="s">
        <v>157</v>
      </c>
      <c r="J68" s="25" t="s">
        <v>158</v>
      </c>
      <c r="K68" t="s">
        <v>159</v>
      </c>
      <c r="L68" t="s">
        <v>172</v>
      </c>
    </row>
    <row r="69" spans="3:12" x14ac:dyDescent="0.25">
      <c r="D69" t="s">
        <v>23</v>
      </c>
      <c r="E69">
        <f>'Comparison_dt_t2-1,0'!J20</f>
        <v>600.29999999999995</v>
      </c>
      <c r="F69" s="25">
        <f>'Comparison_dt_t2-1,0'!J362</f>
        <v>0.32180420574900692</v>
      </c>
      <c r="G69">
        <f>F69/F69</f>
        <v>1</v>
      </c>
      <c r="H69" s="25">
        <f>'Comparison_dt_t2-1,0'!O362</f>
        <v>0.26399300257613745</v>
      </c>
      <c r="I69" s="3">
        <f>H69/F69</f>
        <v>0.82035286630790749</v>
      </c>
      <c r="J69" s="25">
        <f>'Comparison_dt_t2-1,0'!J379</f>
        <v>0.57299999999999995</v>
      </c>
      <c r="K69" s="3">
        <f>J69/F69</f>
        <v>1.7805858026818788</v>
      </c>
      <c r="L69" s="3">
        <f>F69/J69</f>
        <v>0.56161292451833678</v>
      </c>
    </row>
    <row r="70" spans="3:12" x14ac:dyDescent="0.25">
      <c r="D70" t="s">
        <v>25</v>
      </c>
      <c r="E70">
        <f>'Comparison_dt_t2-1,0'!J22</f>
        <v>730.8</v>
      </c>
      <c r="F70" s="25">
        <f>'Comparison_dt_t2-1,0'!J364</f>
        <v>0.54668151014612565</v>
      </c>
      <c r="G70">
        <f t="shared" ref="G70:G72" si="20">F70/F70</f>
        <v>1</v>
      </c>
      <c r="H70" s="25">
        <f>'Comparison_dt_t2-1,0'!O364</f>
        <v>0.47630265410958889</v>
      </c>
      <c r="I70" s="3">
        <f t="shared" ref="I70:I72" si="21">H70/F70</f>
        <v>0.87126168577070628</v>
      </c>
      <c r="J70" s="25">
        <f>'Comparison_dt_t2-1,0'!J381</f>
        <v>0.88200000000000001</v>
      </c>
      <c r="K70" s="3">
        <f t="shared" ref="K70:K72" si="22">J70/F70</f>
        <v>1.6133708267620852</v>
      </c>
      <c r="L70" s="3">
        <f t="shared" ref="L70:L74" si="23">F70/J70</f>
        <v>0.61982030628812435</v>
      </c>
    </row>
    <row r="71" spans="3:12" x14ac:dyDescent="0.25">
      <c r="D71" t="s">
        <v>27</v>
      </c>
      <c r="E71">
        <f>'Comparison_dt_t2-1,0'!J24</f>
        <v>1070.0999999999999</v>
      </c>
      <c r="F71" s="25">
        <f>'Comparison_dt_t2-1,0'!J366</f>
        <v>1.5984654324127832</v>
      </c>
      <c r="G71">
        <f t="shared" si="20"/>
        <v>1</v>
      </c>
      <c r="H71" s="25">
        <f>'Comparison_dt_t2-1,0'!O366</f>
        <v>1.4954106789307116</v>
      </c>
      <c r="I71" s="3">
        <f t="shared" si="21"/>
        <v>0.93552894457872826</v>
      </c>
      <c r="J71" s="25">
        <f>'Comparison_dt_t2-1,0'!J383</f>
        <v>2.202</v>
      </c>
      <c r="K71" s="3">
        <f t="shared" si="22"/>
        <v>1.3775712351040457</v>
      </c>
      <c r="L71" s="3">
        <f t="shared" si="23"/>
        <v>0.72591527357528751</v>
      </c>
    </row>
    <row r="72" spans="3:12" x14ac:dyDescent="0.25">
      <c r="D72" t="s">
        <v>29</v>
      </c>
      <c r="E72">
        <f>'Comparison_dt_t2-1,0'!J26</f>
        <v>1383.3</v>
      </c>
      <c r="F72" s="25">
        <f>'Comparison_dt_t2-1,0'!J368</f>
        <v>3.3634699554438532</v>
      </c>
      <c r="G72">
        <f t="shared" si="20"/>
        <v>1</v>
      </c>
      <c r="H72" s="25">
        <f>'Comparison_dt_t2-1,0'!O368</f>
        <v>3.2302528350889799</v>
      </c>
      <c r="I72" s="3">
        <f t="shared" si="21"/>
        <v>0.96039295069686637</v>
      </c>
      <c r="J72" s="25">
        <f>'Comparison_dt_t2-1,0'!J385</f>
        <v>4.3310000000000004</v>
      </c>
      <c r="K72" s="3">
        <f t="shared" si="22"/>
        <v>1.2876582985348739</v>
      </c>
      <c r="L72" s="3">
        <f t="shared" si="23"/>
        <v>0.77660354547306698</v>
      </c>
    </row>
    <row r="73" spans="3:12" x14ac:dyDescent="0.25">
      <c r="D73" t="s">
        <v>165</v>
      </c>
      <c r="E73">
        <f>'Comparison_dt_t2-1,0'!J28</f>
        <v>1800.9</v>
      </c>
      <c r="F73" s="25">
        <f>'Comparison_dt_t2-1,0'!J370</f>
        <v>7.3012446790743217</v>
      </c>
      <c r="G73">
        <f>F73/F73</f>
        <v>1</v>
      </c>
      <c r="H73" s="25">
        <f>'Comparison_dt_t2-1,0'!O370</f>
        <v>7.1278110695557135</v>
      </c>
      <c r="I73" s="3">
        <f>H73/F73</f>
        <v>0.97624602144677108</v>
      </c>
      <c r="J73" s="25">
        <f>'Comparison_dt_t2-1,0'!J387</f>
        <v>8.9619999999999997</v>
      </c>
      <c r="K73" s="3">
        <f>J73/F73</f>
        <v>1.2274619457262503</v>
      </c>
      <c r="L73" s="3">
        <f t="shared" si="23"/>
        <v>0.81468920766283437</v>
      </c>
    </row>
    <row r="74" spans="3:12" x14ac:dyDescent="0.25">
      <c r="D74" t="s">
        <v>166</v>
      </c>
      <c r="E74">
        <f>'Comparison_dt_t2-1,0'!J30</f>
        <v>2140.1999999999998</v>
      </c>
      <c r="F74" s="25">
        <f>'Comparison_dt_t2-1,0'!J372</f>
        <v>12.169394938409836</v>
      </c>
      <c r="G74">
        <f>F74/F74</f>
        <v>1</v>
      </c>
      <c r="H74" s="25">
        <f>'Comparison_dt_t2-1,0'!O372</f>
        <v>11.963285431445692</v>
      </c>
      <c r="I74" s="3">
        <f>H74/F74</f>
        <v>0.9830632904916573</v>
      </c>
      <c r="J74" s="25">
        <f>'Comparison_dt_t2-1,0'!J389</f>
        <v>14.625</v>
      </c>
      <c r="K74" s="3">
        <f>J74/F74</f>
        <v>1.201785304365431</v>
      </c>
      <c r="L74" s="3">
        <f t="shared" si="23"/>
        <v>0.83209538040409137</v>
      </c>
    </row>
    <row r="75" spans="3:12" x14ac:dyDescent="0.25">
      <c r="D75" t="s">
        <v>175</v>
      </c>
      <c r="E75">
        <f>'Comparison_dt_t2-1,0'!J32</f>
        <v>2818.8</v>
      </c>
      <c r="F75" s="25">
        <f>'Comparison_dt_t2-1,0'!J374</f>
        <v>27.604012732872839</v>
      </c>
      <c r="G75">
        <f>F75/F75</f>
        <v>1</v>
      </c>
      <c r="H75" s="25">
        <f>'Comparison_dt_t2-1,0'!O374</f>
        <v>27.332551431017624</v>
      </c>
      <c r="I75" s="3">
        <f>H75/F75</f>
        <v>0.99016587535724687</v>
      </c>
      <c r="J75" s="25">
        <f>'Comparison_dt_t2-1,0'!J391</f>
        <v>32.415999999999997</v>
      </c>
      <c r="K75" s="3">
        <f>J75/F75</f>
        <v>1.1743220202690567</v>
      </c>
      <c r="L75" s="3">
        <f>F75/J75</f>
        <v>0.85155518055506052</v>
      </c>
    </row>
    <row r="77" spans="3:12" x14ac:dyDescent="0.25">
      <c r="F77" s="25"/>
      <c r="H77" s="25"/>
      <c r="I77" s="3"/>
      <c r="K77" s="3"/>
    </row>
    <row r="79" spans="3:12" ht="18" x14ac:dyDescent="0.35">
      <c r="C79" s="42" t="s">
        <v>141</v>
      </c>
      <c r="D79" s="2">
        <f>'Comparison_dt_t2-1,0'!H40</f>
        <v>4</v>
      </c>
      <c r="E79" t="s">
        <v>152</v>
      </c>
    </row>
    <row r="80" spans="3:12" ht="18" x14ac:dyDescent="0.35">
      <c r="D80" t="s">
        <v>7</v>
      </c>
      <c r="E80" s="1" t="s">
        <v>153</v>
      </c>
      <c r="F80" t="s">
        <v>154</v>
      </c>
      <c r="G80" t="s">
        <v>155</v>
      </c>
      <c r="H80" t="s">
        <v>156</v>
      </c>
      <c r="I80" t="s">
        <v>157</v>
      </c>
      <c r="J80" s="25" t="s">
        <v>158</v>
      </c>
      <c r="K80" t="s">
        <v>159</v>
      </c>
      <c r="L80" t="s">
        <v>172</v>
      </c>
    </row>
    <row r="81" spans="4:12" x14ac:dyDescent="0.25">
      <c r="D81" t="s">
        <v>23</v>
      </c>
      <c r="E81">
        <f>'Comparison_dt_t2-1,0'!H20</f>
        <v>594</v>
      </c>
      <c r="F81" s="25">
        <f>'Comparison_dt_t2-1,0'!H412</f>
        <v>0.29961460933297085</v>
      </c>
      <c r="G81">
        <f t="shared" ref="G81:G87" si="24">F81/F81</f>
        <v>1</v>
      </c>
      <c r="H81" s="25">
        <f>'Comparison_dt_t2-1,0'!M412</f>
        <v>0.265504936322774</v>
      </c>
      <c r="I81" s="3">
        <f t="shared" ref="I81:I87" si="25">H81/F81</f>
        <v>0.88615484042605641</v>
      </c>
      <c r="J81" s="25">
        <f>'Comparison_dt_t2-1,0'!H429</f>
        <v>0.46899999999999997</v>
      </c>
      <c r="K81" s="3">
        <f>J81/F81</f>
        <v>1.5653442301900105</v>
      </c>
      <c r="L81" s="3">
        <f>F81/J81</f>
        <v>0.63883712011294425</v>
      </c>
    </row>
    <row r="82" spans="4:12" x14ac:dyDescent="0.25">
      <c r="D82" t="s">
        <v>25</v>
      </c>
      <c r="E82">
        <f>'Comparison_dt_t2-1,0'!H22</f>
        <v>726</v>
      </c>
      <c r="F82" s="25">
        <f>'Comparison_dt_t2-1,0'!H414</f>
        <v>0.52644552660863864</v>
      </c>
      <c r="G82">
        <f t="shared" si="24"/>
        <v>1</v>
      </c>
      <c r="H82" s="25">
        <f>'Comparison_dt_t2-1,0'!M414</f>
        <v>0.48475592626284247</v>
      </c>
      <c r="I82" s="3">
        <f t="shared" si="25"/>
        <v>0.92080927989955486</v>
      </c>
      <c r="J82" s="25">
        <f>'Comparison_dt_t2-1,0'!H431</f>
        <v>0.75700000000000001</v>
      </c>
      <c r="K82" s="3">
        <f t="shared" ref="K82" si="26">J82/F82</f>
        <v>1.4379455456229118</v>
      </c>
      <c r="L82" s="3">
        <f t="shared" ref="L82:L86" si="27">F82/J82</f>
        <v>0.6954366269598925</v>
      </c>
    </row>
    <row r="83" spans="4:12" x14ac:dyDescent="0.25">
      <c r="D83" t="s">
        <v>27</v>
      </c>
      <c r="E83">
        <f>'Comparison_dt_t2-1,0'!H24</f>
        <v>1078</v>
      </c>
      <c r="F83" s="25">
        <f>'Comparison_dt_t2-1,0'!H416</f>
        <v>1.6488757751885017</v>
      </c>
      <c r="G83">
        <f t="shared" si="24"/>
        <v>1</v>
      </c>
      <c r="H83" s="25">
        <f>'Comparison_dt_t2-1,0'!M416</f>
        <v>1.5869730352811073</v>
      </c>
      <c r="I83" s="3">
        <f t="shared" si="25"/>
        <v>0.96245760848762696</v>
      </c>
      <c r="J83" s="25">
        <f>'Comparison_dt_t2-1,0'!H433</f>
        <v>2.1150000000000002</v>
      </c>
      <c r="K83" s="3">
        <f>J83/F83</f>
        <v>1.2826921420191346</v>
      </c>
      <c r="L83" s="3">
        <f t="shared" si="27"/>
        <v>0.77961029559740025</v>
      </c>
    </row>
    <row r="84" spans="4:12" x14ac:dyDescent="0.25">
      <c r="D84" t="s">
        <v>29</v>
      </c>
      <c r="E84">
        <f>'Comparison_dt_t2-1,0'!H26</f>
        <v>1386</v>
      </c>
      <c r="F84" s="25">
        <f>'Comparison_dt_t2-1,0'!H418</f>
        <v>3.4524852799390322</v>
      </c>
      <c r="G84">
        <f t="shared" si="24"/>
        <v>1</v>
      </c>
      <c r="H84" s="25">
        <f>'Comparison_dt_t2-1,0'!M418</f>
        <v>3.3728960429152397</v>
      </c>
      <c r="I84" s="3">
        <f t="shared" si="25"/>
        <v>0.97694726245865471</v>
      </c>
      <c r="J84" s="25">
        <f>'Comparison_dt_t2-1,0'!H435</f>
        <v>4.24</v>
      </c>
      <c r="K84" s="3">
        <f>J84/F84</f>
        <v>1.2281008190351719</v>
      </c>
      <c r="L84" s="3">
        <f t="shared" si="27"/>
        <v>0.81426539621203586</v>
      </c>
    </row>
    <row r="85" spans="4:12" x14ac:dyDescent="0.25">
      <c r="D85" t="s">
        <v>165</v>
      </c>
      <c r="E85">
        <f>'Comparison_dt_t2-1,0'!H28</f>
        <v>1804</v>
      </c>
      <c r="F85" s="25">
        <f>'Comparison_dt_t2-1,0'!H420</f>
        <v>7.5410218850591271</v>
      </c>
      <c r="G85">
        <f t="shared" si="24"/>
        <v>1</v>
      </c>
      <c r="H85" s="25">
        <f>'Comparison_dt_t2-1,0'!M420</f>
        <v>7.4374295448059362</v>
      </c>
      <c r="I85" s="3">
        <f t="shared" si="25"/>
        <v>0.98626282461022474</v>
      </c>
      <c r="J85" s="25">
        <f>'Comparison_dt_t2-1,0'!H437</f>
        <v>8.9849999999999994</v>
      </c>
      <c r="K85" s="3">
        <f>J85/F85</f>
        <v>1.1914830823925597</v>
      </c>
      <c r="L85" s="3">
        <f t="shared" si="27"/>
        <v>0.83929013745788839</v>
      </c>
    </row>
    <row r="86" spans="4:12" x14ac:dyDescent="0.25">
      <c r="D86" t="s">
        <v>166</v>
      </c>
      <c r="E86">
        <f>'Comparison_dt_t2-1,0'!H30</f>
        <v>2134</v>
      </c>
      <c r="F86" s="25">
        <f>'Comparison_dt_t2-1,0'!H422</f>
        <v>12.433632274352748</v>
      </c>
      <c r="G86">
        <f t="shared" si="24"/>
        <v>1</v>
      </c>
      <c r="H86" s="25">
        <f>'Comparison_dt_t2-1,0'!M422</f>
        <v>12.311090115760559</v>
      </c>
      <c r="I86" s="3">
        <f t="shared" si="25"/>
        <v>0.99014429927729475</v>
      </c>
      <c r="J86" s="25">
        <f>'Comparison_dt_t2-1,0'!H439</f>
        <v>14.618</v>
      </c>
      <c r="K86" s="3">
        <f>J86/F86</f>
        <v>1.1756821882333626</v>
      </c>
      <c r="L86" s="3">
        <f t="shared" si="27"/>
        <v>0.85057000098185442</v>
      </c>
    </row>
    <row r="87" spans="4:12" x14ac:dyDescent="0.25">
      <c r="D87" t="s">
        <v>175</v>
      </c>
      <c r="E87">
        <f>'Comparison_dt_t2-1,0'!H32</f>
        <v>2816</v>
      </c>
      <c r="F87" s="25">
        <f>'Comparison_dt_t2-1,0'!H424</f>
        <v>28.450289591378631</v>
      </c>
      <c r="G87">
        <f t="shared" si="24"/>
        <v>1</v>
      </c>
      <c r="H87" s="25">
        <f>'Comparison_dt_t2-1,0'!M424</f>
        <v>28.288584474885845</v>
      </c>
      <c r="I87" s="3">
        <f t="shared" si="25"/>
        <v>0.99431622247733509</v>
      </c>
      <c r="J87" s="25">
        <f>'Comparison_dt_t2-1,0'!H441</f>
        <v>32.973999999999997</v>
      </c>
      <c r="K87" s="3">
        <f>J87/F87</f>
        <v>1.1590040197690008</v>
      </c>
      <c r="L87" s="3">
        <f>F87/J87</f>
        <v>0.86280977713891649</v>
      </c>
    </row>
    <row r="91" spans="4:12" ht="18" x14ac:dyDescent="0.35">
      <c r="D91" t="s">
        <v>9</v>
      </c>
      <c r="E91" s="1" t="s">
        <v>153</v>
      </c>
      <c r="F91" t="s">
        <v>154</v>
      </c>
      <c r="G91" t="s">
        <v>155</v>
      </c>
      <c r="H91" t="s">
        <v>156</v>
      </c>
      <c r="I91" t="s">
        <v>157</v>
      </c>
      <c r="J91" s="25" t="s">
        <v>158</v>
      </c>
      <c r="K91" t="s">
        <v>159</v>
      </c>
      <c r="L91" t="s">
        <v>172</v>
      </c>
    </row>
    <row r="92" spans="4:12" x14ac:dyDescent="0.25">
      <c r="D92" t="s">
        <v>23</v>
      </c>
      <c r="E92">
        <f>'Comparison_dt_t2-1,0'!I20</f>
        <v>600</v>
      </c>
      <c r="F92" s="25">
        <f>'Comparison_dt_t2-1,0'!I412</f>
        <v>0.3260927372911479</v>
      </c>
      <c r="G92">
        <f>F92/F92</f>
        <v>1</v>
      </c>
      <c r="H92" s="25">
        <f>'Comparison_dt_t2-1,0'!N412</f>
        <v>0.2675513698630137</v>
      </c>
      <c r="I92" s="3">
        <f>H92/F92</f>
        <v>0.8204763224276711</v>
      </c>
      <c r="J92" s="25">
        <f>'Comparison_dt_t2-1,0'!I429</f>
        <v>0.59299999999999997</v>
      </c>
      <c r="K92" s="3">
        <f>J92/F92</f>
        <v>1.8185010955044583</v>
      </c>
      <c r="L92" s="3">
        <f>F92/J92</f>
        <v>0.54990343556685994</v>
      </c>
    </row>
    <row r="93" spans="4:12" x14ac:dyDescent="0.25">
      <c r="D93" t="s">
        <v>25</v>
      </c>
      <c r="E93">
        <f>'Comparison_dt_t2-1,0'!I22</f>
        <v>720</v>
      </c>
      <c r="F93" s="25">
        <f>'Comparison_dt_t2-1,0'!I414</f>
        <v>0.5325784080370487</v>
      </c>
      <c r="G93">
        <f t="shared" ref="G93:G95" si="28">F93/F93</f>
        <v>1</v>
      </c>
      <c r="H93" s="25">
        <f>'Comparison_dt_t2-1,0'!N414</f>
        <v>0.46232876712328769</v>
      </c>
      <c r="I93" s="3">
        <f t="shared" ref="I93:I95" si="29">H93/F93</f>
        <v>0.86809521404992052</v>
      </c>
      <c r="J93" s="25">
        <f>'Comparison_dt_t2-1,0'!I431</f>
        <v>0.876</v>
      </c>
      <c r="K93" s="3">
        <f t="shared" ref="K93:K95" si="30">J93/F93</f>
        <v>1.644828229572276</v>
      </c>
      <c r="L93" s="3">
        <f t="shared" ref="L93:L97" si="31">F93/J93</f>
        <v>0.60796621922037519</v>
      </c>
    </row>
    <row r="94" spans="4:12" x14ac:dyDescent="0.25">
      <c r="D94" t="s">
        <v>27</v>
      </c>
      <c r="E94">
        <f>'Comparison_dt_t2-1,0'!I24</f>
        <v>1080</v>
      </c>
      <c r="F94" s="25">
        <f>'Comparison_dt_t2-1,0'!I416</f>
        <v>1.6657340504117375</v>
      </c>
      <c r="G94">
        <f t="shared" si="28"/>
        <v>1</v>
      </c>
      <c r="H94" s="25">
        <f>'Comparison_dt_t2-1,0'!N416</f>
        <v>1.560359589041096</v>
      </c>
      <c r="I94" s="3">
        <f t="shared" si="29"/>
        <v>0.93673992475293699</v>
      </c>
      <c r="J94" s="25">
        <f>'Comparison_dt_t2-1,0'!I433</f>
        <v>2.3079999999999998</v>
      </c>
      <c r="K94" s="3">
        <f t="shared" si="30"/>
        <v>1.3855753260428978</v>
      </c>
      <c r="L94" s="3">
        <f t="shared" si="31"/>
        <v>0.72172185893056218</v>
      </c>
    </row>
    <row r="95" spans="4:12" x14ac:dyDescent="0.25">
      <c r="D95" t="s">
        <v>29</v>
      </c>
      <c r="E95">
        <f>'Comparison_dt_t2-1,0'!I26</f>
        <v>1380</v>
      </c>
      <c r="F95" s="25">
        <f>'Comparison_dt_t2-1,0'!I418</f>
        <v>3.3899426622079964</v>
      </c>
      <c r="G95">
        <f t="shared" si="28"/>
        <v>1</v>
      </c>
      <c r="H95" s="25">
        <f>'Comparison_dt_t2-1,0'!N418</f>
        <v>3.2552975171232879</v>
      </c>
      <c r="I95" s="3">
        <f t="shared" si="29"/>
        <v>0.96028099631720343</v>
      </c>
      <c r="J95" s="25">
        <f>'Comparison_dt_t2-1,0'!I435</f>
        <v>4.3869999999999996</v>
      </c>
      <c r="K95" s="3">
        <f t="shared" si="30"/>
        <v>1.2941221835128569</v>
      </c>
      <c r="L95" s="3">
        <f t="shared" si="31"/>
        <v>0.7727245639863225</v>
      </c>
    </row>
    <row r="96" spans="4:12" x14ac:dyDescent="0.25">
      <c r="D96" t="s">
        <v>165</v>
      </c>
      <c r="E96">
        <f>'Comparison_dt_t2-1,0'!I28</f>
        <v>1800</v>
      </c>
      <c r="F96" s="25">
        <f>'Comparison_dt_t2-1,0'!I420</f>
        <v>7.399511088585772</v>
      </c>
      <c r="G96">
        <f>F96/F96</f>
        <v>1</v>
      </c>
      <c r="H96" s="25">
        <f>'Comparison_dt_t2-1,0'!N420</f>
        <v>7.2238869863013697</v>
      </c>
      <c r="I96" s="3">
        <f>H96/F96</f>
        <v>0.97626544508389024</v>
      </c>
      <c r="J96" s="25">
        <f>'Comparison_dt_t2-1,0'!I437</f>
        <v>9.1180000000000003</v>
      </c>
      <c r="K96" s="3">
        <f>J96/F96</f>
        <v>1.2322435753985299</v>
      </c>
      <c r="L96" s="3">
        <f t="shared" si="31"/>
        <v>0.81152786670166388</v>
      </c>
    </row>
    <row r="97" spans="4:12" x14ac:dyDescent="0.25">
      <c r="D97" t="s">
        <v>166</v>
      </c>
      <c r="E97">
        <f>'Comparison_dt_t2-1,0'!I30</f>
        <v>2130</v>
      </c>
      <c r="F97" s="25">
        <f>'Comparison_dt_t2-1,0'!I422</f>
        <v>12.177769146750014</v>
      </c>
      <c r="G97">
        <f>F97/F97</f>
        <v>1</v>
      </c>
      <c r="H97" s="25">
        <f>'Comparison_dt_t2-1,0'!N422</f>
        <v>11.969947292380137</v>
      </c>
      <c r="I97" s="3">
        <f>H97/F97</f>
        <v>0.98293432468085995</v>
      </c>
      <c r="J97" s="25">
        <f>'Comparison_dt_t2-1,0'!I439</f>
        <v>14.673</v>
      </c>
      <c r="K97" s="3">
        <f>J97/F97</f>
        <v>1.2049004890124648</v>
      </c>
      <c r="L97" s="3">
        <f t="shared" si="31"/>
        <v>0.82994405689020745</v>
      </c>
    </row>
    <row r="98" spans="4:12" x14ac:dyDescent="0.25">
      <c r="D98" t="s">
        <v>175</v>
      </c>
      <c r="E98">
        <f>'Comparison_dt_t2-1,0'!I32</f>
        <v>2820</v>
      </c>
      <c r="F98" s="25">
        <f>'Comparison_dt_t2-1,0'!I424</f>
        <v>28.053130300199904</v>
      </c>
      <c r="G98">
        <f>F98/F98</f>
        <v>1</v>
      </c>
      <c r="H98" s="25">
        <f>'Comparison_dt_t2-1,0'!N424</f>
        <v>27.777985873287673</v>
      </c>
      <c r="I98" s="3">
        <f>H98/F98</f>
        <v>0.99019202406405715</v>
      </c>
      <c r="J98" s="25">
        <f>'Comparison_dt_t2-1,0'!I441</f>
        <v>32.99</v>
      </c>
      <c r="K98" s="3">
        <f>J98/F98</f>
        <v>1.1759828456564407</v>
      </c>
      <c r="L98" s="3">
        <f>F98/J98</f>
        <v>0.85035254016974549</v>
      </c>
    </row>
    <row r="102" spans="4:12" ht="18" x14ac:dyDescent="0.35">
      <c r="D102" t="s">
        <v>162</v>
      </c>
      <c r="E102" s="1" t="s">
        <v>153</v>
      </c>
      <c r="F102" t="s">
        <v>154</v>
      </c>
      <c r="G102" t="s">
        <v>155</v>
      </c>
      <c r="H102" t="s">
        <v>156</v>
      </c>
      <c r="I102" t="s">
        <v>157</v>
      </c>
      <c r="J102" s="25" t="s">
        <v>158</v>
      </c>
      <c r="K102" t="s">
        <v>159</v>
      </c>
      <c r="L102" t="s">
        <v>172</v>
      </c>
    </row>
    <row r="103" spans="4:12" x14ac:dyDescent="0.25">
      <c r="D103" t="s">
        <v>23</v>
      </c>
      <c r="E103">
        <f>'Comparison_dt_t2-1,0'!J20</f>
        <v>600.29999999999995</v>
      </c>
      <c r="F103" s="25">
        <f>'Comparison_dt_t2-1,0'!J412</f>
        <v>0.30825470500536567</v>
      </c>
      <c r="G103">
        <f t="shared" ref="G103:G109" si="32">F103/F103</f>
        <v>1</v>
      </c>
      <c r="H103" s="25">
        <f>'Comparison_dt_t2-1,0'!O412</f>
        <v>0.26399300257613745</v>
      </c>
      <c r="I103" s="3">
        <f t="shared" ref="I103:I109" si="33">H103/F103</f>
        <v>0.85641191615077605</v>
      </c>
      <c r="J103" s="25">
        <f>'Comparison_dt_t2-1,0'!J429</f>
        <v>0.51700000000000002</v>
      </c>
      <c r="K103" s="3">
        <f t="shared" ref="K103:K109" si="34">J103/F103</f>
        <v>1.6771844568958025</v>
      </c>
      <c r="L103" s="3">
        <f t="shared" ref="L103:L109" si="35">F103/J103</f>
        <v>0.59623734043591037</v>
      </c>
    </row>
    <row r="104" spans="4:12" x14ac:dyDescent="0.25">
      <c r="D104" t="s">
        <v>25</v>
      </c>
      <c r="E104">
        <f>'Comparison_dt_t2-1,0'!J22</f>
        <v>730.8</v>
      </c>
      <c r="F104" s="25">
        <f>'Comparison_dt_t2-1,0'!J414</f>
        <v>0.53018646576256234</v>
      </c>
      <c r="G104">
        <f t="shared" si="32"/>
        <v>1</v>
      </c>
      <c r="H104" s="25">
        <f>'Comparison_dt_t2-1,0'!O414</f>
        <v>0.47630265410958889</v>
      </c>
      <c r="I104" s="3">
        <f t="shared" si="33"/>
        <v>0.89836818717076672</v>
      </c>
      <c r="J104" s="25">
        <f>'Comparison_dt_t2-1,0'!J431</f>
        <v>0.81200000000000006</v>
      </c>
      <c r="K104" s="3">
        <f t="shared" si="34"/>
        <v>1.5315366431168851</v>
      </c>
      <c r="L104" s="3">
        <f t="shared" si="35"/>
        <v>0.65293899724453486</v>
      </c>
    </row>
    <row r="105" spans="4:12" x14ac:dyDescent="0.25">
      <c r="D105" t="s">
        <v>27</v>
      </c>
      <c r="E105">
        <f>'Comparison_dt_t2-1,0'!J24</f>
        <v>1070.0999999999999</v>
      </c>
      <c r="F105" s="25">
        <f>'Comparison_dt_t2-1,0'!J416</f>
        <v>1.5743119745654228</v>
      </c>
      <c r="G105">
        <f t="shared" si="32"/>
        <v>1</v>
      </c>
      <c r="H105" s="25">
        <f>'Comparison_dt_t2-1,0'!O416</f>
        <v>1.4954106789307116</v>
      </c>
      <c r="I105" s="3">
        <f t="shared" si="33"/>
        <v>0.94988204567491052</v>
      </c>
      <c r="J105" s="25">
        <f>'Comparison_dt_t2-1,0'!J433</f>
        <v>2.0979999999999999</v>
      </c>
      <c r="K105" s="3">
        <f t="shared" si="34"/>
        <v>1.3326456470479031</v>
      </c>
      <c r="L105" s="3">
        <f t="shared" si="35"/>
        <v>0.75038702314843797</v>
      </c>
    </row>
    <row r="106" spans="4:12" x14ac:dyDescent="0.25">
      <c r="D106" t="s">
        <v>29</v>
      </c>
      <c r="E106">
        <f>'Comparison_dt_t2-1,0'!J26</f>
        <v>1383.3</v>
      </c>
      <c r="F106" s="25">
        <f>'Comparison_dt_t2-1,0'!J418</f>
        <v>3.3322471928606796</v>
      </c>
      <c r="G106">
        <f t="shared" si="32"/>
        <v>1</v>
      </c>
      <c r="H106" s="25">
        <f>'Comparison_dt_t2-1,0'!O418</f>
        <v>3.2302528350889799</v>
      </c>
      <c r="I106" s="3">
        <f t="shared" si="33"/>
        <v>0.96939171920071776</v>
      </c>
      <c r="J106" s="25">
        <f>'Comparison_dt_t2-1,0'!J435</f>
        <v>4.1950000000000003</v>
      </c>
      <c r="K106" s="3">
        <f t="shared" si="34"/>
        <v>1.2589102059978514</v>
      </c>
      <c r="L106" s="3">
        <f t="shared" si="35"/>
        <v>0.79433782904902961</v>
      </c>
    </row>
    <row r="107" spans="4:12" x14ac:dyDescent="0.25">
      <c r="D107" t="s">
        <v>165</v>
      </c>
      <c r="E107">
        <f>'Comparison_dt_t2-1,0'!J28</f>
        <v>1800.9</v>
      </c>
      <c r="F107" s="25">
        <f>'Comparison_dt_t2-1,0'!J420</f>
        <v>7.2605961768433982</v>
      </c>
      <c r="G107">
        <f t="shared" si="32"/>
        <v>1</v>
      </c>
      <c r="H107" s="25">
        <f>'Comparison_dt_t2-1,0'!O420</f>
        <v>7.1278110695557135</v>
      </c>
      <c r="I107" s="3">
        <f t="shared" si="33"/>
        <v>0.98171154213049572</v>
      </c>
      <c r="J107" s="25">
        <f>'Comparison_dt_t2-1,0'!J437</f>
        <v>8.7850000000000001</v>
      </c>
      <c r="K107" s="3">
        <f t="shared" si="34"/>
        <v>1.2099557372462695</v>
      </c>
      <c r="L107" s="3">
        <f t="shared" si="35"/>
        <v>0.82647651415405787</v>
      </c>
    </row>
    <row r="108" spans="4:12" x14ac:dyDescent="0.25">
      <c r="D108" t="s">
        <v>166</v>
      </c>
      <c r="E108">
        <f>'Comparison_dt_t2-1,0'!J30</f>
        <v>2140.1999999999998</v>
      </c>
      <c r="F108" s="25">
        <f>'Comparison_dt_t2-1,0'!J422</f>
        <v>12.121088022715115</v>
      </c>
      <c r="G108">
        <f t="shared" si="32"/>
        <v>1</v>
      </c>
      <c r="H108" s="25">
        <f>'Comparison_dt_t2-1,0'!O422</f>
        <v>11.963285431445692</v>
      </c>
      <c r="I108" s="3">
        <f t="shared" si="33"/>
        <v>0.98698115293167588</v>
      </c>
      <c r="J108" s="25">
        <f>'Comparison_dt_t2-1,0'!J439</f>
        <v>14.413</v>
      </c>
      <c r="K108" s="3">
        <f t="shared" si="34"/>
        <v>1.1890846739987206</v>
      </c>
      <c r="L108" s="3">
        <f t="shared" si="35"/>
        <v>0.84098300303303375</v>
      </c>
    </row>
    <row r="109" spans="4:12" x14ac:dyDescent="0.25">
      <c r="D109" t="s">
        <v>175</v>
      </c>
      <c r="E109">
        <f>'Comparison_dt_t2-1,0'!J32</f>
        <v>2818.8</v>
      </c>
      <c r="F109" s="25">
        <f>'Comparison_dt_t2-1,0'!J424</f>
        <v>27.54038899025052</v>
      </c>
      <c r="G109">
        <f t="shared" si="32"/>
        <v>1</v>
      </c>
      <c r="H109" s="25">
        <f>'Comparison_dt_t2-1,0'!O424</f>
        <v>27.332551431017624</v>
      </c>
      <c r="I109" s="3">
        <f t="shared" si="33"/>
        <v>0.99245335426066528</v>
      </c>
      <c r="J109" s="25">
        <f>'Comparison_dt_t2-1,0'!J441</f>
        <v>32.136000000000003</v>
      </c>
      <c r="K109" s="3">
        <f t="shared" si="34"/>
        <v>1.166868050098216</v>
      </c>
      <c r="L109" s="3">
        <f t="shared" si="35"/>
        <v>0.85699492750343909</v>
      </c>
    </row>
    <row r="111" spans="4:12" x14ac:dyDescent="0.25">
      <c r="F111" s="25"/>
      <c r="H111" s="25"/>
      <c r="I111" s="3"/>
      <c r="K111" s="3"/>
    </row>
    <row r="113" spans="3:12" ht="18" x14ac:dyDescent="0.35">
      <c r="C113" s="42" t="s">
        <v>171</v>
      </c>
      <c r="D113" s="2">
        <f>'Comparison_dt_t2-1,0'!H41</f>
        <v>5</v>
      </c>
      <c r="E113" t="s">
        <v>152</v>
      </c>
    </row>
    <row r="114" spans="3:12" ht="18" x14ac:dyDescent="0.35">
      <c r="D114" t="s">
        <v>7</v>
      </c>
      <c r="E114" s="1" t="s">
        <v>153</v>
      </c>
      <c r="F114" t="s">
        <v>154</v>
      </c>
      <c r="G114" t="s">
        <v>155</v>
      </c>
      <c r="H114" t="s">
        <v>156</v>
      </c>
      <c r="I114" t="s">
        <v>157</v>
      </c>
      <c r="J114" s="25" t="s">
        <v>158</v>
      </c>
      <c r="K114" t="s">
        <v>159</v>
      </c>
      <c r="L114" t="s">
        <v>172</v>
      </c>
    </row>
    <row r="115" spans="3:12" x14ac:dyDescent="0.25">
      <c r="D115" t="s">
        <v>23</v>
      </c>
      <c r="E115">
        <f>'Comparison_dt_t2-1,0'!H20</f>
        <v>594</v>
      </c>
      <c r="F115" s="25">
        <f>'Comparison_dt_t2-1,0'!H462</f>
        <v>0.28733512704929998</v>
      </c>
      <c r="G115">
        <f t="shared" ref="G115:G121" si="36">F115/F115</f>
        <v>1</v>
      </c>
      <c r="H115" s="25">
        <f>'Comparison_dt_t2-1,0'!M462</f>
        <v>0.265504936322774</v>
      </c>
      <c r="I115" s="3">
        <f t="shared" ref="I115:I121" si="37">H115/F115</f>
        <v>0.92402533254216279</v>
      </c>
      <c r="J115" s="25">
        <f>'Comparison_dt_t2-1,0'!H479</f>
        <v>0.41799999999999998</v>
      </c>
      <c r="K115" s="3">
        <f t="shared" ref="K115:K121" si="38">J115/F115</f>
        <v>1.4547472990598918</v>
      </c>
      <c r="L115" s="3">
        <f t="shared" ref="L115:L121" si="39">F115/J115</f>
        <v>0.68740461016578946</v>
      </c>
    </row>
    <row r="116" spans="3:12" x14ac:dyDescent="0.25">
      <c r="D116" t="s">
        <v>25</v>
      </c>
      <c r="E116">
        <f>'Comparison_dt_t2-1,0'!H22</f>
        <v>726</v>
      </c>
      <c r="F116" s="25">
        <f>'Comparison_dt_t2-1,0'!H464</f>
        <v>0.511437270484152</v>
      </c>
      <c r="G116">
        <f t="shared" si="36"/>
        <v>1</v>
      </c>
      <c r="H116" s="25">
        <f>'Comparison_dt_t2-1,0'!M464</f>
        <v>0.48475592626284247</v>
      </c>
      <c r="I116" s="3">
        <f t="shared" si="37"/>
        <v>0.94783066123426707</v>
      </c>
      <c r="J116" s="25">
        <f>'Comparison_dt_t2-1,0'!H481</f>
        <v>0.69399999999999995</v>
      </c>
      <c r="K116" s="3">
        <f t="shared" si="38"/>
        <v>1.356960159244994</v>
      </c>
      <c r="L116" s="3">
        <f t="shared" si="39"/>
        <v>0.73694131193681844</v>
      </c>
    </row>
    <row r="117" spans="3:12" x14ac:dyDescent="0.25">
      <c r="D117" t="s">
        <v>27</v>
      </c>
      <c r="E117">
        <f>'Comparison_dt_t2-1,0'!H24</f>
        <v>1078</v>
      </c>
      <c r="F117" s="25">
        <f>'Comparison_dt_t2-1,0'!H466</f>
        <v>1.6265907888218396</v>
      </c>
      <c r="G117">
        <f t="shared" si="36"/>
        <v>1</v>
      </c>
      <c r="H117" s="25">
        <f>'Comparison_dt_t2-1,0'!M466</f>
        <v>1.5869730352811073</v>
      </c>
      <c r="I117" s="3">
        <f t="shared" si="37"/>
        <v>0.9756436875131772</v>
      </c>
      <c r="J117" s="25">
        <f>'Comparison_dt_t2-1,0'!H483</f>
        <v>2.02</v>
      </c>
      <c r="K117" s="3">
        <f t="shared" si="38"/>
        <v>1.2418612068147219</v>
      </c>
      <c r="L117" s="3">
        <f t="shared" si="39"/>
        <v>0.80524296476328694</v>
      </c>
    </row>
    <row r="118" spans="3:12" x14ac:dyDescent="0.25">
      <c r="D118" t="s">
        <v>29</v>
      </c>
      <c r="E118">
        <f>'Comparison_dt_t2-1,0'!H26</f>
        <v>1386</v>
      </c>
      <c r="F118" s="25">
        <f>'Comparison_dt_t2-1,0'!H468</f>
        <v>3.4238331546104672</v>
      </c>
      <c r="G118">
        <f t="shared" si="36"/>
        <v>1</v>
      </c>
      <c r="H118" s="25">
        <f>'Comparison_dt_t2-1,0'!M468</f>
        <v>3.3728960429152397</v>
      </c>
      <c r="I118" s="3">
        <f t="shared" si="37"/>
        <v>0.98512278215816773</v>
      </c>
      <c r="J118" s="25">
        <f>'Comparison_dt_t2-1,0'!H485</f>
        <v>4.1159999999999997</v>
      </c>
      <c r="K118" s="3">
        <f t="shared" si="38"/>
        <v>1.2021613829101088</v>
      </c>
      <c r="L118" s="3">
        <f t="shared" si="39"/>
        <v>0.83183507157688719</v>
      </c>
    </row>
    <row r="119" spans="3:12" x14ac:dyDescent="0.25">
      <c r="D119" t="s">
        <v>165</v>
      </c>
      <c r="E119">
        <f>'Comparison_dt_t2-1,0'!H28</f>
        <v>1804</v>
      </c>
      <c r="F119" s="25">
        <f>'Comparison_dt_t2-1,0'!H470</f>
        <v>7.5037286425679781</v>
      </c>
      <c r="G119">
        <f t="shared" si="36"/>
        <v>1</v>
      </c>
      <c r="H119" s="25">
        <f>'Comparison_dt_t2-1,0'!M470</f>
        <v>7.4374295448059362</v>
      </c>
      <c r="I119" s="3">
        <f t="shared" si="37"/>
        <v>0.99116451288151164</v>
      </c>
      <c r="J119" s="25">
        <f>'Comparison_dt_t2-1,0'!H487</f>
        <v>8.8219999999999992</v>
      </c>
      <c r="K119" s="3">
        <f t="shared" si="38"/>
        <v>1.1756821735201866</v>
      </c>
      <c r="L119" s="3">
        <f t="shared" si="39"/>
        <v>0.85057001162638612</v>
      </c>
    </row>
    <row r="120" spans="3:12" x14ac:dyDescent="0.25">
      <c r="D120" t="s">
        <v>166</v>
      </c>
      <c r="E120">
        <f>'Comparison_dt_t2-1,0'!H30</f>
        <v>2134</v>
      </c>
      <c r="F120" s="25">
        <f>'Comparison_dt_t2-1,0'!H472</f>
        <v>12.38951709725956</v>
      </c>
      <c r="G120">
        <f t="shared" si="36"/>
        <v>1</v>
      </c>
      <c r="H120" s="25">
        <f>'Comparison_dt_t2-1,0'!M472</f>
        <v>12.311090115760559</v>
      </c>
      <c r="I120" s="3">
        <f t="shared" si="37"/>
        <v>0.99366989198341327</v>
      </c>
      <c r="J120" s="25">
        <f>'Comparison_dt_t2-1,0'!H489</f>
        <v>14.423999999999999</v>
      </c>
      <c r="K120" s="3">
        <f t="shared" si="38"/>
        <v>1.1642100242301168</v>
      </c>
      <c r="L120" s="3">
        <f t="shared" si="39"/>
        <v>0.85895154584439548</v>
      </c>
    </row>
    <row r="121" spans="3:12" x14ac:dyDescent="0.25">
      <c r="D121" t="s">
        <v>175</v>
      </c>
      <c r="E121">
        <f>'Comparison_dt_t2-1,0'!H32</f>
        <v>2816</v>
      </c>
      <c r="F121" s="25">
        <f>'Comparison_dt_t2-1,0'!H474</f>
        <v>28.392075749441226</v>
      </c>
      <c r="G121">
        <f t="shared" si="36"/>
        <v>1</v>
      </c>
      <c r="H121" s="25">
        <f>'Comparison_dt_t2-1,0'!M474</f>
        <v>28.288584474885845</v>
      </c>
      <c r="I121" s="3">
        <f t="shared" si="37"/>
        <v>0.99635492397707426</v>
      </c>
      <c r="J121" s="25">
        <f>'Comparison_dt_t2-1,0'!H491</f>
        <v>32.716000000000001</v>
      </c>
      <c r="K121" s="3">
        <f t="shared" si="38"/>
        <v>1.152293347225374</v>
      </c>
      <c r="L121" s="3">
        <f t="shared" si="39"/>
        <v>0.86783456869547693</v>
      </c>
    </row>
    <row r="122" spans="3:12" x14ac:dyDescent="0.25">
      <c r="F122" s="25"/>
      <c r="H122" s="25"/>
      <c r="I122" s="3"/>
      <c r="K122" s="3"/>
      <c r="L122" s="3"/>
    </row>
    <row r="126" spans="3:12" ht="18" x14ac:dyDescent="0.35">
      <c r="D126" t="s">
        <v>9</v>
      </c>
      <c r="E126" s="1" t="s">
        <v>153</v>
      </c>
      <c r="F126" t="s">
        <v>154</v>
      </c>
      <c r="G126" t="s">
        <v>155</v>
      </c>
      <c r="H126" t="s">
        <v>156</v>
      </c>
      <c r="I126" t="s">
        <v>157</v>
      </c>
      <c r="J126" s="25" t="s">
        <v>158</v>
      </c>
      <c r="K126" t="s">
        <v>159</v>
      </c>
      <c r="L126" t="s">
        <v>172</v>
      </c>
    </row>
    <row r="127" spans="3:12" x14ac:dyDescent="0.25">
      <c r="D127" t="s">
        <v>23</v>
      </c>
      <c r="E127">
        <f>'Comparison_dt_t2-1,0'!I20</f>
        <v>600</v>
      </c>
      <c r="F127" s="25">
        <f>'Comparison_dt_t2-1,0'!I462</f>
        <v>0.30501784501701956</v>
      </c>
      <c r="G127">
        <f t="shared" ref="G127:G133" si="40">F127/F127</f>
        <v>1</v>
      </c>
      <c r="H127" s="25">
        <f>'Comparison_dt_t2-1,0'!N462</f>
        <v>0.2675513698630137</v>
      </c>
      <c r="I127" s="3">
        <f t="shared" ref="I127:I133" si="41">H127/F127</f>
        <v>0.87716628464175506</v>
      </c>
      <c r="J127" s="25">
        <f>'Comparison_dt_t2-1,0'!I479</f>
        <v>0.505</v>
      </c>
      <c r="K127" s="3">
        <f t="shared" ref="K127:K133" si="42">J127/F127</f>
        <v>1.655640836265897</v>
      </c>
      <c r="L127" s="3">
        <f t="shared" ref="L127:L133" si="43">F127/J127</f>
        <v>0.60399573270696938</v>
      </c>
    </row>
    <row r="128" spans="3:12" x14ac:dyDescent="0.25">
      <c r="D128" t="s">
        <v>25</v>
      </c>
      <c r="E128">
        <f>'Comparison_dt_t2-1,0'!I22</f>
        <v>720</v>
      </c>
      <c r="F128" s="25">
        <f>'Comparison_dt_t2-1,0'!I464</f>
        <v>0.50728853730809476</v>
      </c>
      <c r="G128">
        <f t="shared" si="40"/>
        <v>1</v>
      </c>
      <c r="H128" s="25">
        <f>'Comparison_dt_t2-1,0'!N464</f>
        <v>0.46232876712328769</v>
      </c>
      <c r="I128" s="3">
        <f t="shared" si="41"/>
        <v>0.91137239090127253</v>
      </c>
      <c r="J128" s="25">
        <f>'Comparison_dt_t2-1,0'!I481</f>
        <v>0.76900000000000002</v>
      </c>
      <c r="K128" s="3">
        <f t="shared" si="42"/>
        <v>1.5159025750525847</v>
      </c>
      <c r="L128" s="3">
        <f t="shared" si="43"/>
        <v>0.65967300040064336</v>
      </c>
    </row>
    <row r="129" spans="4:12" x14ac:dyDescent="0.25">
      <c r="D129" t="s">
        <v>27</v>
      </c>
      <c r="E129">
        <f>'Comparison_dt_t2-1,0'!I24</f>
        <v>1080</v>
      </c>
      <c r="F129" s="25">
        <f>'Comparison_dt_t2-1,0'!I466</f>
        <v>1.6277992443183065</v>
      </c>
      <c r="G129">
        <f t="shared" si="40"/>
        <v>1</v>
      </c>
      <c r="H129" s="25">
        <f>'Comparison_dt_t2-1,0'!N466</f>
        <v>1.560359589041096</v>
      </c>
      <c r="I129" s="3">
        <f t="shared" si="41"/>
        <v>0.95857004141474889</v>
      </c>
      <c r="J129" s="25">
        <f>'Comparison_dt_t2-1,0'!I483</f>
        <v>2.145</v>
      </c>
      <c r="K129" s="3">
        <f t="shared" si="42"/>
        <v>1.3177300625288644</v>
      </c>
      <c r="L129" s="3">
        <f t="shared" si="43"/>
        <v>0.75888076658196102</v>
      </c>
    </row>
    <row r="130" spans="4:12" x14ac:dyDescent="0.25">
      <c r="D130" t="s">
        <v>29</v>
      </c>
      <c r="E130">
        <f>'Comparison_dt_t2-1,0'!I26</f>
        <v>1380</v>
      </c>
      <c r="F130" s="25">
        <f>'Comparison_dt_t2-1,0'!I468</f>
        <v>3.3414704099775014</v>
      </c>
      <c r="G130">
        <f t="shared" si="40"/>
        <v>1</v>
      </c>
      <c r="H130" s="25">
        <f>'Comparison_dt_t2-1,0'!N468</f>
        <v>3.2552975171232879</v>
      </c>
      <c r="I130" s="3">
        <f t="shared" si="41"/>
        <v>0.9742110860545391</v>
      </c>
      <c r="J130" s="25">
        <f>'Comparison_dt_t2-1,0'!I485</f>
        <v>4.1769999999999996</v>
      </c>
      <c r="K130" s="3">
        <f t="shared" si="42"/>
        <v>1.2500484779178769</v>
      </c>
      <c r="L130" s="3">
        <f t="shared" si="43"/>
        <v>0.79996897533576772</v>
      </c>
    </row>
    <row r="131" spans="4:12" x14ac:dyDescent="0.25">
      <c r="D131" t="s">
        <v>165</v>
      </c>
      <c r="E131">
        <f>'Comparison_dt_t2-1,0'!I28</f>
        <v>1800</v>
      </c>
      <c r="F131" s="25">
        <f>'Comparison_dt_t2-1,0'!I470</f>
        <v>7.3362864117633872</v>
      </c>
      <c r="G131">
        <f t="shared" si="40"/>
        <v>1</v>
      </c>
      <c r="H131" s="25">
        <f>'Comparison_dt_t2-1,0'!N470</f>
        <v>7.2238869863013697</v>
      </c>
      <c r="I131" s="3">
        <f t="shared" si="41"/>
        <v>0.98467897528076465</v>
      </c>
      <c r="J131" s="25">
        <f>'Comparison_dt_t2-1,0'!I487</f>
        <v>8.8420000000000005</v>
      </c>
      <c r="K131" s="3">
        <f t="shared" si="42"/>
        <v>1.2052419308251479</v>
      </c>
      <c r="L131" s="3">
        <f t="shared" si="43"/>
        <v>0.82970893596057305</v>
      </c>
    </row>
    <row r="132" spans="4:12" x14ac:dyDescent="0.25">
      <c r="D132" t="s">
        <v>166</v>
      </c>
      <c r="E132">
        <f>'Comparison_dt_t2-1,0'!I30</f>
        <v>2130</v>
      </c>
      <c r="F132" s="25">
        <f>'Comparison_dt_t2-1,0'!I472</f>
        <v>12.102953279176859</v>
      </c>
      <c r="G132">
        <f t="shared" si="40"/>
        <v>1</v>
      </c>
      <c r="H132" s="25">
        <f>'Comparison_dt_t2-1,0'!N472</f>
        <v>11.969947292380137</v>
      </c>
      <c r="I132" s="3">
        <f t="shared" si="41"/>
        <v>0.98901045193444159</v>
      </c>
      <c r="J132" s="25">
        <f>'Comparison_dt_t2-1,0'!I489</f>
        <v>14.345000000000001</v>
      </c>
      <c r="K132" s="3">
        <f t="shared" si="42"/>
        <v>1.1852479034749794</v>
      </c>
      <c r="L132" s="3">
        <f t="shared" si="43"/>
        <v>0.84370535233020971</v>
      </c>
    </row>
    <row r="133" spans="4:12" x14ac:dyDescent="0.25">
      <c r="D133" t="s">
        <v>175</v>
      </c>
      <c r="E133">
        <f>'Comparison_dt_t2-1,0'!I32</f>
        <v>2820</v>
      </c>
      <c r="F133" s="25">
        <f>'Comparison_dt_t2-1,0'!I474</f>
        <v>27.954078306511501</v>
      </c>
      <c r="G133">
        <f t="shared" si="40"/>
        <v>1</v>
      </c>
      <c r="H133" s="25">
        <f>'Comparison_dt_t2-1,0'!N474</f>
        <v>27.777985873287673</v>
      </c>
      <c r="I133" s="3">
        <f t="shared" si="41"/>
        <v>0.99370065321800249</v>
      </c>
      <c r="J133" s="25">
        <f>'Comparison_dt_t2-1,0'!I491</f>
        <v>32.551000000000002</v>
      </c>
      <c r="K133" s="3">
        <f t="shared" si="42"/>
        <v>1.1644454752928739</v>
      </c>
      <c r="L133" s="3">
        <f t="shared" si="43"/>
        <v>0.85877786570340386</v>
      </c>
    </row>
    <row r="135" spans="4:12" x14ac:dyDescent="0.25">
      <c r="F135" s="25"/>
      <c r="H135" s="25"/>
      <c r="I135" s="3"/>
      <c r="K135" s="3"/>
      <c r="L135" s="3"/>
    </row>
    <row r="137" spans="4:12" ht="18" x14ac:dyDescent="0.35">
      <c r="D137" t="s">
        <v>162</v>
      </c>
      <c r="E137" s="1" t="s">
        <v>153</v>
      </c>
      <c r="F137" t="s">
        <v>154</v>
      </c>
      <c r="G137" t="s">
        <v>155</v>
      </c>
      <c r="H137" t="s">
        <v>156</v>
      </c>
      <c r="I137" t="s">
        <v>157</v>
      </c>
      <c r="J137" s="25" t="s">
        <v>158</v>
      </c>
      <c r="K137" t="s">
        <v>159</v>
      </c>
      <c r="L137" t="s">
        <v>172</v>
      </c>
    </row>
    <row r="138" spans="4:12" x14ac:dyDescent="0.25">
      <c r="D138" t="s">
        <v>23</v>
      </c>
      <c r="E138">
        <f>'Comparison_dt_t2-1,0'!J20</f>
        <v>600.29999999999995</v>
      </c>
      <c r="F138" s="25">
        <f>'Comparison_dt_t2-1,0'!J462</f>
        <v>0.29232049213084349</v>
      </c>
      <c r="G138">
        <f t="shared" ref="G138:G144" si="44">F138/F138</f>
        <v>1</v>
      </c>
      <c r="H138" s="25">
        <f>'Comparison_dt_t2-1,0'!O462</f>
        <v>0.26399300257613745</v>
      </c>
      <c r="I138" s="3">
        <f t="shared" ref="I138:I144" si="45">H138/F138</f>
        <v>0.90309441069897156</v>
      </c>
      <c r="J138" s="25">
        <f>'Comparison_dt_t2-1,0'!J479</f>
        <v>0.45</v>
      </c>
      <c r="K138" s="3">
        <f t="shared" ref="K138:K144" si="46">J138/F138</f>
        <v>1.5394062753512974</v>
      </c>
      <c r="L138" s="3">
        <f t="shared" ref="L138:L144" si="47">F138/J138</f>
        <v>0.64960109362409668</v>
      </c>
    </row>
    <row r="139" spans="4:12" x14ac:dyDescent="0.25">
      <c r="D139" t="s">
        <v>25</v>
      </c>
      <c r="E139">
        <f>'Comparison_dt_t2-1,0'!J22</f>
        <v>730.8</v>
      </c>
      <c r="F139" s="25">
        <f>'Comparison_dt_t2-1,0'!J464</f>
        <v>0.51078829356749189</v>
      </c>
      <c r="G139">
        <f t="shared" si="44"/>
        <v>1</v>
      </c>
      <c r="H139" s="25">
        <f>'Comparison_dt_t2-1,0'!O464</f>
        <v>0.47630265410958889</v>
      </c>
      <c r="I139" s="3">
        <f t="shared" si="45"/>
        <v>0.93248545455682741</v>
      </c>
      <c r="J139" s="25">
        <f>'Comparison_dt_t2-1,0'!J481</f>
        <v>0.73</v>
      </c>
      <c r="K139" s="3">
        <f t="shared" si="46"/>
        <v>1.4291635285951263</v>
      </c>
      <c r="L139" s="3">
        <f t="shared" si="47"/>
        <v>0.69970999118834509</v>
      </c>
    </row>
    <row r="140" spans="4:12" x14ac:dyDescent="0.25">
      <c r="D140" t="s">
        <v>27</v>
      </c>
      <c r="E140">
        <f>'Comparison_dt_t2-1,0'!J24</f>
        <v>1070.0999999999999</v>
      </c>
      <c r="F140" s="25">
        <f>'Comparison_dt_t2-1,0'!J466</f>
        <v>1.5459075081369267</v>
      </c>
      <c r="G140">
        <f t="shared" si="44"/>
        <v>1</v>
      </c>
      <c r="H140" s="25">
        <f>'Comparison_dt_t2-1,0'!O466</f>
        <v>1.4954106789307116</v>
      </c>
      <c r="I140" s="3">
        <f t="shared" si="45"/>
        <v>0.96733515495563371</v>
      </c>
      <c r="J140" s="25">
        <f>'Comparison_dt_t2-1,0'!J483</f>
        <v>1.976</v>
      </c>
      <c r="K140" s="3">
        <f t="shared" si="46"/>
        <v>1.2782135991961159</v>
      </c>
      <c r="L140" s="3">
        <f t="shared" si="47"/>
        <v>0.78234185634459852</v>
      </c>
    </row>
    <row r="141" spans="4:12" x14ac:dyDescent="0.25">
      <c r="D141" t="s">
        <v>29</v>
      </c>
      <c r="E141">
        <f>'Comparison_dt_t2-1,0'!J26</f>
        <v>1383.3</v>
      </c>
      <c r="F141" s="25">
        <f>'Comparison_dt_t2-1,0'!J468</f>
        <v>3.295529224062868</v>
      </c>
      <c r="G141">
        <f t="shared" si="44"/>
        <v>1</v>
      </c>
      <c r="H141" s="25">
        <f>'Comparison_dt_t2-1,0'!O468</f>
        <v>3.2302528350889799</v>
      </c>
      <c r="I141" s="3">
        <f t="shared" si="45"/>
        <v>0.98019244117234294</v>
      </c>
      <c r="J141" s="25">
        <f>'Comparison_dt_t2-1,0'!J485</f>
        <v>4.0359999999999996</v>
      </c>
      <c r="K141" s="3">
        <f t="shared" si="46"/>
        <v>1.2246894885745385</v>
      </c>
      <c r="L141" s="3">
        <f t="shared" si="47"/>
        <v>0.81653350447543815</v>
      </c>
    </row>
    <row r="142" spans="4:12" x14ac:dyDescent="0.25">
      <c r="D142" t="s">
        <v>165</v>
      </c>
      <c r="E142">
        <f>'Comparison_dt_t2-1,0'!J28</f>
        <v>1800.9</v>
      </c>
      <c r="F142" s="25">
        <f>'Comparison_dt_t2-1,0'!J470</f>
        <v>7.2127935382198318</v>
      </c>
      <c r="G142">
        <f t="shared" si="44"/>
        <v>1</v>
      </c>
      <c r="H142" s="25">
        <f>'Comparison_dt_t2-1,0'!O470</f>
        <v>7.1278110695557135</v>
      </c>
      <c r="I142" s="3">
        <f t="shared" si="45"/>
        <v>0.98821781488492566</v>
      </c>
      <c r="J142" s="25">
        <f>'Comparison_dt_t2-1,0'!J487</f>
        <v>8.5760000000000005</v>
      </c>
      <c r="K142" s="3">
        <f t="shared" si="46"/>
        <v>1.1889984032617433</v>
      </c>
      <c r="L142" s="3">
        <f t="shared" si="47"/>
        <v>0.84104402264690203</v>
      </c>
    </row>
    <row r="143" spans="4:12" x14ac:dyDescent="0.25">
      <c r="D143" t="s">
        <v>166</v>
      </c>
      <c r="E143">
        <f>'Comparison_dt_t2-1,0'!J30</f>
        <v>2140.1999999999998</v>
      </c>
      <c r="F143" s="25">
        <f>'Comparison_dt_t2-1,0'!J472</f>
        <v>12.064279089858124</v>
      </c>
      <c r="G143">
        <f t="shared" si="44"/>
        <v>1</v>
      </c>
      <c r="H143" s="25">
        <f>'Comparison_dt_t2-1,0'!O472</f>
        <v>11.963285431445692</v>
      </c>
      <c r="I143" s="3">
        <f t="shared" si="45"/>
        <v>0.9916287034094452</v>
      </c>
      <c r="J143" s="25">
        <f>'Comparison_dt_t2-1,0'!J489</f>
        <v>14.163</v>
      </c>
      <c r="K143" s="3">
        <f t="shared" si="46"/>
        <v>1.1739615682387665</v>
      </c>
      <c r="L143" s="3">
        <f t="shared" si="47"/>
        <v>0.85181664123830569</v>
      </c>
    </row>
    <row r="144" spans="4:12" x14ac:dyDescent="0.25">
      <c r="D144" t="s">
        <v>175</v>
      </c>
      <c r="E144">
        <f>'Comparison_dt_t2-1,0'!J32</f>
        <v>2818.8</v>
      </c>
      <c r="F144" s="25">
        <f>'Comparison_dt_t2-1,0'!J474</f>
        <v>27.465567468926679</v>
      </c>
      <c r="G144">
        <f t="shared" si="44"/>
        <v>1</v>
      </c>
      <c r="H144" s="25">
        <f>'Comparison_dt_t2-1,0'!O474</f>
        <v>27.332551431017624</v>
      </c>
      <c r="I144" s="3">
        <f t="shared" si="45"/>
        <v>0.99515698927176566</v>
      </c>
      <c r="J144" s="25">
        <f>'Comparison_dt_t2-1,0'!J491</f>
        <v>31.803000000000001</v>
      </c>
      <c r="K144" s="3">
        <f t="shared" si="46"/>
        <v>1.1579225528830053</v>
      </c>
      <c r="L144" s="3">
        <f t="shared" si="47"/>
        <v>0.86361561704640055</v>
      </c>
    </row>
  </sheetData>
  <phoneticPr fontId="15" type="noConversion"/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7818C-F4E3-49BA-90AE-C18E7541114E}">
  <dimension ref="B1:R350"/>
  <sheetViews>
    <sheetView topLeftCell="F10" zoomScaleNormal="100" workbookViewId="0">
      <selection activeCell="K10" sqref="K10"/>
    </sheetView>
  </sheetViews>
  <sheetFormatPr defaultRowHeight="15" x14ac:dyDescent="0.25"/>
  <cols>
    <col min="1" max="1" width="1.5703125" customWidth="1"/>
    <col min="3" max="5" width="10.7109375" customWidth="1"/>
    <col min="6" max="6" width="14.140625" customWidth="1"/>
    <col min="7" max="8" width="11.7109375" customWidth="1"/>
    <col min="9" max="9" width="12.42578125" customWidth="1"/>
    <col min="10" max="10" width="12" customWidth="1"/>
    <col min="11" max="11" width="12.42578125" customWidth="1"/>
    <col min="12" max="12" width="10.7109375" customWidth="1"/>
    <col min="13" max="16" width="11.7109375" customWidth="1"/>
  </cols>
  <sheetData>
    <row r="1" spans="2:15" ht="8.1" customHeight="1" x14ac:dyDescent="0.25"/>
    <row r="2" spans="2:15" x14ac:dyDescent="0.25">
      <c r="B2" t="s">
        <v>0</v>
      </c>
    </row>
    <row r="3" spans="2:15" x14ac:dyDescent="0.25">
      <c r="B3" t="s">
        <v>1</v>
      </c>
    </row>
    <row r="4" spans="2:15" x14ac:dyDescent="0.25">
      <c r="B4" t="s">
        <v>2</v>
      </c>
    </row>
    <row r="5" spans="2:15" x14ac:dyDescent="0.25">
      <c r="B5" t="s">
        <v>3</v>
      </c>
    </row>
    <row r="7" spans="2:15" x14ac:dyDescent="0.25">
      <c r="C7" t="s">
        <v>4</v>
      </c>
      <c r="F7" t="s">
        <v>5</v>
      </c>
      <c r="G7">
        <v>3</v>
      </c>
    </row>
    <row r="8" spans="2:15" x14ac:dyDescent="0.25">
      <c r="N8" s="1"/>
      <c r="O8" s="1"/>
    </row>
    <row r="9" spans="2:15" x14ac:dyDescent="0.25">
      <c r="H9" t="s">
        <v>6</v>
      </c>
      <c r="I9" t="s">
        <v>7</v>
      </c>
      <c r="J9" t="s">
        <v>8</v>
      </c>
      <c r="K9" t="s">
        <v>9</v>
      </c>
      <c r="N9" s="2"/>
      <c r="O9" s="2"/>
    </row>
    <row r="10" spans="2:15" ht="18" x14ac:dyDescent="0.35">
      <c r="C10" t="s">
        <v>10</v>
      </c>
      <c r="F10" t="s">
        <v>11</v>
      </c>
      <c r="G10" t="s">
        <v>12</v>
      </c>
      <c r="H10">
        <v>22</v>
      </c>
      <c r="I10">
        <v>22</v>
      </c>
      <c r="J10">
        <v>16.100000000000001</v>
      </c>
      <c r="K10">
        <v>30</v>
      </c>
      <c r="N10" s="3"/>
    </row>
    <row r="11" spans="2:15" ht="18" x14ac:dyDescent="0.35">
      <c r="F11" t="s">
        <v>13</v>
      </c>
      <c r="G11" t="s">
        <v>12</v>
      </c>
      <c r="H11">
        <v>11</v>
      </c>
      <c r="I11">
        <v>15</v>
      </c>
      <c r="J11">
        <v>11</v>
      </c>
      <c r="K11">
        <v>15</v>
      </c>
      <c r="N11" s="3"/>
    </row>
    <row r="12" spans="2:15" x14ac:dyDescent="0.25">
      <c r="F12" s="4" t="s">
        <v>14</v>
      </c>
      <c r="G12" t="s">
        <v>15</v>
      </c>
      <c r="H12" s="3">
        <f>ATAN(H11/H10/COS(RADIANS(45)))</f>
        <v>0.61547970867038726</v>
      </c>
      <c r="I12" s="3">
        <f t="shared" ref="I12:K12" si="0">ATAN(I11/I10/COS(RADIANS(45)))</f>
        <v>0.76719285630530698</v>
      </c>
      <c r="J12" s="3">
        <f t="shared" si="0"/>
        <v>0.76822633559416675</v>
      </c>
      <c r="K12" s="3">
        <f t="shared" si="0"/>
        <v>0.61547970867038726</v>
      </c>
      <c r="N12" s="3"/>
    </row>
    <row r="13" spans="2:15" x14ac:dyDescent="0.25">
      <c r="G13" t="s">
        <v>16</v>
      </c>
      <c r="H13" s="3">
        <f>DEGREES(H12)</f>
        <v>35.264389682754654</v>
      </c>
      <c r="I13" s="3">
        <f t="shared" ref="I13:K13" si="1">DEGREES(I12)</f>
        <v>43.956912738880717</v>
      </c>
      <c r="J13" s="3">
        <f t="shared" si="1"/>
        <v>44.016126740346564</v>
      </c>
      <c r="K13" s="3">
        <f t="shared" si="1"/>
        <v>35.264389682754654</v>
      </c>
    </row>
    <row r="14" spans="2:15" ht="18" x14ac:dyDescent="0.35">
      <c r="F14" t="s">
        <v>17</v>
      </c>
      <c r="G14" t="s">
        <v>12</v>
      </c>
      <c r="H14" s="3">
        <f>H11/SIN(H12)</f>
        <v>19.05255888325765</v>
      </c>
      <c r="I14" s="3">
        <f t="shared" ref="I14:K14" si="2">I11/SIN(I12)</f>
        <v>21.61018278497431</v>
      </c>
      <c r="J14" s="3">
        <f t="shared" si="2"/>
        <v>15.830508519943383</v>
      </c>
      <c r="K14" s="3">
        <f t="shared" si="2"/>
        <v>25.98076211353316</v>
      </c>
    </row>
    <row r="16" spans="2:15" x14ac:dyDescent="0.25">
      <c r="C16" t="s">
        <v>18</v>
      </c>
      <c r="F16" t="s">
        <v>19</v>
      </c>
      <c r="G16" t="s">
        <v>12</v>
      </c>
      <c r="H16">
        <v>176</v>
      </c>
      <c r="I16">
        <v>176</v>
      </c>
      <c r="J16">
        <v>177.1</v>
      </c>
      <c r="K16">
        <v>180</v>
      </c>
    </row>
    <row r="17" spans="3:11" x14ac:dyDescent="0.25">
      <c r="G17" s="1" t="s">
        <v>20</v>
      </c>
      <c r="H17">
        <f>H16/H10</f>
        <v>8</v>
      </c>
      <c r="I17">
        <f>I16/I10</f>
        <v>8</v>
      </c>
      <c r="J17">
        <f>J16/J10</f>
        <v>10.999999999999998</v>
      </c>
      <c r="K17">
        <f>K16/K10</f>
        <v>6</v>
      </c>
    </row>
    <row r="18" spans="3:11" ht="18" x14ac:dyDescent="0.35">
      <c r="C18" t="s">
        <v>21</v>
      </c>
      <c r="F18" t="s">
        <v>22</v>
      </c>
      <c r="G18" t="s">
        <v>12</v>
      </c>
      <c r="H18">
        <f>H16*$G$7</f>
        <v>528</v>
      </c>
      <c r="I18">
        <f>I16*$G$7</f>
        <v>528</v>
      </c>
      <c r="J18">
        <f>J16*$G$7</f>
        <v>531.29999999999995</v>
      </c>
      <c r="K18">
        <f>K16*$G$7</f>
        <v>540</v>
      </c>
    </row>
    <row r="19" spans="3:11" ht="15" customHeight="1" x14ac:dyDescent="0.25"/>
    <row r="20" spans="3:11" ht="18" x14ac:dyDescent="0.35">
      <c r="E20" t="s">
        <v>23</v>
      </c>
      <c r="F20" t="s">
        <v>24</v>
      </c>
      <c r="G20" t="s">
        <v>12</v>
      </c>
      <c r="H20">
        <v>594</v>
      </c>
      <c r="I20">
        <v>594</v>
      </c>
      <c r="J20">
        <v>595.70000000000005</v>
      </c>
      <c r="K20">
        <v>600</v>
      </c>
    </row>
    <row r="21" spans="3:11" ht="15" customHeight="1" x14ac:dyDescent="0.25">
      <c r="G21" s="1" t="s">
        <v>20</v>
      </c>
      <c r="H21">
        <f>H20/H10</f>
        <v>27</v>
      </c>
      <c r="I21">
        <f>I20/I10</f>
        <v>27</v>
      </c>
      <c r="J21">
        <f>J20/J10</f>
        <v>37</v>
      </c>
      <c r="K21">
        <f>K20/K10</f>
        <v>20</v>
      </c>
    </row>
    <row r="22" spans="3:11" ht="18" x14ac:dyDescent="0.35">
      <c r="E22" t="s">
        <v>25</v>
      </c>
      <c r="F22" t="s">
        <v>26</v>
      </c>
      <c r="G22" t="s">
        <v>12</v>
      </c>
      <c r="H22">
        <v>726</v>
      </c>
      <c r="I22">
        <v>726</v>
      </c>
      <c r="J22">
        <v>724.5</v>
      </c>
      <c r="K22">
        <v>720</v>
      </c>
    </row>
    <row r="23" spans="3:11" ht="15" customHeight="1" x14ac:dyDescent="0.25">
      <c r="G23" s="1" t="s">
        <v>20</v>
      </c>
      <c r="H23">
        <f>H22/H10</f>
        <v>33</v>
      </c>
      <c r="I23">
        <f>I22/I10</f>
        <v>33</v>
      </c>
      <c r="J23">
        <f>J22/J10</f>
        <v>44.999999999999993</v>
      </c>
      <c r="K23">
        <f>K22/K10</f>
        <v>24</v>
      </c>
    </row>
    <row r="24" spans="3:11" ht="18" x14ac:dyDescent="0.35">
      <c r="E24" t="s">
        <v>27</v>
      </c>
      <c r="F24" t="s">
        <v>28</v>
      </c>
      <c r="G24" t="s">
        <v>12</v>
      </c>
      <c r="H24">
        <v>1078</v>
      </c>
      <c r="I24">
        <v>1078</v>
      </c>
      <c r="J24">
        <v>1078.7</v>
      </c>
      <c r="K24">
        <v>1080</v>
      </c>
    </row>
    <row r="25" spans="3:11" ht="15" customHeight="1" x14ac:dyDescent="0.25">
      <c r="G25" s="1" t="s">
        <v>20</v>
      </c>
      <c r="H25">
        <f>H24/H10</f>
        <v>49</v>
      </c>
      <c r="I25">
        <f>I24/I10</f>
        <v>49</v>
      </c>
      <c r="J25">
        <f>J24/J10</f>
        <v>67</v>
      </c>
      <c r="K25">
        <f>K24/K10</f>
        <v>36</v>
      </c>
    </row>
    <row r="26" spans="3:11" ht="18" x14ac:dyDescent="0.35">
      <c r="E26" t="s">
        <v>29</v>
      </c>
      <c r="F26" t="s">
        <v>30</v>
      </c>
      <c r="G26" t="s">
        <v>12</v>
      </c>
      <c r="H26">
        <v>1386</v>
      </c>
      <c r="I26">
        <v>1386</v>
      </c>
      <c r="J26">
        <v>1384.6</v>
      </c>
      <c r="K26">
        <v>1380</v>
      </c>
    </row>
    <row r="27" spans="3:11" ht="15" customHeight="1" x14ac:dyDescent="0.25">
      <c r="G27" s="1" t="s">
        <v>20</v>
      </c>
      <c r="H27">
        <f>H26/H10</f>
        <v>63</v>
      </c>
      <c r="I27">
        <f>I26/I10</f>
        <v>63</v>
      </c>
      <c r="J27">
        <f>J26/J10</f>
        <v>85.999999999999986</v>
      </c>
      <c r="K27">
        <f>K26/K10</f>
        <v>46</v>
      </c>
    </row>
    <row r="30" spans="3:11" ht="18" x14ac:dyDescent="0.35">
      <c r="C30" t="s">
        <v>31</v>
      </c>
      <c r="F30" s="5" t="s">
        <v>32</v>
      </c>
      <c r="G30" t="s">
        <v>12</v>
      </c>
      <c r="H30" s="2">
        <v>3</v>
      </c>
      <c r="I30" s="6"/>
      <c r="J30" s="7"/>
      <c r="K30" s="1"/>
    </row>
    <row r="31" spans="3:11" ht="18" x14ac:dyDescent="0.35">
      <c r="F31" s="5" t="s">
        <v>33</v>
      </c>
      <c r="G31" t="s">
        <v>12</v>
      </c>
      <c r="H31" s="2">
        <v>3.5</v>
      </c>
      <c r="I31" s="6"/>
      <c r="J31" s="7"/>
      <c r="K31" s="1"/>
    </row>
    <row r="32" spans="3:11" ht="18" x14ac:dyDescent="0.35">
      <c r="F32" s="5" t="s">
        <v>34</v>
      </c>
      <c r="G32" t="s">
        <v>12</v>
      </c>
      <c r="H32" s="2">
        <v>4</v>
      </c>
      <c r="I32" s="6"/>
      <c r="J32" s="7"/>
      <c r="K32" s="1"/>
    </row>
    <row r="33" spans="2:11" ht="18" x14ac:dyDescent="0.35">
      <c r="C33" t="s">
        <v>35</v>
      </c>
      <c r="F33" t="s">
        <v>135</v>
      </c>
      <c r="G33" t="s">
        <v>12</v>
      </c>
      <c r="H33" s="2">
        <v>1.5</v>
      </c>
      <c r="I33" s="2"/>
      <c r="K33" s="2"/>
    </row>
    <row r="34" spans="2:11" x14ac:dyDescent="0.25">
      <c r="F34" s="8" t="s">
        <v>136</v>
      </c>
      <c r="I34" s="2"/>
      <c r="K34" s="2"/>
    </row>
    <row r="35" spans="2:11" x14ac:dyDescent="0.25">
      <c r="C35" t="s">
        <v>38</v>
      </c>
      <c r="F35" t="s">
        <v>39</v>
      </c>
      <c r="G35" t="s">
        <v>12</v>
      </c>
      <c r="H35">
        <f>H11</f>
        <v>11</v>
      </c>
      <c r="I35">
        <f>I11</f>
        <v>15</v>
      </c>
      <c r="J35">
        <f>J11</f>
        <v>11</v>
      </c>
      <c r="K35">
        <f>K11</f>
        <v>15</v>
      </c>
    </row>
    <row r="36" spans="2:11" x14ac:dyDescent="0.25">
      <c r="C36" t="s">
        <v>40</v>
      </c>
      <c r="F36" t="s">
        <v>41</v>
      </c>
      <c r="G36" t="s">
        <v>12</v>
      </c>
      <c r="H36">
        <f>H35+2*$H$33</f>
        <v>14</v>
      </c>
      <c r="I36">
        <f t="shared" ref="I36:K36" si="3">I35+2*$H$33</f>
        <v>18</v>
      </c>
      <c r="J36">
        <f t="shared" si="3"/>
        <v>14</v>
      </c>
      <c r="K36">
        <f t="shared" si="3"/>
        <v>18</v>
      </c>
    </row>
    <row r="37" spans="2:11" x14ac:dyDescent="0.25">
      <c r="C37" t="s">
        <v>42</v>
      </c>
      <c r="F37" t="s">
        <v>43</v>
      </c>
      <c r="G37" t="s">
        <v>12</v>
      </c>
      <c r="H37">
        <f>H35+$H$33</f>
        <v>12.5</v>
      </c>
      <c r="I37">
        <f t="shared" ref="I37:K37" si="4">I35+$H$33</f>
        <v>16.5</v>
      </c>
      <c r="J37">
        <f t="shared" si="4"/>
        <v>12.5</v>
      </c>
      <c r="K37">
        <f t="shared" si="4"/>
        <v>16.5</v>
      </c>
    </row>
    <row r="40" spans="2:11" x14ac:dyDescent="0.25">
      <c r="B40" t="s">
        <v>44</v>
      </c>
    </row>
    <row r="41" spans="2:11" x14ac:dyDescent="0.25">
      <c r="C41" t="s">
        <v>45</v>
      </c>
    </row>
    <row r="42" spans="2:11" ht="18" x14ac:dyDescent="0.35">
      <c r="B42" t="s">
        <v>46</v>
      </c>
      <c r="C42" t="s">
        <v>47</v>
      </c>
      <c r="D42" t="s">
        <v>48</v>
      </c>
      <c r="F42" t="s">
        <v>49</v>
      </c>
      <c r="G42" t="s">
        <v>50</v>
      </c>
      <c r="H42">
        <v>73000</v>
      </c>
      <c r="I42" t="s">
        <v>51</v>
      </c>
    </row>
    <row r="43" spans="2:11" ht="18" x14ac:dyDescent="0.35">
      <c r="D43" t="s">
        <v>52</v>
      </c>
      <c r="F43" t="s">
        <v>53</v>
      </c>
      <c r="G43" t="s">
        <v>50</v>
      </c>
      <c r="H43">
        <v>30000</v>
      </c>
      <c r="I43" t="s">
        <v>51</v>
      </c>
    </row>
    <row r="44" spans="2:11" ht="18" x14ac:dyDescent="0.35">
      <c r="B44" t="s">
        <v>54</v>
      </c>
      <c r="C44" t="s">
        <v>55</v>
      </c>
      <c r="D44" t="s">
        <v>48</v>
      </c>
      <c r="F44" t="s">
        <v>56</v>
      </c>
      <c r="G44" t="s">
        <v>50</v>
      </c>
      <c r="H44">
        <v>1940</v>
      </c>
      <c r="I44" t="s">
        <v>51</v>
      </c>
    </row>
    <row r="45" spans="2:11" ht="18" x14ac:dyDescent="0.35">
      <c r="D45" t="s">
        <v>52</v>
      </c>
      <c r="F45" t="s">
        <v>57</v>
      </c>
      <c r="G45" t="s">
        <v>50</v>
      </c>
      <c r="H45">
        <v>719</v>
      </c>
      <c r="I45" t="s">
        <v>51</v>
      </c>
    </row>
    <row r="46" spans="2:11" ht="18" x14ac:dyDescent="0.35">
      <c r="B46" t="s">
        <v>58</v>
      </c>
      <c r="C46" t="s">
        <v>59</v>
      </c>
      <c r="D46" t="s">
        <v>48</v>
      </c>
      <c r="F46" t="s">
        <v>56</v>
      </c>
      <c r="G46" t="s">
        <v>50</v>
      </c>
      <c r="H46">
        <v>210000</v>
      </c>
      <c r="I46" t="s">
        <v>51</v>
      </c>
    </row>
    <row r="47" spans="2:11" ht="18" x14ac:dyDescent="0.35">
      <c r="D47" t="s">
        <v>52</v>
      </c>
      <c r="F47" t="s">
        <v>57</v>
      </c>
      <c r="G47" t="s">
        <v>50</v>
      </c>
      <c r="H47">
        <v>81000</v>
      </c>
      <c r="I47" t="s">
        <v>51</v>
      </c>
    </row>
    <row r="50" spans="2:11" x14ac:dyDescent="0.25">
      <c r="B50" s="9" t="s">
        <v>60</v>
      </c>
      <c r="C50" s="9"/>
      <c r="D50" s="9"/>
      <c r="E50" s="9"/>
      <c r="F50" s="9"/>
    </row>
    <row r="51" spans="2:11" x14ac:dyDescent="0.25">
      <c r="H51" t="s">
        <v>6</v>
      </c>
      <c r="I51" t="s">
        <v>7</v>
      </c>
      <c r="J51" t="s">
        <v>8</v>
      </c>
      <c r="K51" t="s">
        <v>9</v>
      </c>
    </row>
    <row r="52" spans="2:11" ht="18" x14ac:dyDescent="0.35">
      <c r="H52" s="10" t="s">
        <v>32</v>
      </c>
    </row>
    <row r="53" spans="2:11" ht="18" x14ac:dyDescent="0.35">
      <c r="B53" t="s">
        <v>54</v>
      </c>
      <c r="C53" t="s">
        <v>55</v>
      </c>
      <c r="D53" t="s">
        <v>48</v>
      </c>
      <c r="F53" t="s">
        <v>61</v>
      </c>
      <c r="G53" t="s">
        <v>50</v>
      </c>
      <c r="H53" s="11">
        <f>$H$44*PI()*SIN(H12)^3/2/COS(H12)^2*($H$30/H14)^2</f>
        <v>21.810562602981712</v>
      </c>
      <c r="I53" s="11">
        <f>$H$44*PI()*SIN(I12)^3/2/COS(I12)^2*($H$30/I14)^2</f>
        <v>37.900697868268914</v>
      </c>
      <c r="J53" s="11">
        <f>$H$44*PI()*SIN(J12)^3/2/COS(J12)^2*($H$30/J14)^2</f>
        <v>70.99631669003557</v>
      </c>
      <c r="K53" s="11">
        <f>$H$44*PI()*SIN(K12)^3/2/COS(K12)^2*($H$30/K14)^2</f>
        <v>11.729235888714605</v>
      </c>
    </row>
    <row r="54" spans="2:11" ht="18" x14ac:dyDescent="0.35">
      <c r="D54" t="s">
        <v>52</v>
      </c>
      <c r="F54" t="s">
        <v>62</v>
      </c>
      <c r="G54" t="s">
        <v>50</v>
      </c>
      <c r="H54" s="11">
        <f>$H$44*PI()*SIN(H12)*($H$30/H14)^2</f>
        <v>87.242250411926847</v>
      </c>
      <c r="I54" s="11">
        <f>$H$44*PI()*SIN(I12)*($H$30/I14)^2</f>
        <v>81.528612303298502</v>
      </c>
      <c r="J54" s="11">
        <f>$H$44*PI()*SIN(J12)*($H$30/J14)^2</f>
        <v>152.09053924978613</v>
      </c>
      <c r="K54" s="11">
        <f>$H$44*PI()*SIN(K12)*($H$30/K14)^2</f>
        <v>46.91694355485842</v>
      </c>
    </row>
    <row r="55" spans="2:11" ht="18" x14ac:dyDescent="0.35">
      <c r="B55" t="s">
        <v>58</v>
      </c>
      <c r="C55" t="s">
        <v>59</v>
      </c>
      <c r="D55" t="s">
        <v>48</v>
      </c>
      <c r="F55" t="s">
        <v>61</v>
      </c>
      <c r="G55" t="s">
        <v>50</v>
      </c>
      <c r="H55" s="11">
        <f>$H$46*PI()*SIN(H12)^3/2/COS(H12)^2*($H$30/H14)^2</f>
        <v>2360.9371889825566</v>
      </c>
      <c r="I55" s="11">
        <f>$H$46*PI()*SIN(I12)^3/2/COS(I12)^2*($H$30/I14)^2</f>
        <v>4102.6528620291092</v>
      </c>
      <c r="J55" s="11">
        <f>$H$46*PI()*SIN(J12)^3/2/COS(J12)^2*($H$30/J14)^2</f>
        <v>7685.1683014986966</v>
      </c>
      <c r="K55" s="11">
        <f>$H$46*PI()*SIN(K12)^3/2/COS(K12)^2*($H$30/K14)^2</f>
        <v>1269.6595549639524</v>
      </c>
    </row>
    <row r="56" spans="2:11" ht="18" x14ac:dyDescent="0.35">
      <c r="D56" t="s">
        <v>52</v>
      </c>
      <c r="F56" t="s">
        <v>62</v>
      </c>
      <c r="G56" t="s">
        <v>50</v>
      </c>
      <c r="H56" s="11">
        <f>$H$46*PI()*SIN(H12)*($H$30/H14)^2</f>
        <v>9443.7487559302263</v>
      </c>
      <c r="I56" s="11">
        <f>$H$46*PI()*SIN(I12)*($H$30/I14)^2</f>
        <v>8825.2621565426216</v>
      </c>
      <c r="J56" s="11">
        <f>$H$46*PI()*SIN(J12)*($H$30/J14)^2</f>
        <v>16463.40888786345</v>
      </c>
      <c r="K56" s="11">
        <f>$H$46*PI()*SIN(K12)*($H$30/K14)^2</f>
        <v>5078.6382198558094</v>
      </c>
    </row>
    <row r="57" spans="2:11" ht="18" x14ac:dyDescent="0.35">
      <c r="F57" s="2"/>
      <c r="H57" s="10" t="s">
        <v>33</v>
      </c>
    </row>
    <row r="58" spans="2:11" ht="18" x14ac:dyDescent="0.35">
      <c r="C58" t="s">
        <v>55</v>
      </c>
      <c r="F58" t="s">
        <v>61</v>
      </c>
      <c r="G58" t="s">
        <v>50</v>
      </c>
      <c r="H58" s="11">
        <f>$H$44*PI()*SIN(H12)^3/2/COS(H12)^2*($H$31/H14)^2</f>
        <v>29.686599098502878</v>
      </c>
      <c r="I58" s="11">
        <f>$H$44*PI()*SIN(I12)^3/2/COS(I12)^2*($H$31/I14)^2</f>
        <v>51.58706098736603</v>
      </c>
      <c r="J58" s="11">
        <f>$H$44*PI()*SIN(J12)^3/2/COS(J12)^2*($H$31/J14)^2</f>
        <v>96.633875494770621</v>
      </c>
      <c r="K58" s="11">
        <f>$H$44*PI()*SIN(K12)^3/2/COS(K12)^2*($H$31/K14)^2</f>
        <v>15.964793292972656</v>
      </c>
    </row>
    <row r="59" spans="2:11" ht="18" x14ac:dyDescent="0.35">
      <c r="F59" t="s">
        <v>62</v>
      </c>
      <c r="G59" t="s">
        <v>50</v>
      </c>
      <c r="H59" s="11">
        <f>$H$44*PI()*SIN(H12)*($H$31/H14)^2</f>
        <v>118.74639639401151</v>
      </c>
      <c r="I59" s="11">
        <f>$H$44*PI()*SIN(I12)*($H$31/I14)^2</f>
        <v>110.96950007948965</v>
      </c>
      <c r="J59" s="11">
        <f>$H$44*PI()*SIN(J12)*($H$31/J14)^2</f>
        <v>207.01212286776445</v>
      </c>
      <c r="K59" s="11">
        <f>$H$44*PI()*SIN(K12)*($H$31/K14)^2</f>
        <v>63.859173171890625</v>
      </c>
    </row>
    <row r="60" spans="2:11" ht="18" x14ac:dyDescent="0.35">
      <c r="C60" t="s">
        <v>59</v>
      </c>
      <c r="F60" t="s">
        <v>61</v>
      </c>
      <c r="G60" t="s">
        <v>50</v>
      </c>
      <c r="H60" s="11">
        <f>$H$46*PI()*SIN(H12)^3/2/COS(H12)^2*($H$31/H14)^2</f>
        <v>3213.4978405595903</v>
      </c>
      <c r="I60" s="11">
        <f>$H$46*PI()*SIN(I12)^3/2/COS(I12)^2*($H$31/I14)^2</f>
        <v>5584.1663955396216</v>
      </c>
      <c r="J60" s="11">
        <f>$H$46*PI()*SIN(J12)^3/2/COS(J12)^2*($H$31/J14)^2</f>
        <v>10460.367965928781</v>
      </c>
      <c r="K60" s="11">
        <f>$H$46*PI()*SIN(K12)^3/2/COS(K12)^2*($H$31/K14)^2</f>
        <v>1728.1477275898239</v>
      </c>
    </row>
    <row r="61" spans="2:11" ht="18" x14ac:dyDescent="0.35">
      <c r="F61" t="s">
        <v>62</v>
      </c>
      <c r="G61" t="s">
        <v>50</v>
      </c>
      <c r="H61" s="11">
        <f>$H$46*PI()*SIN(H12)*($H$31/H14)^2</f>
        <v>12853.991362238361</v>
      </c>
      <c r="I61" s="11">
        <f>$H$46*PI()*SIN(I12)*($H$31/I14)^2</f>
        <v>12012.162379738571</v>
      </c>
      <c r="J61" s="11">
        <f>$H$46*PI()*SIN(J12)*($H$31/J14)^2</f>
        <v>22408.52876403636</v>
      </c>
      <c r="K61" s="11">
        <f>$H$46*PI()*SIN(K12)*($H$31/K14)^2</f>
        <v>6912.5909103592958</v>
      </c>
    </row>
    <row r="62" spans="2:11" ht="18" x14ac:dyDescent="0.35">
      <c r="F62" s="2"/>
      <c r="H62" s="10" t="s">
        <v>34</v>
      </c>
    </row>
    <row r="63" spans="2:11" ht="18" x14ac:dyDescent="0.35">
      <c r="C63" t="s">
        <v>55</v>
      </c>
      <c r="F63" t="s">
        <v>61</v>
      </c>
      <c r="G63" t="s">
        <v>50</v>
      </c>
      <c r="H63" s="11">
        <f>$H$44*PI()*SIN(H12)^3/2/COS(H12)^2*($H$32/H14)^2</f>
        <v>38.774333516411922</v>
      </c>
      <c r="I63" s="11">
        <f>$H$44*PI()*SIN(I12)^3/2/COS(I12)^2*($H$32/I14)^2</f>
        <v>67.379018432478091</v>
      </c>
      <c r="J63" s="11">
        <f>$H$44*PI()*SIN(J12)^3/2/COS(J12)^2*($H$32/J14)^2</f>
        <v>126.2156741156188</v>
      </c>
      <c r="K63" s="11">
        <f>$H$44*PI()*SIN(K12)^3/2/COS(K12)^2*($H$32/K14)^2</f>
        <v>20.851974913270411</v>
      </c>
    </row>
    <row r="64" spans="2:11" ht="18" x14ac:dyDescent="0.35">
      <c r="F64" t="s">
        <v>62</v>
      </c>
      <c r="G64" t="s">
        <v>50</v>
      </c>
      <c r="H64" s="11">
        <f>$H$44*PI()*SIN(H12)*($H$32/H14)^2</f>
        <v>155.09733406564769</v>
      </c>
      <c r="I64" s="11">
        <f>$H$44*PI()*SIN(I12)*($H$32/I14)^2</f>
        <v>144.93975520586403</v>
      </c>
      <c r="J64" s="11">
        <f>$H$44*PI()*SIN(J12)*($H$32/J14)^2</f>
        <v>270.38318088850872</v>
      </c>
      <c r="K64" s="11">
        <f>$H$44*PI()*SIN(K12)*($H$32/K14)^2</f>
        <v>83.407899653081643</v>
      </c>
    </row>
    <row r="65" spans="2:11" ht="18" x14ac:dyDescent="0.35">
      <c r="C65" t="s">
        <v>59</v>
      </c>
      <c r="F65" t="s">
        <v>61</v>
      </c>
      <c r="G65" t="s">
        <v>50</v>
      </c>
      <c r="H65" s="11">
        <f>$H$46*PI()*SIN(H12)^3/2/COS(H12)^2*($H$32/H14)^2</f>
        <v>4197.221669302322</v>
      </c>
      <c r="I65" s="11">
        <f>$H$46*PI()*SIN(I12)^3/2/COS(I12)^2*($H$32/I14)^2</f>
        <v>7293.6050880517505</v>
      </c>
      <c r="J65" s="11">
        <f>$H$46*PI()*SIN(J12)^3/2/COS(J12)^2*($H$32/J14)^2</f>
        <v>13662.521424886572</v>
      </c>
      <c r="K65" s="11">
        <f>$H$46*PI()*SIN(K12)^3/2/COS(K12)^2*($H$32/K14)^2</f>
        <v>2257.1725421581373</v>
      </c>
    </row>
    <row r="66" spans="2:11" ht="18" x14ac:dyDescent="0.35">
      <c r="F66" t="s">
        <v>62</v>
      </c>
      <c r="G66" t="s">
        <v>50</v>
      </c>
      <c r="H66" s="11">
        <f>$H$46*PI()*SIN(H12)*($H$32/H14)^2</f>
        <v>16788.886677209288</v>
      </c>
      <c r="I66" s="11">
        <f>$H$46*PI()*SIN(I12)*($H$32/I14)^2</f>
        <v>15689.354944964663</v>
      </c>
      <c r="J66" s="11">
        <f>$H$46*PI()*SIN(J12)*($H$32/J14)^2</f>
        <v>29268.282467312802</v>
      </c>
      <c r="K66" s="11">
        <f>$H$46*PI()*SIN(K12)*($H$32/K14)^2</f>
        <v>9028.6901686325491</v>
      </c>
    </row>
    <row r="67" spans="2:11" x14ac:dyDescent="0.25">
      <c r="G67" s="2"/>
    </row>
    <row r="68" spans="2:11" x14ac:dyDescent="0.25">
      <c r="G68" s="2"/>
    </row>
    <row r="69" spans="2:11" x14ac:dyDescent="0.25">
      <c r="B69" t="s">
        <v>63</v>
      </c>
      <c r="G69" s="2"/>
    </row>
    <row r="70" spans="2:11" x14ac:dyDescent="0.25">
      <c r="C70" t="s">
        <v>64</v>
      </c>
      <c r="G70" s="2"/>
    </row>
    <row r="71" spans="2:11" x14ac:dyDescent="0.25">
      <c r="C71" t="s">
        <v>65</v>
      </c>
      <c r="G71" s="2"/>
    </row>
    <row r="72" spans="2:11" x14ac:dyDescent="0.25">
      <c r="C72" t="s">
        <v>66</v>
      </c>
      <c r="G72" s="2"/>
    </row>
    <row r="73" spans="2:11" x14ac:dyDescent="0.25">
      <c r="C73" t="s">
        <v>67</v>
      </c>
      <c r="G73" s="2"/>
    </row>
    <row r="74" spans="2:11" x14ac:dyDescent="0.25">
      <c r="G74" s="2"/>
    </row>
    <row r="75" spans="2:11" x14ac:dyDescent="0.25">
      <c r="B75" t="s">
        <v>68</v>
      </c>
      <c r="G75" s="2"/>
    </row>
    <row r="76" spans="2:11" x14ac:dyDescent="0.25">
      <c r="C76" t="s">
        <v>69</v>
      </c>
      <c r="F76" t="s">
        <v>70</v>
      </c>
      <c r="G76" s="2"/>
    </row>
    <row r="77" spans="2:11" x14ac:dyDescent="0.25">
      <c r="F77" t="s">
        <v>71</v>
      </c>
      <c r="G77" s="2"/>
    </row>
    <row r="78" spans="2:11" x14ac:dyDescent="0.25">
      <c r="C78" t="s">
        <v>72</v>
      </c>
      <c r="F78" t="s">
        <v>73</v>
      </c>
      <c r="G78" s="2"/>
    </row>
    <row r="79" spans="2:11" x14ac:dyDescent="0.25">
      <c r="F79" t="s">
        <v>74</v>
      </c>
      <c r="G79" s="2"/>
    </row>
    <row r="80" spans="2:11" x14ac:dyDescent="0.25">
      <c r="C80" t="s">
        <v>75</v>
      </c>
      <c r="F80" t="s">
        <v>76</v>
      </c>
      <c r="G80" s="2"/>
    </row>
    <row r="83" spans="2:11" x14ac:dyDescent="0.25">
      <c r="B83" t="s">
        <v>77</v>
      </c>
    </row>
    <row r="84" spans="2:11" x14ac:dyDescent="0.25">
      <c r="B84" s="12" t="s">
        <v>78</v>
      </c>
    </row>
    <row r="85" spans="2:11" x14ac:dyDescent="0.25">
      <c r="C85" t="s">
        <v>79</v>
      </c>
    </row>
    <row r="86" spans="2:11" x14ac:dyDescent="0.25">
      <c r="C86" t="s">
        <v>80</v>
      </c>
    </row>
    <row r="87" spans="2:11" x14ac:dyDescent="0.25">
      <c r="F87" s="13"/>
      <c r="G87" s="1"/>
      <c r="H87" t="s">
        <v>6</v>
      </c>
      <c r="I87" t="s">
        <v>7</v>
      </c>
      <c r="J87" t="s">
        <v>8</v>
      </c>
      <c r="K87" t="s">
        <v>9</v>
      </c>
    </row>
    <row r="88" spans="2:11" x14ac:dyDescent="0.25">
      <c r="F88" s="13" t="s">
        <v>81</v>
      </c>
      <c r="G88" t="s">
        <v>82</v>
      </c>
      <c r="H88" s="3">
        <f>H37/$H$33</f>
        <v>8.3333333333333339</v>
      </c>
      <c r="I88" s="3">
        <f t="shared" ref="I88:K88" si="5">I37/$H$33</f>
        <v>11</v>
      </c>
      <c r="J88" s="3">
        <f t="shared" si="5"/>
        <v>8.3333333333333339</v>
      </c>
      <c r="K88" s="3">
        <f t="shared" si="5"/>
        <v>11</v>
      </c>
    </row>
    <row r="89" spans="2:11" x14ac:dyDescent="0.25">
      <c r="F89" s="13"/>
      <c r="H89" s="3"/>
      <c r="I89" s="3"/>
      <c r="J89" s="3"/>
      <c r="K89" s="3"/>
    </row>
    <row r="90" spans="2:11" x14ac:dyDescent="0.25">
      <c r="C90" t="s">
        <v>83</v>
      </c>
    </row>
    <row r="91" spans="2:11" x14ac:dyDescent="0.25">
      <c r="C91" s="14" t="s">
        <v>84</v>
      </c>
    </row>
    <row r="92" spans="2:11" x14ac:dyDescent="0.25">
      <c r="F92" s="13" t="s">
        <v>85</v>
      </c>
      <c r="H92" s="5" t="s">
        <v>6</v>
      </c>
      <c r="I92" s="5" t="s">
        <v>7</v>
      </c>
      <c r="J92" s="5" t="s">
        <v>8</v>
      </c>
      <c r="K92" s="5" t="s">
        <v>9</v>
      </c>
    </row>
    <row r="93" spans="2:11" x14ac:dyDescent="0.25">
      <c r="F93" t="s">
        <v>86</v>
      </c>
      <c r="G93" t="s">
        <v>82</v>
      </c>
      <c r="H93" s="2">
        <f>$H$42*$H$33/$H$44/H35*(H37/H35)^2</f>
        <v>6.6260446761213583</v>
      </c>
      <c r="I93" s="2">
        <f>$H$42*$H$33/$H$44/I35*(I37/I35)^2</f>
        <v>4.5530927835051553</v>
      </c>
      <c r="J93" s="2">
        <f>$H$42*$H$33/$H$44/J35*(J37/J35)^2</f>
        <v>6.6260446761213583</v>
      </c>
      <c r="K93" s="2">
        <f>$H$42*$H$33/$H$44/K35*(K37/K35)^2</f>
        <v>4.5530927835051553</v>
      </c>
    </row>
    <row r="94" spans="2:11" x14ac:dyDescent="0.25">
      <c r="F94" t="s">
        <v>87</v>
      </c>
      <c r="G94" t="s">
        <v>82</v>
      </c>
      <c r="H94" s="2">
        <f>$H$42*$H$33/$H$46/H35*(H37/H35)^2</f>
        <v>6.1212031769883025E-2</v>
      </c>
      <c r="I94" s="2">
        <f>$H$42*$H$33/$H$46/I35*(I37/I35)^2</f>
        <v>4.2061904761904773E-2</v>
      </c>
      <c r="J94" s="2">
        <f>$H$42*$H$33/$H$46/J35*(J37/J35)^2</f>
        <v>6.1212031769883025E-2</v>
      </c>
      <c r="K94" s="2">
        <f>$H$42*$H$33/$H$46/K35*(K37/K35)^2</f>
        <v>4.2061904761904773E-2</v>
      </c>
    </row>
    <row r="95" spans="2:11" ht="18" x14ac:dyDescent="0.35">
      <c r="H95" s="10" t="s">
        <v>32</v>
      </c>
      <c r="I95" s="2"/>
      <c r="J95" s="2"/>
      <c r="K95" s="2"/>
    </row>
    <row r="96" spans="2:11" x14ac:dyDescent="0.25">
      <c r="F96" t="s">
        <v>88</v>
      </c>
      <c r="G96" t="s">
        <v>82</v>
      </c>
      <c r="H96" s="2">
        <f>$H$42*$H$33/H53/H35*(H37/H35)^2</f>
        <v>589.3716226246313</v>
      </c>
      <c r="I96" s="2">
        <f>$H$42*$H$33/I53/I35*(I37/I35)^2</f>
        <v>233.05639465269934</v>
      </c>
      <c r="J96" s="2">
        <f>$H$42*$H$33/J53/J35*(J37/J35)^2</f>
        <v>181.05906434269406</v>
      </c>
      <c r="K96" s="2">
        <f>$H$42*$H$33/K53/K35*(K37/K35)^2</f>
        <v>753.07548452484912</v>
      </c>
    </row>
    <row r="97" spans="3:11" x14ac:dyDescent="0.25">
      <c r="F97" t="s">
        <v>89</v>
      </c>
      <c r="G97" t="s">
        <v>82</v>
      </c>
      <c r="H97" s="2">
        <f>$H$42*$H$33/H55/H35*(H37/H35)^2</f>
        <v>5.4446711804370702</v>
      </c>
      <c r="I97" s="2">
        <f>$H$42*$H$33/I55/I35*(I37/I35)^2</f>
        <v>2.1529971696487467</v>
      </c>
      <c r="J97" s="2">
        <f>$H$42*$H$33/J55/J35*(J37/J35)^2</f>
        <v>1.6726408801182211</v>
      </c>
      <c r="K97" s="2">
        <f>$H$42*$H$33/K55/K35*(K37/K35)^2</f>
        <v>6.9569830475152719</v>
      </c>
    </row>
    <row r="98" spans="3:11" ht="18" x14ac:dyDescent="0.35">
      <c r="H98" s="10" t="s">
        <v>33</v>
      </c>
      <c r="I98" s="2"/>
      <c r="J98" s="2"/>
      <c r="K98" s="2"/>
    </row>
    <row r="99" spans="3:11" x14ac:dyDescent="0.25">
      <c r="F99" t="s">
        <v>88</v>
      </c>
      <c r="G99" t="s">
        <v>82</v>
      </c>
      <c r="H99" s="2">
        <f>$H$42*$H$33/H58/H35*(H37/H35)^2</f>
        <v>433.00772274462719</v>
      </c>
      <c r="I99" s="2">
        <f>$H$42*$H$33/I58/I35*(I37/I35)^2</f>
        <v>171.22510627545259</v>
      </c>
      <c r="J99" s="2">
        <f>$H$42*$H$33/J58/J35*(J37/J35)^2</f>
        <v>133.02298604769359</v>
      </c>
      <c r="K99" s="2">
        <f>$H$42*$H$33/K58/K35*(K37/K35)^2</f>
        <v>553.27994781417488</v>
      </c>
    </row>
    <row r="100" spans="3:11" x14ac:dyDescent="0.25">
      <c r="F100" t="s">
        <v>89</v>
      </c>
      <c r="G100" t="s">
        <v>82</v>
      </c>
      <c r="H100" s="2">
        <f>$H$42*$H$33/H60/H35*(H37/H35)^2</f>
        <v>4.0001665815456029</v>
      </c>
      <c r="I100" s="2">
        <f>$H$42*$H$33/I60/I35*(I37/I35)^2</f>
        <v>1.5817938389256097</v>
      </c>
      <c r="J100" s="2">
        <f>$H$42*$H$33/J60/J35*(J37/J35)^2</f>
        <v>1.2288790139644075</v>
      </c>
      <c r="K100" s="2">
        <f>$H$42*$H$33/K60/K35*(K37/K35)^2</f>
        <v>5.1112528512357107</v>
      </c>
    </row>
    <row r="101" spans="3:11" ht="18" x14ac:dyDescent="0.35">
      <c r="H101" s="10" t="s">
        <v>34</v>
      </c>
      <c r="I101" s="2"/>
      <c r="J101" s="2"/>
      <c r="K101" s="2"/>
    </row>
    <row r="102" spans="3:11" x14ac:dyDescent="0.25">
      <c r="F102" t="s">
        <v>88</v>
      </c>
      <c r="G102" t="s">
        <v>82</v>
      </c>
      <c r="H102" s="2">
        <f>$H$42*$H$33/H63/H35*(H37/H35)^2</f>
        <v>331.52153772635529</v>
      </c>
      <c r="I102" s="2">
        <f>$H$42*$H$33/I63/I35*(I37/I35)^2</f>
        <v>131.09422199214336</v>
      </c>
      <c r="J102" s="2">
        <f>$H$42*$H$33/J63/J35*(J37/J35)^2</f>
        <v>101.84572369276542</v>
      </c>
      <c r="K102" s="2">
        <f>$H$42*$H$33/K63/K35*(K37/K35)^2</f>
        <v>423.6049600452277</v>
      </c>
    </row>
    <row r="103" spans="3:11" x14ac:dyDescent="0.25">
      <c r="F103" t="s">
        <v>89</v>
      </c>
      <c r="G103" t="s">
        <v>82</v>
      </c>
      <c r="H103" s="2">
        <f>$H$42*$H$33/H65/H35*(H37/H35)^2</f>
        <v>3.0626275389958528</v>
      </c>
      <c r="I103" s="2">
        <f>$H$42*$H$33/I65/I35*(I37/I35)^2</f>
        <v>1.2110609079274197</v>
      </c>
      <c r="J103" s="2">
        <f>$H$42*$H$33/J65/J35*(J37/J35)^2</f>
        <v>0.94086049506649938</v>
      </c>
      <c r="K103" s="2">
        <f>$H$42*$H$33/K65/K35*(K37/K35)^2</f>
        <v>3.9133029642273405</v>
      </c>
    </row>
    <row r="104" spans="3:11" x14ac:dyDescent="0.25">
      <c r="H104" s="2"/>
      <c r="I104" s="2"/>
      <c r="J104" s="2"/>
      <c r="K104" s="2"/>
    </row>
    <row r="105" spans="3:11" x14ac:dyDescent="0.25">
      <c r="C105" t="s">
        <v>90</v>
      </c>
    </row>
    <row r="106" spans="3:11" x14ac:dyDescent="0.25">
      <c r="F106" s="13" t="s">
        <v>85</v>
      </c>
      <c r="H106" s="5" t="s">
        <v>6</v>
      </c>
      <c r="I106" s="5" t="s">
        <v>7</v>
      </c>
      <c r="J106" s="5" t="s">
        <v>8</v>
      </c>
      <c r="K106" s="5" t="s">
        <v>9</v>
      </c>
    </row>
    <row r="107" spans="3:11" x14ac:dyDescent="0.25">
      <c r="F107" t="s">
        <v>86</v>
      </c>
      <c r="G107" t="s">
        <v>82</v>
      </c>
      <c r="H107" s="2">
        <f>$H$42*$H$33*H37/$H$44/H35^2</f>
        <v>5.8309193149867937</v>
      </c>
      <c r="I107" s="2">
        <f>$H$42*$H$33*I37/$H$44/I35^2</f>
        <v>4.1391752577319592</v>
      </c>
      <c r="J107" s="2">
        <f>$H$42*$H$33*J37/$H$44/J35^2</f>
        <v>5.8309193149867937</v>
      </c>
      <c r="K107" s="2">
        <f>$H$42*$H$33*K37/$H$44/K35^2</f>
        <v>4.1391752577319592</v>
      </c>
    </row>
    <row r="108" spans="3:11" x14ac:dyDescent="0.25">
      <c r="F108" t="s">
        <v>87</v>
      </c>
      <c r="G108" t="s">
        <v>82</v>
      </c>
      <c r="H108" s="2">
        <f>$H$42*$H$33*H37/$H$46/H35^2</f>
        <v>5.3866587957497054E-2</v>
      </c>
      <c r="I108" s="2">
        <f>$H$42*$H$33*I37/$H$46/I35^2</f>
        <v>3.8238095238095238E-2</v>
      </c>
      <c r="J108" s="2">
        <f>$H$42*$H$33*J37/$H$46/J35^2</f>
        <v>5.3866587957497054E-2</v>
      </c>
      <c r="K108" s="2">
        <f>$H$42*$H$33*K37/$H$46/K35^2</f>
        <v>3.8238095238095238E-2</v>
      </c>
    </row>
    <row r="109" spans="3:11" ht="18" x14ac:dyDescent="0.35">
      <c r="H109" s="10" t="s">
        <v>32</v>
      </c>
      <c r="I109" s="2"/>
      <c r="J109" s="2"/>
      <c r="K109" s="2"/>
    </row>
    <row r="110" spans="3:11" x14ac:dyDescent="0.25">
      <c r="F110" t="s">
        <v>88</v>
      </c>
      <c r="G110" t="s">
        <v>82</v>
      </c>
      <c r="H110" s="2">
        <f>$H$42*$H$33*H37/H53/H35^2</f>
        <v>518.64702790967544</v>
      </c>
      <c r="I110" s="2">
        <f>$H$42*$H$33*I37/I53/I35^2</f>
        <v>211.86944968427213</v>
      </c>
      <c r="J110" s="2">
        <f>$H$42*$H$33*J37/J53/J35^2</f>
        <v>159.33197662157073</v>
      </c>
      <c r="K110" s="2">
        <f>$H$42*$H$33*K37/K53/K35^2</f>
        <v>684.61407684077187</v>
      </c>
    </row>
    <row r="111" spans="3:11" x14ac:dyDescent="0.25">
      <c r="F111" t="s">
        <v>89</v>
      </c>
      <c r="G111" t="s">
        <v>82</v>
      </c>
      <c r="H111" s="2">
        <f>$H$42*$H$33*H37/H55/H35^2</f>
        <v>4.79131063878462</v>
      </c>
      <c r="I111" s="2">
        <f>$H$42*$H$33*I37/I55/I35^2</f>
        <v>1.957270154226133</v>
      </c>
      <c r="J111" s="2">
        <f>$H$42*$H$33*J37/J55/J35^2</f>
        <v>1.4719239745040344</v>
      </c>
      <c r="K111" s="2">
        <f>$H$42*$H$33*K37/K55/K35^2</f>
        <v>6.3245300431957014</v>
      </c>
    </row>
    <row r="112" spans="3:11" ht="18" x14ac:dyDescent="0.35">
      <c r="H112" s="10" t="s">
        <v>33</v>
      </c>
      <c r="I112" s="2"/>
      <c r="J112" s="2"/>
      <c r="K112" s="2"/>
    </row>
    <row r="113" spans="2:11" x14ac:dyDescent="0.25">
      <c r="F113" t="s">
        <v>88</v>
      </c>
      <c r="G113" t="s">
        <v>82</v>
      </c>
      <c r="H113" s="2">
        <f>$H$42*$H$33*H37/H58/H35^2</f>
        <v>381.04679601527187</v>
      </c>
      <c r="I113" s="2">
        <f>$H$42*$H$33*I37/I58/I35^2</f>
        <v>155.65918752313866</v>
      </c>
      <c r="J113" s="2">
        <f>$H$42*$H$33*J37/J58/J35^2</f>
        <v>117.06022772197036</v>
      </c>
      <c r="K113" s="2">
        <f>$H$42*$H$33*K37/K58/K35^2</f>
        <v>502.98177074015899</v>
      </c>
    </row>
    <row r="114" spans="2:11" x14ac:dyDescent="0.25">
      <c r="F114" t="s">
        <v>89</v>
      </c>
      <c r="G114" t="s">
        <v>82</v>
      </c>
      <c r="H114" s="2">
        <f>$H$42*$H$33*H37/H60/H35^2</f>
        <v>3.5201465917601302</v>
      </c>
      <c r="I114" s="2">
        <f>$H$42*$H$33*I37/I60/I35^2</f>
        <v>1.4379943990232811</v>
      </c>
      <c r="J114" s="2">
        <f>$H$42*$H$33*J37/J60/J35^2</f>
        <v>1.0814135322886784</v>
      </c>
      <c r="K114" s="2">
        <f>$H$42*$H$33*K37/K60/K35^2</f>
        <v>4.6465935011233723</v>
      </c>
    </row>
    <row r="115" spans="2:11" ht="18" x14ac:dyDescent="0.35">
      <c r="H115" s="10" t="s">
        <v>34</v>
      </c>
      <c r="I115" s="2"/>
      <c r="J115" s="2"/>
      <c r="K115" s="2"/>
    </row>
    <row r="116" spans="2:11" x14ac:dyDescent="0.25">
      <c r="F116" t="s">
        <v>88</v>
      </c>
      <c r="G116" t="s">
        <v>82</v>
      </c>
      <c r="H116" s="2">
        <f>$H$42*$H$33*H37/H63/H35^2</f>
        <v>291.73895319919257</v>
      </c>
      <c r="I116" s="2">
        <f>$H$42*$H$33*I37/I63/I35^2</f>
        <v>119.17656544740302</v>
      </c>
      <c r="J116" s="2">
        <f>$H$42*$H$33*J37/J63/J35^2</f>
        <v>89.624236849633533</v>
      </c>
      <c r="K116" s="2">
        <f>$H$42*$H$33*K37/K63/K35^2</f>
        <v>385.0954182229342</v>
      </c>
    </row>
    <row r="117" spans="2:11" x14ac:dyDescent="0.25">
      <c r="F117" t="s">
        <v>89</v>
      </c>
      <c r="G117" t="s">
        <v>82</v>
      </c>
      <c r="H117" s="2">
        <f>$H$42*$H$33*H37/H65/H35^2</f>
        <v>2.6951122343163494</v>
      </c>
      <c r="I117" s="2">
        <f>$H$42*$H$33*I37/I65/I35^2</f>
        <v>1.1009644617521996</v>
      </c>
      <c r="J117" s="2">
        <f>$H$42*$H$33*J37/J65/J35^2</f>
        <v>0.8279572356585192</v>
      </c>
      <c r="K117" s="2">
        <f>$H$42*$H$33*K37/K65/K35^2</f>
        <v>3.557548149297582</v>
      </c>
    </row>
    <row r="118" spans="2:11" x14ac:dyDescent="0.25">
      <c r="H118" s="2"/>
      <c r="I118" s="2"/>
      <c r="J118" s="2"/>
      <c r="K118" s="2"/>
    </row>
    <row r="119" spans="2:11" x14ac:dyDescent="0.25">
      <c r="C119" t="s">
        <v>91</v>
      </c>
    </row>
    <row r="120" spans="2:11" x14ac:dyDescent="0.25">
      <c r="H120" s="5" t="s">
        <v>6</v>
      </c>
      <c r="I120" s="5" t="s">
        <v>7</v>
      </c>
      <c r="J120" s="5" t="s">
        <v>8</v>
      </c>
      <c r="K120" s="5" t="s">
        <v>9</v>
      </c>
    </row>
    <row r="121" spans="2:11" x14ac:dyDescent="0.25">
      <c r="F121" s="15" t="s">
        <v>81</v>
      </c>
      <c r="G121" t="s">
        <v>82</v>
      </c>
      <c r="H121" s="3">
        <f>H37/$H$33</f>
        <v>8.3333333333333339</v>
      </c>
      <c r="I121" s="3">
        <f t="shared" ref="I121:K121" si="6">I37/$H$33</f>
        <v>11</v>
      </c>
      <c r="J121" s="3">
        <f t="shared" si="6"/>
        <v>8.3333333333333339</v>
      </c>
      <c r="K121" s="3">
        <f t="shared" si="6"/>
        <v>11</v>
      </c>
    </row>
    <row r="122" spans="2:11" x14ac:dyDescent="0.25">
      <c r="D122" s="15"/>
      <c r="E122" s="3"/>
    </row>
    <row r="123" spans="2:11" x14ac:dyDescent="0.25">
      <c r="D123" s="15"/>
      <c r="E123" s="3"/>
    </row>
    <row r="125" spans="2:11" x14ac:dyDescent="0.25">
      <c r="B125" s="9" t="s">
        <v>92</v>
      </c>
      <c r="C125" s="9"/>
      <c r="D125" s="9"/>
      <c r="E125" s="9"/>
      <c r="F125" s="9"/>
    </row>
    <row r="127" spans="2:11" x14ac:dyDescent="0.25">
      <c r="B127" s="9" t="s">
        <v>93</v>
      </c>
      <c r="C127" s="9"/>
      <c r="D127" s="9"/>
    </row>
    <row r="130" spans="3:18" x14ac:dyDescent="0.25">
      <c r="H130" s="5" t="s">
        <v>6</v>
      </c>
      <c r="I130" s="5" t="s">
        <v>7</v>
      </c>
      <c r="J130" s="5" t="s">
        <v>8</v>
      </c>
      <c r="K130" s="5" t="s">
        <v>9</v>
      </c>
    </row>
    <row r="131" spans="3:18" ht="17.25" x14ac:dyDescent="0.25">
      <c r="F131" s="16" t="s">
        <v>94</v>
      </c>
      <c r="G131" s="5" t="s">
        <v>95</v>
      </c>
      <c r="H131" s="11">
        <f>$H$42*H16*$H$33^3/6</f>
        <v>7227000</v>
      </c>
      <c r="I131" s="11">
        <f>$H$42*I16*$H$33^3/6</f>
        <v>7227000</v>
      </c>
      <c r="J131" s="11">
        <f>$H$42*J16*$H$33^3/6</f>
        <v>7272168.75</v>
      </c>
      <c r="K131" s="11">
        <f>$H$42*K16*$H$33^3/6</f>
        <v>7391250</v>
      </c>
    </row>
    <row r="132" spans="3:18" x14ac:dyDescent="0.25">
      <c r="G132" s="5"/>
      <c r="H132" s="17" t="str">
        <f>IF(H88&gt;5.7,"Trascurabile","Non trascurabile")</f>
        <v>Trascurabile</v>
      </c>
      <c r="I132" s="17" t="str">
        <f t="shared" ref="I132:K132" si="7">IF(I88&gt;5.7,"Trascurabile","Non trascurabile")</f>
        <v>Trascurabile</v>
      </c>
      <c r="J132" s="17" t="str">
        <f t="shared" si="7"/>
        <v>Trascurabile</v>
      </c>
      <c r="K132" s="17" t="str">
        <f t="shared" si="7"/>
        <v>Trascurabile</v>
      </c>
    </row>
    <row r="133" spans="3:18" ht="17.25" x14ac:dyDescent="0.25">
      <c r="F133" s="16" t="s">
        <v>96</v>
      </c>
      <c r="G133" s="5" t="s">
        <v>95</v>
      </c>
      <c r="H133">
        <f>$H$42*H16*$H$33*H37^2/2</f>
        <v>1505625000</v>
      </c>
      <c r="I133">
        <f>$H$42*I16*$H$33*I37^2/2</f>
        <v>2623401000</v>
      </c>
      <c r="J133">
        <f>$H$42*J16*$H$33*J37^2/2</f>
        <v>1515035156.25</v>
      </c>
      <c r="K133">
        <f>$H$42*K16*$H$33*K37^2/2</f>
        <v>2683023750</v>
      </c>
    </row>
    <row r="134" spans="3:18" x14ac:dyDescent="0.25">
      <c r="G134" s="5"/>
      <c r="H134" s="18" t="s">
        <v>97</v>
      </c>
      <c r="I134" s="18" t="s">
        <v>97</v>
      </c>
      <c r="J134" s="18" t="s">
        <v>97</v>
      </c>
      <c r="K134" s="18" t="s">
        <v>97</v>
      </c>
    </row>
    <row r="135" spans="3:18" x14ac:dyDescent="0.25">
      <c r="G135" s="5"/>
    </row>
    <row r="136" spans="3:18" x14ac:dyDescent="0.25">
      <c r="C136" s="19" t="s">
        <v>98</v>
      </c>
      <c r="F136" s="20" t="s">
        <v>99</v>
      </c>
      <c r="G136" s="5"/>
      <c r="H136" s="5" t="s">
        <v>6</v>
      </c>
      <c r="I136" s="5" t="s">
        <v>7</v>
      </c>
      <c r="J136" s="5" t="s">
        <v>8</v>
      </c>
      <c r="K136" s="5" t="s">
        <v>9</v>
      </c>
    </row>
    <row r="137" spans="3:18" ht="17.25" x14ac:dyDescent="0.25">
      <c r="E137" s="1"/>
      <c r="F137" t="s">
        <v>86</v>
      </c>
      <c r="G137" s="5" t="s">
        <v>95</v>
      </c>
      <c r="H137" s="11">
        <f>$H$44*H16*H35^3/12</f>
        <v>37871386.666666664</v>
      </c>
      <c r="I137" s="11">
        <f>$H$44*I16*I35^3/12</f>
        <v>96030000</v>
      </c>
      <c r="J137" s="11">
        <f>$H$44*J16*J35^3/12</f>
        <v>38108082.833333336</v>
      </c>
      <c r="K137" s="11">
        <f>$H$44*K16*K35^3/12</f>
        <v>98212500</v>
      </c>
    </row>
    <row r="138" spans="3:18" x14ac:dyDescent="0.25">
      <c r="E138" s="1"/>
      <c r="G138" s="5"/>
      <c r="H138" s="21" t="str">
        <f>IF(H93&gt;16.7,"Trascurabile","Non trascurabile")</f>
        <v>Non trascurabile</v>
      </c>
      <c r="I138" s="21" t="str">
        <f t="shared" ref="I138:K138" si="8">IF(I93&gt;16.7,"Trascurabile","Non trascurabile")</f>
        <v>Non trascurabile</v>
      </c>
      <c r="J138" s="21" t="str">
        <f t="shared" si="8"/>
        <v>Non trascurabile</v>
      </c>
      <c r="K138" s="21" t="str">
        <f t="shared" si="8"/>
        <v>Non trascurabile</v>
      </c>
      <c r="O138" s="1"/>
      <c r="P138" s="1"/>
      <c r="Q138" s="1"/>
      <c r="R138" s="1"/>
    </row>
    <row r="139" spans="3:18" ht="17.25" x14ac:dyDescent="0.25">
      <c r="F139" t="s">
        <v>87</v>
      </c>
      <c r="G139" s="5" t="s">
        <v>95</v>
      </c>
      <c r="H139" s="11">
        <f>$H$46*H16*H35^3/12</f>
        <v>4099480000</v>
      </c>
      <c r="I139" s="11">
        <f>$H$46*I16*I35^3/12</f>
        <v>10395000000</v>
      </c>
      <c r="J139" s="11">
        <f>$H$46*J16*J35^3/12</f>
        <v>4125101750</v>
      </c>
      <c r="K139" s="11">
        <f>$H$46*K16*K35^3/12</f>
        <v>10631250000</v>
      </c>
      <c r="P139" s="21"/>
      <c r="Q139" s="21"/>
      <c r="R139" s="21"/>
    </row>
    <row r="140" spans="3:18" x14ac:dyDescent="0.25">
      <c r="G140" s="5"/>
      <c r="H140" s="21" t="str">
        <f>IF(H94&gt;16.7,"Trascurabile","Non trascurabile")</f>
        <v>Non trascurabile</v>
      </c>
      <c r="I140" s="21" t="str">
        <f t="shared" ref="I140:K140" si="9">IF(I94&gt;16.7,"Trascurabile","Non trascurabile")</f>
        <v>Non trascurabile</v>
      </c>
      <c r="J140" s="21" t="str">
        <f t="shared" si="9"/>
        <v>Non trascurabile</v>
      </c>
      <c r="K140" s="21" t="str">
        <f t="shared" si="9"/>
        <v>Non trascurabile</v>
      </c>
      <c r="O140" s="21"/>
      <c r="P140" s="21"/>
      <c r="Q140" s="21"/>
      <c r="R140" s="21"/>
    </row>
    <row r="141" spans="3:18" ht="18" customHeight="1" x14ac:dyDescent="0.35">
      <c r="G141" s="5"/>
      <c r="H141" s="10" t="s">
        <v>32</v>
      </c>
      <c r="P141" s="21"/>
      <c r="Q141" s="21"/>
      <c r="R141" s="21"/>
    </row>
    <row r="142" spans="3:18" ht="17.25" x14ac:dyDescent="0.25">
      <c r="F142" t="s">
        <v>88</v>
      </c>
      <c r="G142" s="5" t="s">
        <v>95</v>
      </c>
      <c r="H142" s="11">
        <f>H53*H$16*H$35^3/12</f>
        <v>425771.26276034029</v>
      </c>
      <c r="I142" s="11">
        <f>I53*I$16*I$35^3/12</f>
        <v>1876084.5444793112</v>
      </c>
      <c r="J142" s="11">
        <f>J53*J$16*J$35^3/12</f>
        <v>1394604.9058172377</v>
      </c>
      <c r="K142" s="11">
        <f>K53*K$16*K$35^3/12</f>
        <v>593792.56686617678</v>
      </c>
      <c r="P142" s="21"/>
      <c r="Q142" s="21"/>
      <c r="R142" s="21"/>
    </row>
    <row r="143" spans="3:18" x14ac:dyDescent="0.25">
      <c r="G143" s="5"/>
      <c r="H143" s="21" t="str">
        <f>IF(H96&gt;16.7,"Trascurabile","Non trascurabile")</f>
        <v>Trascurabile</v>
      </c>
      <c r="I143" s="21" t="str">
        <f t="shared" ref="I143:K143" si="10">IF(I96&gt;16.7,"Trascurabile","Non trascurabile")</f>
        <v>Trascurabile</v>
      </c>
      <c r="J143" s="21" t="str">
        <f t="shared" si="10"/>
        <v>Trascurabile</v>
      </c>
      <c r="K143" s="21" t="str">
        <f t="shared" si="10"/>
        <v>Trascurabile</v>
      </c>
      <c r="O143" s="21"/>
      <c r="P143" s="21"/>
      <c r="Q143" s="21"/>
      <c r="R143" s="21"/>
    </row>
    <row r="144" spans="3:18" ht="17.25" x14ac:dyDescent="0.25">
      <c r="F144" t="s">
        <v>89</v>
      </c>
      <c r="G144" s="5" t="s">
        <v>95</v>
      </c>
      <c r="H144" s="11">
        <f>H55*H$16*H$35^3/12</f>
        <v>46088641.845191479</v>
      </c>
      <c r="I144" s="11">
        <f>I55*I$16*I$35^3/12</f>
        <v>203081316.67044091</v>
      </c>
      <c r="J144" s="11">
        <f>J55*J$16*J$35^3/12</f>
        <v>150962386.71217522</v>
      </c>
      <c r="K144" s="11">
        <f>K55*K$16*K$35^3/12</f>
        <v>64276514.970050089</v>
      </c>
      <c r="P144" s="21"/>
      <c r="Q144" s="21"/>
      <c r="R144" s="21"/>
    </row>
    <row r="145" spans="3:18" x14ac:dyDescent="0.25">
      <c r="G145" s="5"/>
      <c r="H145" s="21" t="str">
        <f>IF(H97&gt;16.7,"Trascurabile","Non trascurabile")</f>
        <v>Non trascurabile</v>
      </c>
      <c r="I145" s="21" t="str">
        <f t="shared" ref="I145:K145" si="11">IF(I97&gt;16.7,"Trascurabile","Non trascurabile")</f>
        <v>Non trascurabile</v>
      </c>
      <c r="J145" s="21" t="str">
        <f t="shared" si="11"/>
        <v>Non trascurabile</v>
      </c>
      <c r="K145" s="21" t="str">
        <f t="shared" si="11"/>
        <v>Non trascurabile</v>
      </c>
      <c r="O145" s="21"/>
      <c r="P145" s="21"/>
      <c r="Q145" s="21"/>
      <c r="R145" s="21"/>
    </row>
    <row r="146" spans="3:18" ht="18" x14ac:dyDescent="0.35">
      <c r="G146" s="5"/>
      <c r="H146" s="10" t="s">
        <v>33</v>
      </c>
      <c r="I146" s="11"/>
      <c r="J146" s="11"/>
      <c r="K146" s="11"/>
      <c r="O146" s="21"/>
      <c r="P146" s="21"/>
      <c r="Q146" s="21"/>
      <c r="R146" s="21"/>
    </row>
    <row r="147" spans="3:18" ht="17.25" x14ac:dyDescent="0.25">
      <c r="F147" t="s">
        <v>88</v>
      </c>
      <c r="G147" s="5" t="s">
        <v>95</v>
      </c>
      <c r="H147" s="11">
        <f>H58*H$16*H$35^3/12</f>
        <v>579521.99653490749</v>
      </c>
      <c r="I147" s="11">
        <f>I58*I$16*I$35^3/12</f>
        <v>2553559.5188746187</v>
      </c>
      <c r="J147" s="11">
        <f>J58*J$16*J$35^3/12</f>
        <v>1898212.2329179065</v>
      </c>
      <c r="K147" s="11">
        <f>K58*K$16*K$35^3/12</f>
        <v>808217.66045674076</v>
      </c>
      <c r="O147" s="21"/>
      <c r="P147" s="21"/>
      <c r="Q147" s="21"/>
      <c r="R147" s="21"/>
    </row>
    <row r="148" spans="3:18" x14ac:dyDescent="0.25">
      <c r="G148" s="5"/>
      <c r="H148" s="21" t="str">
        <f>IF(H99&gt;16.7,"Trascurabile","Non trascurabile")</f>
        <v>Trascurabile</v>
      </c>
      <c r="I148" s="21" t="str">
        <f t="shared" ref="I148:K148" si="12">IF(I99&gt;16.7,"Trascurabile","Non trascurabile")</f>
        <v>Trascurabile</v>
      </c>
      <c r="J148" s="21" t="str">
        <f t="shared" si="12"/>
        <v>Trascurabile</v>
      </c>
      <c r="K148" s="21" t="str">
        <f t="shared" si="12"/>
        <v>Trascurabile</v>
      </c>
      <c r="O148" s="21"/>
      <c r="P148" s="21"/>
      <c r="Q148" s="21"/>
      <c r="R148" s="21"/>
    </row>
    <row r="149" spans="3:18" ht="17.25" x14ac:dyDescent="0.25">
      <c r="F149" t="s">
        <v>89</v>
      </c>
      <c r="G149" s="5" t="s">
        <v>95</v>
      </c>
      <c r="H149" s="11">
        <f>H60*H$16*H$35^3/12</f>
        <v>62731762.511510611</v>
      </c>
      <c r="I149" s="11">
        <f>I60*I$16*I$35^3/12</f>
        <v>276416236.57921129</v>
      </c>
      <c r="J149" s="11">
        <f>J60*J$16*J$35^3/12</f>
        <v>205476581.91379404</v>
      </c>
      <c r="K149" s="11">
        <f>K60*K$16*K$35^3/12</f>
        <v>87487478.709234849</v>
      </c>
      <c r="O149" s="21"/>
      <c r="P149" s="21"/>
      <c r="Q149" s="21"/>
      <c r="R149" s="21"/>
    </row>
    <row r="150" spans="3:18" x14ac:dyDescent="0.25">
      <c r="G150" s="5"/>
      <c r="H150" s="21" t="str">
        <f>IF(H100&gt;16.7,"Trascurabile","Non trascurabile")</f>
        <v>Non trascurabile</v>
      </c>
      <c r="I150" s="21" t="str">
        <f t="shared" ref="I150:K150" si="13">IF(I100&gt;16.7,"Trascurabile","Non trascurabile")</f>
        <v>Non trascurabile</v>
      </c>
      <c r="J150" s="21" t="str">
        <f t="shared" si="13"/>
        <v>Non trascurabile</v>
      </c>
      <c r="K150" s="21" t="str">
        <f t="shared" si="13"/>
        <v>Non trascurabile</v>
      </c>
      <c r="O150" s="21"/>
      <c r="P150" s="21"/>
      <c r="Q150" s="21"/>
      <c r="R150" s="21"/>
    </row>
    <row r="151" spans="3:18" ht="18" x14ac:dyDescent="0.35">
      <c r="G151" s="5"/>
      <c r="H151" s="10" t="s">
        <v>34</v>
      </c>
      <c r="I151" s="11"/>
      <c r="J151" s="11"/>
      <c r="K151" s="11"/>
      <c r="O151" s="21"/>
      <c r="P151" s="21"/>
      <c r="Q151" s="21"/>
      <c r="R151" s="21"/>
    </row>
    <row r="152" spans="3:18" ht="17.25" x14ac:dyDescent="0.25">
      <c r="F152" t="s">
        <v>88</v>
      </c>
      <c r="G152" s="5" t="s">
        <v>95</v>
      </c>
      <c r="H152" s="11">
        <f>H63*H$16*H$35^3/12</f>
        <v>756926.68935171596</v>
      </c>
      <c r="I152" s="11">
        <f>I63*I$16*I$35^3/12</f>
        <v>3335261.412407665</v>
      </c>
      <c r="J152" s="11">
        <f>J63*J$16*J$35^3/12</f>
        <v>2479297.6103417561</v>
      </c>
      <c r="K152" s="11">
        <f>K63*K$16*K$35^3/12</f>
        <v>1055631.2299843146</v>
      </c>
      <c r="O152" s="21"/>
      <c r="P152" s="21"/>
      <c r="Q152" s="21"/>
      <c r="R152" s="21"/>
    </row>
    <row r="153" spans="3:18" x14ac:dyDescent="0.25">
      <c r="G153" s="5"/>
      <c r="H153" s="21" t="str">
        <f>IF(H102&gt;16.7,"Trascurabile","Non trascurabile")</f>
        <v>Trascurabile</v>
      </c>
      <c r="I153" s="21" t="str">
        <f t="shared" ref="I153:K153" si="14">IF(I102&gt;16.7,"Trascurabile","Non trascurabile")</f>
        <v>Trascurabile</v>
      </c>
      <c r="J153" s="21" t="str">
        <f t="shared" si="14"/>
        <v>Trascurabile</v>
      </c>
      <c r="K153" s="21" t="str">
        <f t="shared" si="14"/>
        <v>Trascurabile</v>
      </c>
      <c r="O153" s="21"/>
      <c r="P153" s="21"/>
      <c r="Q153" s="21"/>
      <c r="R153" s="21"/>
    </row>
    <row r="154" spans="3:18" ht="17.25" x14ac:dyDescent="0.25">
      <c r="F154" t="s">
        <v>89</v>
      </c>
      <c r="G154" s="5" t="s">
        <v>95</v>
      </c>
      <c r="H154" s="11">
        <f>H65*H$16*H$35^3/12</f>
        <v>81935363.280340388</v>
      </c>
      <c r="I154" s="11">
        <f>I65*I$16*I$35^3/12</f>
        <v>361033451.85856158</v>
      </c>
      <c r="J154" s="11">
        <f>J65*J$16*J$35^3/12</f>
        <v>268377576.37720045</v>
      </c>
      <c r="K154" s="11">
        <f>K65*K$16*K$35^3/12</f>
        <v>114269359.94675569</v>
      </c>
      <c r="O154" s="21"/>
      <c r="P154" s="21"/>
      <c r="Q154" s="21"/>
      <c r="R154" s="21"/>
    </row>
    <row r="155" spans="3:18" x14ac:dyDescent="0.25">
      <c r="H155" s="21" t="str">
        <f>IF(H103&gt;16.7,"Trascurabile","Non trascurabile")</f>
        <v>Non trascurabile</v>
      </c>
      <c r="I155" s="21" t="str">
        <f t="shared" ref="I155:K155" si="15">IF(I103&gt;16.7,"Trascurabile","Non trascurabile")</f>
        <v>Non trascurabile</v>
      </c>
      <c r="J155" s="21" t="str">
        <f t="shared" si="15"/>
        <v>Non trascurabile</v>
      </c>
      <c r="K155" s="21" t="str">
        <f t="shared" si="15"/>
        <v>Non trascurabile</v>
      </c>
      <c r="L155" s="11"/>
    </row>
    <row r="156" spans="3:18" x14ac:dyDescent="0.25">
      <c r="H156" s="21"/>
      <c r="I156" s="21"/>
      <c r="J156" s="21"/>
      <c r="K156" s="21"/>
      <c r="L156" s="11"/>
    </row>
    <row r="157" spans="3:18" x14ac:dyDescent="0.25">
      <c r="C157" t="s">
        <v>100</v>
      </c>
      <c r="E157" s="1"/>
      <c r="F157" s="11"/>
      <c r="G157" s="21"/>
      <c r="H157" s="11"/>
      <c r="J157" s="11"/>
      <c r="L157" s="11"/>
    </row>
    <row r="158" spans="3:18" ht="15.75" x14ac:dyDescent="0.25">
      <c r="E158" s="1"/>
      <c r="F158" s="22" t="s">
        <v>101</v>
      </c>
      <c r="G158" s="21"/>
      <c r="H158" s="5" t="s">
        <v>6</v>
      </c>
      <c r="I158" s="5" t="s">
        <v>7</v>
      </c>
      <c r="J158" s="5" t="s">
        <v>8</v>
      </c>
      <c r="K158" s="5" t="s">
        <v>9</v>
      </c>
      <c r="L158" s="11"/>
    </row>
    <row r="159" spans="3:18" ht="17.25" x14ac:dyDescent="0.25">
      <c r="E159" s="1"/>
      <c r="F159" s="11" t="s">
        <v>102</v>
      </c>
      <c r="G159" s="5" t="s">
        <v>95</v>
      </c>
      <c r="H159" s="11">
        <f>H131</f>
        <v>7227000</v>
      </c>
      <c r="I159" s="11">
        <f>I131</f>
        <v>7227000</v>
      </c>
      <c r="J159" s="11">
        <f>J131</f>
        <v>7272168.75</v>
      </c>
      <c r="K159" s="11">
        <f>K131</f>
        <v>7391250</v>
      </c>
      <c r="L159" s="11"/>
    </row>
    <row r="160" spans="3:18" x14ac:dyDescent="0.25">
      <c r="E160" s="1"/>
      <c r="F160" s="11"/>
      <c r="G160" s="21"/>
      <c r="H160" s="11"/>
      <c r="J160" s="11"/>
      <c r="L160" s="11"/>
    </row>
    <row r="161" spans="2:12" ht="17.25" x14ac:dyDescent="0.25">
      <c r="E161" s="1"/>
      <c r="F161" t="s">
        <v>86</v>
      </c>
      <c r="G161" s="5" t="s">
        <v>95</v>
      </c>
      <c r="H161" s="11">
        <f>H133+H137</f>
        <v>1543496386.6666667</v>
      </c>
      <c r="I161" s="11">
        <f t="shared" ref="I161:K161" si="16">I133+I137</f>
        <v>2719431000</v>
      </c>
      <c r="J161" s="11">
        <f t="shared" si="16"/>
        <v>1553143239.0833333</v>
      </c>
      <c r="K161" s="11">
        <f t="shared" si="16"/>
        <v>2781236250</v>
      </c>
      <c r="L161" s="11"/>
    </row>
    <row r="162" spans="2:12" ht="17.25" x14ac:dyDescent="0.25">
      <c r="E162" s="1"/>
      <c r="F162" t="s">
        <v>87</v>
      </c>
      <c r="G162" s="5" t="s">
        <v>95</v>
      </c>
      <c r="H162" s="11">
        <f>H133+H139</f>
        <v>5605105000</v>
      </c>
      <c r="I162" s="11">
        <f t="shared" ref="I162:K162" si="17">I133+I139</f>
        <v>13018401000</v>
      </c>
      <c r="J162" s="11">
        <f t="shared" si="17"/>
        <v>5640136906.25</v>
      </c>
      <c r="K162" s="11">
        <f t="shared" si="17"/>
        <v>13314273750</v>
      </c>
      <c r="L162" s="11"/>
    </row>
    <row r="163" spans="2:12" ht="18" x14ac:dyDescent="0.35">
      <c r="E163" s="1"/>
      <c r="G163" s="21"/>
      <c r="H163" s="10" t="s">
        <v>32</v>
      </c>
      <c r="J163" s="11"/>
      <c r="L163" s="11"/>
    </row>
    <row r="164" spans="2:12" ht="17.25" x14ac:dyDescent="0.25">
      <c r="E164" s="1"/>
      <c r="F164" t="s">
        <v>88</v>
      </c>
      <c r="G164" s="5" t="s">
        <v>95</v>
      </c>
      <c r="H164" s="11">
        <f>H$133</f>
        <v>1505625000</v>
      </c>
      <c r="I164" s="11">
        <f t="shared" ref="I164:K164" si="18">I$133</f>
        <v>2623401000</v>
      </c>
      <c r="J164" s="11">
        <f t="shared" si="18"/>
        <v>1515035156.25</v>
      </c>
      <c r="K164" s="11">
        <f t="shared" si="18"/>
        <v>2683023750</v>
      </c>
      <c r="L164" s="11"/>
    </row>
    <row r="165" spans="2:12" ht="17.25" x14ac:dyDescent="0.25">
      <c r="E165" s="1"/>
      <c r="F165" t="s">
        <v>89</v>
      </c>
      <c r="G165" s="5" t="s">
        <v>95</v>
      </c>
      <c r="H165" s="11">
        <f>H$133+H144</f>
        <v>1551713641.8451915</v>
      </c>
      <c r="I165" s="11">
        <f t="shared" ref="I165:K165" si="19">I$133+I144</f>
        <v>2826482316.6704407</v>
      </c>
      <c r="J165" s="11">
        <f t="shared" si="19"/>
        <v>1665997542.9621751</v>
      </c>
      <c r="K165" s="11">
        <f t="shared" si="19"/>
        <v>2747300264.9700499</v>
      </c>
      <c r="L165" s="11"/>
    </row>
    <row r="166" spans="2:12" ht="18" x14ac:dyDescent="0.35">
      <c r="E166" s="1"/>
      <c r="H166" s="10" t="s">
        <v>33</v>
      </c>
      <c r="J166" s="11"/>
      <c r="L166" s="11"/>
    </row>
    <row r="167" spans="2:12" ht="17.25" x14ac:dyDescent="0.25">
      <c r="E167" s="1"/>
      <c r="F167" t="s">
        <v>88</v>
      </c>
      <c r="G167" s="5" t="s">
        <v>95</v>
      </c>
      <c r="H167" s="11">
        <f>H$133</f>
        <v>1505625000</v>
      </c>
      <c r="I167" s="11">
        <f t="shared" ref="I167:K167" si="20">I$133</f>
        <v>2623401000</v>
      </c>
      <c r="J167" s="11">
        <f t="shared" si="20"/>
        <v>1515035156.25</v>
      </c>
      <c r="K167" s="11">
        <f t="shared" si="20"/>
        <v>2683023750</v>
      </c>
      <c r="L167" s="11"/>
    </row>
    <row r="168" spans="2:12" ht="17.25" x14ac:dyDescent="0.25">
      <c r="E168" s="1"/>
      <c r="F168" t="s">
        <v>89</v>
      </c>
      <c r="G168" s="5" t="s">
        <v>95</v>
      </c>
      <c r="H168" s="11">
        <f>H$133+H149</f>
        <v>1568356762.5115106</v>
      </c>
      <c r="I168" s="11">
        <f t="shared" ref="I168:K168" si="21">I$133+I149</f>
        <v>2899817236.5792112</v>
      </c>
      <c r="J168" s="11">
        <f t="shared" si="21"/>
        <v>1720511738.163794</v>
      </c>
      <c r="K168" s="11">
        <f t="shared" si="21"/>
        <v>2770511228.7092347</v>
      </c>
      <c r="L168" s="11"/>
    </row>
    <row r="169" spans="2:12" ht="18" x14ac:dyDescent="0.35">
      <c r="E169" s="1"/>
      <c r="G169" s="21"/>
      <c r="H169" s="10" t="s">
        <v>34</v>
      </c>
      <c r="J169" s="11"/>
      <c r="L169" s="11"/>
    </row>
    <row r="170" spans="2:12" ht="17.25" x14ac:dyDescent="0.25">
      <c r="E170" s="1"/>
      <c r="F170" t="s">
        <v>88</v>
      </c>
      <c r="G170" s="5" t="s">
        <v>95</v>
      </c>
      <c r="H170" s="11">
        <f>H$133</f>
        <v>1505625000</v>
      </c>
      <c r="I170" s="11">
        <f t="shared" ref="I170:K170" si="22">I$133</f>
        <v>2623401000</v>
      </c>
      <c r="J170" s="11">
        <f t="shared" si="22"/>
        <v>1515035156.25</v>
      </c>
      <c r="K170" s="11">
        <f t="shared" si="22"/>
        <v>2683023750</v>
      </c>
      <c r="L170" s="11"/>
    </row>
    <row r="171" spans="2:12" ht="17.25" x14ac:dyDescent="0.25">
      <c r="E171" s="1"/>
      <c r="F171" t="s">
        <v>89</v>
      </c>
      <c r="G171" s="5" t="s">
        <v>95</v>
      </c>
      <c r="H171" s="11">
        <f>H$133+H154</f>
        <v>1587560363.2803404</v>
      </c>
      <c r="I171" s="11">
        <f t="shared" ref="I171:K171" si="23">I$133+I154</f>
        <v>2984434451.8585615</v>
      </c>
      <c r="J171" s="11">
        <f t="shared" si="23"/>
        <v>1783412732.6272004</v>
      </c>
      <c r="K171" s="11">
        <f t="shared" si="23"/>
        <v>2797293109.9467559</v>
      </c>
      <c r="L171" s="11"/>
    </row>
    <row r="172" spans="2:12" x14ac:dyDescent="0.25">
      <c r="E172" s="11"/>
      <c r="G172" s="11"/>
    </row>
    <row r="173" spans="2:12" x14ac:dyDescent="0.25">
      <c r="B173" s="9" t="s">
        <v>103</v>
      </c>
      <c r="C173" s="9"/>
      <c r="D173" s="9"/>
    </row>
    <row r="177" spans="6:11" x14ac:dyDescent="0.25">
      <c r="F177" s="20" t="s">
        <v>104</v>
      </c>
      <c r="H177" s="5" t="s">
        <v>6</v>
      </c>
      <c r="I177" s="5" t="s">
        <v>7</v>
      </c>
      <c r="J177" s="5" t="s">
        <v>8</v>
      </c>
      <c r="K177" s="5" t="s">
        <v>9</v>
      </c>
    </row>
    <row r="178" spans="6:11" x14ac:dyDescent="0.25">
      <c r="F178" t="s">
        <v>86</v>
      </c>
      <c r="G178" t="s">
        <v>105</v>
      </c>
      <c r="H178" s="11">
        <f>$H$45*H$16*H$37^2/H$35</f>
        <v>1797500</v>
      </c>
      <c r="I178" s="11">
        <f>$H$45*I$16*I$37^2/I$35</f>
        <v>2296773.6</v>
      </c>
      <c r="J178" s="11">
        <f>$H$45*J$16*J$37^2/J$35</f>
        <v>1808734.375</v>
      </c>
      <c r="K178" s="11">
        <f>$H$45*K$16*K$37^2/K$35</f>
        <v>2348973</v>
      </c>
    </row>
    <row r="179" spans="6:11" x14ac:dyDescent="0.25">
      <c r="F179" t="s">
        <v>87</v>
      </c>
      <c r="G179" t="s">
        <v>105</v>
      </c>
      <c r="H179" s="11">
        <f>$H$47*H$16*H$37^2/H$35</f>
        <v>202500000</v>
      </c>
      <c r="I179" s="11">
        <f>$H$47*I$16*I$37^2/I$35</f>
        <v>258746400</v>
      </c>
      <c r="J179" s="11">
        <f>$H$47*J$16*J$37^2/J$35</f>
        <v>203765625</v>
      </c>
      <c r="K179" s="11">
        <f>$H$47*K$16*K$37^2/K$35</f>
        <v>264627000</v>
      </c>
    </row>
    <row r="180" spans="6:11" ht="18" x14ac:dyDescent="0.35">
      <c r="H180" s="10" t="s">
        <v>32</v>
      </c>
    </row>
    <row r="181" spans="6:11" x14ac:dyDescent="0.25">
      <c r="F181" t="s">
        <v>88</v>
      </c>
      <c r="G181" t="s">
        <v>105</v>
      </c>
      <c r="H181" s="11">
        <f>H$54*H$16*H$37^2/H$35</f>
        <v>218105.6260298171</v>
      </c>
      <c r="I181" s="11">
        <f>I$54*I$16*I$37^2/I$35</f>
        <v>260434.99914165674</v>
      </c>
      <c r="J181" s="11">
        <f>J$54*J$16*J$37^2/J$35</f>
        <v>382602.76280024316</v>
      </c>
      <c r="K181" s="11">
        <f>K$54*K$16*K$37^2/K$35</f>
        <v>153277.65459372246</v>
      </c>
    </row>
    <row r="182" spans="6:11" x14ac:dyDescent="0.25">
      <c r="F182" t="s">
        <v>89</v>
      </c>
      <c r="G182" t="s">
        <v>105</v>
      </c>
      <c r="H182" s="11">
        <f>H$56*H$16*H$37^2/H$35</f>
        <v>23609371.889825564</v>
      </c>
      <c r="I182" s="11">
        <f>I$56*I$16*I$37^2/I$35</f>
        <v>28191417.432859752</v>
      </c>
      <c r="J182" s="11">
        <f>J$56*J$16*J$37^2/J$35</f>
        <v>41415762.98353149</v>
      </c>
      <c r="K182" s="11">
        <f>K$56*K$16*K$37^2/K$35</f>
        <v>16591911.064268928</v>
      </c>
    </row>
    <row r="183" spans="6:11" ht="18" x14ac:dyDescent="0.35">
      <c r="H183" s="10" t="s">
        <v>33</v>
      </c>
    </row>
    <row r="184" spans="6:11" x14ac:dyDescent="0.25">
      <c r="F184" t="s">
        <v>88</v>
      </c>
      <c r="G184" t="s">
        <v>105</v>
      </c>
      <c r="H184" s="11">
        <f>H$59*H$16*H$37^2/H$35</f>
        <v>296865.99098502879</v>
      </c>
      <c r="I184" s="11">
        <f>I$59*I$16*I$37^2/I$35</f>
        <v>354480.97105392173</v>
      </c>
      <c r="J184" s="11">
        <f>J$59*J$16*J$37^2/J$35</f>
        <v>520764.87158921995</v>
      </c>
      <c r="K184" s="11">
        <f>K$59*K$16*K$37^2/K$35</f>
        <v>208627.91875256671</v>
      </c>
    </row>
    <row r="185" spans="6:11" x14ac:dyDescent="0.25">
      <c r="F185" t="s">
        <v>89</v>
      </c>
      <c r="G185" t="s">
        <v>105</v>
      </c>
      <c r="H185" s="11">
        <f>H$61*H$16*H$37^2/H$35</f>
        <v>32134978.405595902</v>
      </c>
      <c r="I185" s="11">
        <f>I$61*I$16*I$37^2/I$35</f>
        <v>38371651.505836889</v>
      </c>
      <c r="J185" s="11">
        <f>J$61*J$16*J$37^2/J$35</f>
        <v>56371455.172028966</v>
      </c>
      <c r="K185" s="11">
        <f>K$61*K$16*K$37^2/K$35</f>
        <v>22583434.504143823</v>
      </c>
    </row>
    <row r="186" spans="6:11" ht="18" x14ac:dyDescent="0.35">
      <c r="H186" s="10" t="s">
        <v>34</v>
      </c>
    </row>
    <row r="187" spans="6:11" x14ac:dyDescent="0.25">
      <c r="F187" t="s">
        <v>88</v>
      </c>
      <c r="G187" t="s">
        <v>105</v>
      </c>
      <c r="H187" s="11">
        <f>H$64*H$16*H$37^2/H$35</f>
        <v>387743.33516411926</v>
      </c>
      <c r="I187" s="11">
        <f>I$64*I$16*I$37^2/I$35</f>
        <v>462995.55402961205</v>
      </c>
      <c r="J187" s="11">
        <f>J$64*J$16*J$37^2/J$35</f>
        <v>680182.6894226548</v>
      </c>
      <c r="K187" s="11">
        <f>K$64*K$16*K$37^2/K$35</f>
        <v>272493.60816661775</v>
      </c>
    </row>
    <row r="188" spans="6:11" x14ac:dyDescent="0.25">
      <c r="F188" t="s">
        <v>89</v>
      </c>
      <c r="G188" t="s">
        <v>105</v>
      </c>
      <c r="H188" s="11">
        <f>H$66*H$16*H$37^2/H$35</f>
        <v>41972216.69302322</v>
      </c>
      <c r="I188" s="11">
        <f>I$66*I$16*I$37^2/I$35</f>
        <v>50118075.436195128</v>
      </c>
      <c r="J188" s="11">
        <f>J$66*J$16*J$37^2/J$35</f>
        <v>73628023.081833765</v>
      </c>
      <c r="K188" s="11">
        <f>K$66*K$16*K$37^2/K$35</f>
        <v>29496730.780922536</v>
      </c>
    </row>
    <row r="189" spans="6:11" x14ac:dyDescent="0.25">
      <c r="H189" s="11"/>
      <c r="I189" s="11"/>
      <c r="J189" s="11"/>
      <c r="K189" s="11"/>
    </row>
    <row r="190" spans="6:11" x14ac:dyDescent="0.25">
      <c r="F190" s="23" t="s">
        <v>106</v>
      </c>
      <c r="G190" s="16"/>
      <c r="H190" s="5" t="s">
        <v>6</v>
      </c>
      <c r="I190" s="5" t="s">
        <v>7</v>
      </c>
      <c r="J190" s="5" t="s">
        <v>8</v>
      </c>
      <c r="K190" s="5" t="s">
        <v>9</v>
      </c>
    </row>
    <row r="191" spans="6:11" x14ac:dyDescent="0.25">
      <c r="F191" t="s">
        <v>86</v>
      </c>
      <c r="G191" t="s">
        <v>105</v>
      </c>
      <c r="H191" s="11">
        <f>$H$45*H$16*H$37</f>
        <v>1581800</v>
      </c>
      <c r="I191" s="11">
        <f>$H$45*I$16*I$37</f>
        <v>2087976</v>
      </c>
      <c r="J191" s="11">
        <f>$H$45*J$16*J$37</f>
        <v>1591686.25</v>
      </c>
      <c r="K191" s="11">
        <f>$H$45*K$16*K$37</f>
        <v>2135430</v>
      </c>
    </row>
    <row r="192" spans="6:11" x14ac:dyDescent="0.25">
      <c r="F192" t="s">
        <v>87</v>
      </c>
      <c r="G192" t="s">
        <v>105</v>
      </c>
      <c r="H192" s="11">
        <f>$H$47*H$16*H$37</f>
        <v>178200000</v>
      </c>
      <c r="I192" s="11">
        <f>$H$47*I$16*I$37</f>
        <v>235224000</v>
      </c>
      <c r="J192" s="11">
        <f>$H$47*J$16*J$37</f>
        <v>179313750</v>
      </c>
      <c r="K192" s="11">
        <f>$H$47*K$16*K$37</f>
        <v>240570000</v>
      </c>
    </row>
    <row r="193" spans="6:11" ht="18" x14ac:dyDescent="0.35">
      <c r="H193" s="10" t="s">
        <v>32</v>
      </c>
    </row>
    <row r="194" spans="6:11" x14ac:dyDescent="0.25">
      <c r="F194" t="s">
        <v>88</v>
      </c>
      <c r="G194" t="s">
        <v>105</v>
      </c>
      <c r="H194" s="11">
        <f>H$54*H$16*H$37</f>
        <v>191932.95090623904</v>
      </c>
      <c r="I194" s="11">
        <f>I$54*I$16*I$37</f>
        <v>236759.09012877886</v>
      </c>
      <c r="J194" s="11">
        <f>J$54*J$16*J$37</f>
        <v>336690.43126421404</v>
      </c>
      <c r="K194" s="11">
        <f>K$54*K$16*K$37</f>
        <v>139343.32235792949</v>
      </c>
    </row>
    <row r="195" spans="6:11" x14ac:dyDescent="0.25">
      <c r="F195" t="s">
        <v>89</v>
      </c>
      <c r="G195" t="s">
        <v>105</v>
      </c>
      <c r="H195" s="11">
        <f>H$56*H$16*H$37</f>
        <v>20776247.263046496</v>
      </c>
      <c r="I195" s="11">
        <f>I$56*I$16*I$37</f>
        <v>25628561.302599773</v>
      </c>
      <c r="J195" s="11">
        <f>J$56*J$16*J$37</f>
        <v>36445871.425507709</v>
      </c>
      <c r="K195" s="11">
        <f>K$56*K$16*K$37</f>
        <v>15083555.512971753</v>
      </c>
    </row>
    <row r="196" spans="6:11" ht="18" x14ac:dyDescent="0.35">
      <c r="H196" s="10" t="s">
        <v>33</v>
      </c>
    </row>
    <row r="197" spans="6:11" x14ac:dyDescent="0.25">
      <c r="F197" t="s">
        <v>88</v>
      </c>
      <c r="G197" t="s">
        <v>105</v>
      </c>
      <c r="H197" s="11">
        <f>H$59*H$16*H$37</f>
        <v>261242.07206682532</v>
      </c>
      <c r="I197" s="11">
        <f>I$59*I$16*I$37</f>
        <v>322255.42823083798</v>
      </c>
      <c r="J197" s="11">
        <f>J$59*J$16*J$37</f>
        <v>458273.08699851355</v>
      </c>
      <c r="K197" s="11">
        <f>K$59*K$16*K$37</f>
        <v>189661.74432051516</v>
      </c>
    </row>
    <row r="198" spans="6:11" x14ac:dyDescent="0.25">
      <c r="F198" t="s">
        <v>89</v>
      </c>
      <c r="G198" t="s">
        <v>105</v>
      </c>
      <c r="H198" s="11">
        <f>H$61*H$16*H$37</f>
        <v>28278780.996924393</v>
      </c>
      <c r="I198" s="11">
        <f>I$61*I$16*I$37</f>
        <v>34883319.550760806</v>
      </c>
      <c r="J198" s="11">
        <f>J$61*J$16*J$37</f>
        <v>49606880.551385492</v>
      </c>
      <c r="K198" s="11">
        <f>K$61*K$16*K$37</f>
        <v>20530395.00376711</v>
      </c>
    </row>
    <row r="199" spans="6:11" ht="18" x14ac:dyDescent="0.35">
      <c r="H199" s="10" t="s">
        <v>34</v>
      </c>
    </row>
    <row r="200" spans="6:11" x14ac:dyDescent="0.25">
      <c r="F200" t="s">
        <v>88</v>
      </c>
      <c r="G200" t="s">
        <v>105</v>
      </c>
      <c r="H200" s="11">
        <f>H$64*H$16*H$37</f>
        <v>341214.13494442491</v>
      </c>
      <c r="I200" s="11">
        <f>I$64*I$16*I$37</f>
        <v>420905.04911782913</v>
      </c>
      <c r="J200" s="11">
        <f>J$64*J$16*J$37</f>
        <v>598560.76669193618</v>
      </c>
      <c r="K200" s="11">
        <f>K$64*K$16*K$37</f>
        <v>247721.4619696525</v>
      </c>
    </row>
    <row r="201" spans="6:11" x14ac:dyDescent="0.25">
      <c r="F201" t="s">
        <v>89</v>
      </c>
      <c r="G201" t="s">
        <v>105</v>
      </c>
      <c r="H201" s="11">
        <f>H$66*H$16*H$37</f>
        <v>36935550.689860433</v>
      </c>
      <c r="I201" s="11">
        <f>I$66*I$16*I$37</f>
        <v>45561886.760177389</v>
      </c>
      <c r="J201" s="11">
        <f>J$66*J$16*J$37</f>
        <v>64792660.312013716</v>
      </c>
      <c r="K201" s="11">
        <f>K$66*K$16*K$37</f>
        <v>26815209.800838672</v>
      </c>
    </row>
    <row r="203" spans="6:11" ht="15.75" x14ac:dyDescent="0.25">
      <c r="F203" s="22" t="s">
        <v>107</v>
      </c>
      <c r="H203" s="5" t="s">
        <v>6</v>
      </c>
      <c r="I203" s="5" t="s">
        <v>7</v>
      </c>
      <c r="J203" s="5" t="s">
        <v>8</v>
      </c>
      <c r="K203" s="5" t="s">
        <v>9</v>
      </c>
    </row>
    <row r="204" spans="6:11" x14ac:dyDescent="0.25">
      <c r="F204" t="s">
        <v>86</v>
      </c>
      <c r="G204" t="s">
        <v>105</v>
      </c>
      <c r="H204" s="11">
        <f>IF(H$121&gt;100,H191,H178)</f>
        <v>1797500</v>
      </c>
      <c r="I204" s="11">
        <f t="shared" ref="I204:K205" si="24">IF(I$121&gt;100,I191,I178)</f>
        <v>2296773.6</v>
      </c>
      <c r="J204" s="11">
        <f t="shared" si="24"/>
        <v>1808734.375</v>
      </c>
      <c r="K204" s="11">
        <f t="shared" si="24"/>
        <v>2348973</v>
      </c>
    </row>
    <row r="205" spans="6:11" x14ac:dyDescent="0.25">
      <c r="F205" t="s">
        <v>87</v>
      </c>
      <c r="G205" t="s">
        <v>105</v>
      </c>
      <c r="H205" s="11">
        <f>IF(H$121&gt;100,H192,H179)</f>
        <v>202500000</v>
      </c>
      <c r="I205" s="11">
        <f>IF(I$121&gt;100,I192,I179)</f>
        <v>258746400</v>
      </c>
      <c r="J205" s="11">
        <f t="shared" si="24"/>
        <v>203765625</v>
      </c>
      <c r="K205" s="11">
        <f t="shared" si="24"/>
        <v>264627000</v>
      </c>
    </row>
    <row r="206" spans="6:11" ht="18" x14ac:dyDescent="0.35">
      <c r="H206" s="10" t="s">
        <v>32</v>
      </c>
    </row>
    <row r="207" spans="6:11" x14ac:dyDescent="0.25">
      <c r="F207" t="s">
        <v>88</v>
      </c>
      <c r="G207" t="s">
        <v>105</v>
      </c>
      <c r="H207" s="11">
        <f>IF(H$121&gt;100,H194,H181)</f>
        <v>218105.6260298171</v>
      </c>
      <c r="I207" s="11">
        <f t="shared" ref="I207:K208" si="25">IF(I$121&gt;100,I194,I181)</f>
        <v>260434.99914165674</v>
      </c>
      <c r="J207" s="11">
        <f t="shared" si="25"/>
        <v>382602.76280024316</v>
      </c>
      <c r="K207" s="11">
        <f t="shared" si="25"/>
        <v>153277.65459372246</v>
      </c>
    </row>
    <row r="208" spans="6:11" x14ac:dyDescent="0.25">
      <c r="F208" t="s">
        <v>89</v>
      </c>
      <c r="G208" t="s">
        <v>105</v>
      </c>
      <c r="H208" s="11">
        <f>IF(H$121&gt;100,H195,H182)</f>
        <v>23609371.889825564</v>
      </c>
      <c r="I208" s="11">
        <f t="shared" si="25"/>
        <v>28191417.432859752</v>
      </c>
      <c r="J208" s="11">
        <f t="shared" si="25"/>
        <v>41415762.98353149</v>
      </c>
      <c r="K208" s="11">
        <f t="shared" si="25"/>
        <v>16591911.064268928</v>
      </c>
    </row>
    <row r="209" spans="2:11" ht="18" x14ac:dyDescent="0.35">
      <c r="H209" s="10" t="s">
        <v>33</v>
      </c>
    </row>
    <row r="210" spans="2:11" x14ac:dyDescent="0.25">
      <c r="F210" t="s">
        <v>88</v>
      </c>
      <c r="G210" t="s">
        <v>105</v>
      </c>
      <c r="H210" s="11">
        <f>IF(H$121&gt;100,H197,H184)</f>
        <v>296865.99098502879</v>
      </c>
      <c r="I210" s="11">
        <f t="shared" ref="I210:K211" si="26">IF(I$121&gt;100,I197,I184)</f>
        <v>354480.97105392173</v>
      </c>
      <c r="J210" s="11">
        <f t="shared" si="26"/>
        <v>520764.87158921995</v>
      </c>
      <c r="K210" s="11">
        <f t="shared" si="26"/>
        <v>208627.91875256671</v>
      </c>
    </row>
    <row r="211" spans="2:11" x14ac:dyDescent="0.25">
      <c r="F211" t="s">
        <v>89</v>
      </c>
      <c r="G211" t="s">
        <v>105</v>
      </c>
      <c r="H211" s="11">
        <f>IF(H$121&gt;100,H198,H185)</f>
        <v>32134978.405595902</v>
      </c>
      <c r="I211" s="11">
        <f t="shared" si="26"/>
        <v>38371651.505836889</v>
      </c>
      <c r="J211" s="11">
        <f t="shared" si="26"/>
        <v>56371455.172028966</v>
      </c>
      <c r="K211" s="11">
        <f t="shared" si="26"/>
        <v>22583434.504143823</v>
      </c>
    </row>
    <row r="212" spans="2:11" ht="18" x14ac:dyDescent="0.35">
      <c r="H212" s="10" t="s">
        <v>34</v>
      </c>
    </row>
    <row r="213" spans="2:11" x14ac:dyDescent="0.25">
      <c r="F213" t="s">
        <v>88</v>
      </c>
      <c r="G213" t="s">
        <v>105</v>
      </c>
      <c r="H213" s="11">
        <f>IF(H$121&gt;100,H200,H187)</f>
        <v>387743.33516411926</v>
      </c>
      <c r="I213" s="11">
        <f t="shared" ref="I213:K214" si="27">IF(I$121&gt;100,I200,I187)</f>
        <v>462995.55402961205</v>
      </c>
      <c r="J213" s="11">
        <f t="shared" si="27"/>
        <v>680182.6894226548</v>
      </c>
      <c r="K213" s="11">
        <f t="shared" si="27"/>
        <v>272493.60816661775</v>
      </c>
    </row>
    <row r="214" spans="2:11" x14ac:dyDescent="0.25">
      <c r="F214" t="s">
        <v>89</v>
      </c>
      <c r="G214" t="s">
        <v>105</v>
      </c>
      <c r="H214" s="11">
        <f>IF(H$121&gt;100,H201,H188)</f>
        <v>41972216.69302322</v>
      </c>
      <c r="I214" s="11">
        <f t="shared" si="27"/>
        <v>50118075.436195128</v>
      </c>
      <c r="J214" s="11">
        <f t="shared" si="27"/>
        <v>73628023.081833765</v>
      </c>
      <c r="K214" s="11">
        <f t="shared" si="27"/>
        <v>29496730.780922536</v>
      </c>
    </row>
    <row r="217" spans="2:11" x14ac:dyDescent="0.25">
      <c r="B217" s="9" t="s">
        <v>108</v>
      </c>
      <c r="C217" s="9"/>
      <c r="D217" s="9"/>
      <c r="E217" s="9"/>
    </row>
    <row r="218" spans="2:11" x14ac:dyDescent="0.25">
      <c r="C218" t="s">
        <v>109</v>
      </c>
    </row>
    <row r="219" spans="2:11" x14ac:dyDescent="0.25">
      <c r="C219" t="s">
        <v>110</v>
      </c>
    </row>
    <row r="220" spans="2:11" x14ac:dyDescent="0.25">
      <c r="C220" t="s">
        <v>111</v>
      </c>
    </row>
    <row r="221" spans="2:11" x14ac:dyDescent="0.25">
      <c r="C221" t="s">
        <v>112</v>
      </c>
      <c r="F221" t="s">
        <v>113</v>
      </c>
      <c r="G221" t="s">
        <v>105</v>
      </c>
      <c r="H221">
        <v>100</v>
      </c>
    </row>
    <row r="223" spans="2:11" x14ac:dyDescent="0.25">
      <c r="E223" t="s">
        <v>114</v>
      </c>
      <c r="F223" s="24" t="s">
        <v>115</v>
      </c>
    </row>
    <row r="224" spans="2:11" x14ac:dyDescent="0.25">
      <c r="F224" s="20" t="s">
        <v>116</v>
      </c>
      <c r="G224" s="1"/>
      <c r="H224" s="5" t="s">
        <v>6</v>
      </c>
      <c r="I224" s="5" t="s">
        <v>7</v>
      </c>
      <c r="J224" s="5" t="s">
        <v>8</v>
      </c>
      <c r="K224" s="5" t="s">
        <v>9</v>
      </c>
    </row>
    <row r="225" spans="3:16" x14ac:dyDescent="0.25">
      <c r="E225" s="1"/>
      <c r="F225" t="s">
        <v>117</v>
      </c>
      <c r="G225" s="1" t="s">
        <v>12</v>
      </c>
      <c r="H225" s="25">
        <f>$H$221*H$20^3/48/H$159</f>
        <v>60.417123287671231</v>
      </c>
      <c r="I225" s="25">
        <f>$H$221*I$20^3/48/I$159</f>
        <v>60.417123287671231</v>
      </c>
      <c r="J225" s="25">
        <f>$H$221*J$20^3/48/J$159</f>
        <v>60.558849361191832</v>
      </c>
      <c r="K225" s="25">
        <f>$H$221*K$20^3/48/K$159</f>
        <v>60.882800608828006</v>
      </c>
    </row>
    <row r="226" spans="3:16" x14ac:dyDescent="0.25">
      <c r="C226" s="19" t="s">
        <v>118</v>
      </c>
      <c r="E226" s="1"/>
      <c r="F226" s="26" t="s">
        <v>119</v>
      </c>
      <c r="G226" s="1"/>
      <c r="H226" s="27">
        <f>IF(H225&gt;H$20/2,"Senza senso",H225/H$20)</f>
        <v>0.10171232876712329</v>
      </c>
      <c r="I226" s="27">
        <f t="shared" ref="I226:K226" si="28">IF(I225&gt;I$20/2,"Senza senso",I225/I$20)</f>
        <v>0.10171232876712329</v>
      </c>
      <c r="J226" s="27">
        <f t="shared" si="28"/>
        <v>0.10165997878326645</v>
      </c>
      <c r="K226" s="27">
        <f t="shared" si="28"/>
        <v>0.10147133434804667</v>
      </c>
    </row>
    <row r="227" spans="3:16" x14ac:dyDescent="0.25">
      <c r="C227" s="28" t="s">
        <v>120</v>
      </c>
      <c r="E227" s="1"/>
      <c r="F227" t="s">
        <v>121</v>
      </c>
      <c r="G227" s="1" t="s">
        <v>12</v>
      </c>
      <c r="H227" s="25">
        <f>$H$221*H$22^3/48/H$159</f>
        <v>110.30890410958904</v>
      </c>
      <c r="I227" s="25">
        <f>$H$221*I$22^3/48/I$159</f>
        <v>110.30890410958904</v>
      </c>
      <c r="J227" s="25">
        <f>$H$221*J$22^3/48/J$159</f>
        <v>108.94567247820673</v>
      </c>
      <c r="K227" s="25">
        <f>$H$221*K$22^3/48/K$159</f>
        <v>105.20547945205479</v>
      </c>
    </row>
    <row r="228" spans="3:16" x14ac:dyDescent="0.25">
      <c r="C228" s="28" t="s">
        <v>122</v>
      </c>
      <c r="E228" s="1"/>
      <c r="F228" s="26" t="s">
        <v>119</v>
      </c>
      <c r="G228" s="1"/>
      <c r="H228" s="27">
        <f>IF(H227&gt;H$22/2,"Senza senso",H227/H$22)</f>
        <v>0.15194063926940637</v>
      </c>
      <c r="I228" s="27">
        <f t="shared" ref="I228:K228" si="29">IF(I227&gt;I$22/2,"Senza senso",I227/I$22)</f>
        <v>0.15194063926940637</v>
      </c>
      <c r="J228" s="27">
        <f t="shared" si="29"/>
        <v>0.15037359900373601</v>
      </c>
      <c r="K228" s="27">
        <f t="shared" si="29"/>
        <v>0.14611872146118721</v>
      </c>
    </row>
    <row r="229" spans="3:16" x14ac:dyDescent="0.25">
      <c r="E229" s="1"/>
      <c r="F229" t="s">
        <v>123</v>
      </c>
      <c r="G229" s="1" t="s">
        <v>12</v>
      </c>
      <c r="H229" s="25">
        <f>$H$221*H$24^3/48/H$159</f>
        <v>361.12453069507865</v>
      </c>
      <c r="I229" s="25">
        <f>$H$221*I$24^3/48/I$159</f>
        <v>361.12453069507865</v>
      </c>
      <c r="J229" s="25">
        <f>$H$221*J$24^3/48/J$159</f>
        <v>359.58109510631436</v>
      </c>
      <c r="K229" s="25">
        <f>$H$221*K$24^3/48/K$159</f>
        <v>355.06849315068496</v>
      </c>
    </row>
    <row r="230" spans="3:16" x14ac:dyDescent="0.25">
      <c r="E230" s="1"/>
      <c r="F230" s="26" t="s">
        <v>119</v>
      </c>
      <c r="G230" s="1"/>
      <c r="H230" s="27">
        <f>IF(H229&gt;H$24/2,"Senza senso",H229/H$24)</f>
        <v>0.3349949264332826</v>
      </c>
      <c r="I230" s="27">
        <f t="shared" ref="I230:K230" si="30">IF(I229&gt;I$24/2,"Senza senso",I229/I$24)</f>
        <v>0.3349949264332826</v>
      </c>
      <c r="J230" s="27">
        <f t="shared" si="30"/>
        <v>0.33334670910013381</v>
      </c>
      <c r="K230" s="27">
        <f t="shared" si="30"/>
        <v>0.32876712328767127</v>
      </c>
    </row>
    <row r="231" spans="3:16" x14ac:dyDescent="0.25">
      <c r="E231" s="1"/>
      <c r="F231" t="s">
        <v>124</v>
      </c>
      <c r="G231" s="1" t="s">
        <v>12</v>
      </c>
      <c r="H231" s="25">
        <f>$H$221*H$26^3/48/H$159</f>
        <v>767.52123287671236</v>
      </c>
      <c r="I231" s="25">
        <f>$H$221*I$26^3/48/I$159</f>
        <v>767.52123287671236</v>
      </c>
      <c r="J231" s="25">
        <f>$H$221*J$26^3/48/J$159</f>
        <v>760.44497836815628</v>
      </c>
      <c r="K231" s="25">
        <f>$H$221*K$26^3/48/K$159</f>
        <v>740.7610350076103</v>
      </c>
    </row>
    <row r="232" spans="3:16" x14ac:dyDescent="0.25">
      <c r="H232" s="27" t="str">
        <f>IF(H231&gt;H$26/2,"Senza senso",H231/H$26)</f>
        <v>Senza senso</v>
      </c>
      <c r="I232" s="27" t="str">
        <f t="shared" ref="I232:K232" si="31">IF(I231&gt;I$26/2,"Senza senso",I231/I$26)</f>
        <v>Senza senso</v>
      </c>
      <c r="J232" s="27" t="str">
        <f t="shared" si="31"/>
        <v>Senza senso</v>
      </c>
      <c r="K232" s="27" t="str">
        <f t="shared" si="31"/>
        <v>Senza senso</v>
      </c>
    </row>
    <row r="233" spans="3:16" x14ac:dyDescent="0.25">
      <c r="H233" s="27"/>
      <c r="I233" s="27"/>
      <c r="J233" s="27"/>
      <c r="K233" s="27"/>
    </row>
    <row r="234" spans="3:16" x14ac:dyDescent="0.25">
      <c r="J234" s="29" t="s">
        <v>125</v>
      </c>
      <c r="O234" s="29" t="s">
        <v>126</v>
      </c>
    </row>
    <row r="235" spans="3:16" x14ac:dyDescent="0.25">
      <c r="F235" s="20" t="s">
        <v>127</v>
      </c>
      <c r="G235" s="1"/>
      <c r="H235" s="5" t="s">
        <v>6</v>
      </c>
      <c r="I235" s="5" t="s">
        <v>7</v>
      </c>
      <c r="J235" s="5" t="s">
        <v>8</v>
      </c>
      <c r="K235" s="5" t="s">
        <v>9</v>
      </c>
      <c r="M235" s="5" t="s">
        <v>6</v>
      </c>
      <c r="N235" s="5" t="s">
        <v>7</v>
      </c>
      <c r="O235" s="5" t="s">
        <v>8</v>
      </c>
      <c r="P235" s="5" t="s">
        <v>9</v>
      </c>
    </row>
    <row r="236" spans="3:16" x14ac:dyDescent="0.25">
      <c r="F236" t="s">
        <v>117</v>
      </c>
      <c r="G236" s="1" t="s">
        <v>12</v>
      </c>
      <c r="H236" s="25">
        <f>$H$221*H$20^3/48/H$161+$H$221*H$20/4/H$204</f>
        <v>0.29114814233838238</v>
      </c>
      <c r="I236" s="25">
        <f>$H$221*I$20^3/48/I$161+$H$221*I$20/4/I$204</f>
        <v>0.16702658759041417</v>
      </c>
      <c r="J236" s="25">
        <f>$H$221*J$20^3/48/J$161+$H$221*J$20/4/J$204</f>
        <v>0.2917839195328662</v>
      </c>
      <c r="K236" s="25">
        <f>$H$221*K$20^3/48/K$161+$H$221*K$20/4/K$204</f>
        <v>0.16818432215246318</v>
      </c>
      <c r="M236" s="25">
        <f>$H$221*H$20^3/48/H$161</f>
        <v>0.28288666806856316</v>
      </c>
      <c r="N236" s="25">
        <f>$H$221*I$20^3/48/I$161</f>
        <v>0.1605609960318905</v>
      </c>
      <c r="O236" s="25">
        <f>$H$221*J$20^3/48/J$161</f>
        <v>0.28355026167472991</v>
      </c>
      <c r="P236" s="25">
        <f>$H$221*K$20^3/48/K$161</f>
        <v>0.16179855271194599</v>
      </c>
    </row>
    <row r="237" spans="3:16" x14ac:dyDescent="0.25">
      <c r="F237" s="26" t="s">
        <v>119</v>
      </c>
      <c r="G237" s="1"/>
      <c r="H237" s="27">
        <f>IF(H236&gt;H$20/2,"Senza senso",H236/H$20)</f>
        <v>4.9014838777505451E-4</v>
      </c>
      <c r="I237" s="27">
        <f t="shared" ref="I237:K237" si="32">IF(I236&gt;I$20/2,"Senza senso",I236/I$20)</f>
        <v>2.8118954139800363E-4</v>
      </c>
      <c r="J237" s="27">
        <f t="shared" si="32"/>
        <v>4.898168869109723E-4</v>
      </c>
      <c r="K237" s="27">
        <f t="shared" si="32"/>
        <v>2.8030720358743861E-4</v>
      </c>
      <c r="M237" s="27">
        <f>IF(M236&gt;H$20/2,"Senza senso",M236/H$20)</f>
        <v>4.76240181933608E-4</v>
      </c>
      <c r="N237" s="27">
        <f>IF(N236&gt;I$20/2,"Senza senso",N236/I$20)</f>
        <v>2.7030470712439476E-4</v>
      </c>
      <c r="O237" s="27">
        <f>IF(O236&gt;J$20/2,"Senza senso",O236/J$20)</f>
        <v>4.7599506744121185E-4</v>
      </c>
      <c r="P237" s="27">
        <f>IF(P236&gt;K$20/2,"Senza senso",P236/K$20)</f>
        <v>2.6966425451991E-4</v>
      </c>
    </row>
    <row r="238" spans="3:16" x14ac:dyDescent="0.25">
      <c r="F238" t="s">
        <v>121</v>
      </c>
      <c r="G238" s="1" t="s">
        <v>12</v>
      </c>
      <c r="H238" s="25">
        <f>$H$221*H$22^3/48/H$161+$H$221*H$22/4/H$204</f>
        <v>0.52658865401051647</v>
      </c>
      <c r="I238" s="25">
        <f>$H$221*I$22^3/48/I$161+$H$221*I$22/4/I$204</f>
        <v>0.30105285020177064</v>
      </c>
      <c r="J238" s="25">
        <f>$H$221*J$22^3/48/J$161+$H$221*J$22/4/J$204</f>
        <v>0.52012224522654626</v>
      </c>
      <c r="K238" s="25">
        <f>$H$221*K$22^3/48/K$161+$H$221*K$22/4/K$204</f>
        <v>0.28725082241486327</v>
      </c>
      <c r="M238" s="25">
        <f>$H$221*H$22^3/48/H$161</f>
        <v>0.51649129656962633</v>
      </c>
      <c r="N238" s="25">
        <f>$H$221*I$22^3/48/I$161</f>
        <v>0.29315046051913063</v>
      </c>
      <c r="O238" s="25">
        <f>$H$221*J$22^3/48/J$161</f>
        <v>0.51010833702070479</v>
      </c>
      <c r="P238" s="25">
        <f>$H$221*K$22^3/48/K$161</f>
        <v>0.27958789908624265</v>
      </c>
    </row>
    <row r="239" spans="3:16" x14ac:dyDescent="0.25">
      <c r="F239" s="26" t="s">
        <v>119</v>
      </c>
      <c r="G239" s="1"/>
      <c r="H239" s="27">
        <f>IF(H238&gt;H$22/2,"Senza senso",H238/H$22)</f>
        <v>7.2532872453239178E-4</v>
      </c>
      <c r="I239" s="27">
        <f t="shared" ref="I239:K239" si="33">IF(I238&gt;I$22/2,"Senza senso",I238/I$22)</f>
        <v>4.1467334738535898E-4</v>
      </c>
      <c r="J239" s="27">
        <f t="shared" si="33"/>
        <v>7.1790510038170633E-4</v>
      </c>
      <c r="K239" s="27">
        <f t="shared" si="33"/>
        <v>3.9895947557619897E-4</v>
      </c>
      <c r="M239" s="27">
        <f>IF(M238&gt;H$22/2,"Senza senso",M238/H$22)</f>
        <v>7.1142051869094538E-4</v>
      </c>
      <c r="N239" s="27">
        <f>IF(N238&gt;I$22/2,"Senza senso",N238/I$22)</f>
        <v>4.0378851311175017E-4</v>
      </c>
      <c r="O239" s="27">
        <f>IF(O238&gt;J$22/2,"Senza senso",O238/J$22)</f>
        <v>7.0408328091194593E-4</v>
      </c>
      <c r="P239" s="27">
        <f>IF(P238&gt;K$22/2,"Senza senso",P238/K$22)</f>
        <v>3.8831652650867036E-4</v>
      </c>
    </row>
    <row r="240" spans="3:16" x14ac:dyDescent="0.25">
      <c r="F240" t="s">
        <v>123</v>
      </c>
      <c r="G240" s="1" t="s">
        <v>12</v>
      </c>
      <c r="H240" s="25">
        <f>$H$221*H$24^3/48/H$161+$H$221*H$24/4/H$204</f>
        <v>1.7058599671793224</v>
      </c>
      <c r="I240" s="25">
        <f>$H$221*I$24^3/48/I$161+$H$221*I$24/4/I$204</f>
        <v>0.97143718021734038</v>
      </c>
      <c r="J240" s="25">
        <f>$H$221*J$24^3/48/J$161+$H$221*J$24/4/J$204</f>
        <v>1.6985498026138359</v>
      </c>
      <c r="K240" s="25">
        <f>$H$221*K$24^3/48/K$161+$H$221*K$24/4/K$204</f>
        <v>0.95510354440900003</v>
      </c>
      <c r="M240" s="25">
        <f>$H$221*H$24^3/48/H$161</f>
        <v>1.6908669212822431</v>
      </c>
      <c r="N240" s="25">
        <f>$H$221*I$24^3/48/I$161</f>
        <v>0.95970332887039</v>
      </c>
      <c r="O240" s="25">
        <f>$H$221*J$24^3/48/J$161</f>
        <v>1.6836402059518054</v>
      </c>
      <c r="P240" s="25">
        <f>$H$221*K$24^3/48/K$161</f>
        <v>0.94360915941606904</v>
      </c>
    </row>
    <row r="241" spans="2:16" x14ac:dyDescent="0.25">
      <c r="F241" s="26" t="s">
        <v>119</v>
      </c>
      <c r="G241" s="1"/>
      <c r="H241" s="27">
        <f>IF(H240&gt;H$24/2,"Senza senso",H240/H$24)</f>
        <v>1.5824303962702435E-3</v>
      </c>
      <c r="I241" s="27">
        <f t="shared" ref="I241:K241" si="34">IF(I240&gt;I$24/2,"Senza senso",I240/I$24)</f>
        <v>9.0114766253927684E-4</v>
      </c>
      <c r="J241" s="27">
        <f t="shared" si="34"/>
        <v>1.574626682686415E-3</v>
      </c>
      <c r="K241" s="27">
        <f t="shared" si="34"/>
        <v>8.8435513371203707E-4</v>
      </c>
      <c r="M241" s="27">
        <f>IF(M240&gt;H$24/2,"Senza senso",M240/H$24)</f>
        <v>1.568522190428797E-3</v>
      </c>
      <c r="N241" s="27">
        <f>IF(N240&gt;I$24/2,"Senza senso",N240/I$24)</f>
        <v>8.9026282826566792E-4</v>
      </c>
      <c r="O241" s="27">
        <f>IF(O240&gt;J$24/2,"Senza senso",O240/J$24)</f>
        <v>1.5608048632166547E-3</v>
      </c>
      <c r="P241" s="27">
        <f>IF(P240&gt;K$24/2,"Senza senso",P240/K$24)</f>
        <v>8.7371218464450835E-4</v>
      </c>
    </row>
    <row r="242" spans="2:16" x14ac:dyDescent="0.25">
      <c r="F242" t="s">
        <v>124</v>
      </c>
      <c r="G242" s="1" t="s">
        <v>12</v>
      </c>
      <c r="H242" s="25">
        <f>$H$221*H$26^3/48/H$161+$H$221*H$26/4/H$204</f>
        <v>3.6129851861672511</v>
      </c>
      <c r="I242" s="25">
        <f>$H$221*I$26^3/48/I$161+$H$221*I$26/4/I$204</f>
        <v>2.0548057002639051</v>
      </c>
      <c r="J242" s="25">
        <f>$H$221*J$26^3/48/J$161+$H$221*J$26/4/J$204</f>
        <v>3.5797134762808076</v>
      </c>
      <c r="K242" s="25">
        <f>$H$221*K$26^3/48/K$161+$H$221*K$26/4/K$204</f>
        <v>1.9832902605594362</v>
      </c>
      <c r="M242" s="25">
        <f>$H$221*H$26^3/48/H$161</f>
        <v>3.5937084128710062</v>
      </c>
      <c r="N242" s="25">
        <f>$H$221*I$26^3/48/I$161</f>
        <v>2.0397193199606831</v>
      </c>
      <c r="O242" s="25">
        <f>$H$221*J$26^3/48/J$161</f>
        <v>3.5605757850429773</v>
      </c>
      <c r="P242" s="25">
        <f>$H$221*K$26^3/48/K$161</f>
        <v>1.9686029908462468</v>
      </c>
    </row>
    <row r="243" spans="2:16" x14ac:dyDescent="0.25">
      <c r="B243" s="1"/>
      <c r="H243" s="27">
        <f>IF(H242&gt;H$26/2,"Senza senso",H242/H$26)</f>
        <v>2.6067714185910901E-3</v>
      </c>
      <c r="I243" s="27">
        <f t="shared" ref="I243:K243" si="35">IF(I242&gt;I$26/2,"Senza senso",I242/I$26)</f>
        <v>1.4825437952842029E-3</v>
      </c>
      <c r="J243" s="27">
        <f t="shared" si="35"/>
        <v>2.5853773481733411E-3</v>
      </c>
      <c r="K243" s="27">
        <f t="shared" si="35"/>
        <v>1.4371668554778523E-3</v>
      </c>
      <c r="M243" s="27">
        <f>IF(M242&gt;H$26/2,"Senza senso",M242/H$26)</f>
        <v>2.5928632127496438E-3</v>
      </c>
      <c r="N243" s="27">
        <f>IF(N242&gt;I$26/2,"Senza senso",N242/I$26)</f>
        <v>1.4716589610105938E-3</v>
      </c>
      <c r="O243" s="27">
        <f>IF(O242&gt;J$26/2,"Senza senso",O242/J$26)</f>
        <v>2.5715555287035806E-3</v>
      </c>
      <c r="P243" s="27">
        <f>IF(P242&gt;K$26/2,"Senza senso",P242/K$26)</f>
        <v>1.4265239064103238E-3</v>
      </c>
    </row>
    <row r="244" spans="2:16" x14ac:dyDescent="0.25">
      <c r="G244" s="25"/>
      <c r="I244" s="25"/>
      <c r="J244" s="25"/>
      <c r="K244" s="25"/>
      <c r="L244" s="25"/>
    </row>
    <row r="245" spans="2:16" x14ac:dyDescent="0.25">
      <c r="F245" s="20" t="s">
        <v>128</v>
      </c>
      <c r="G245" s="1"/>
      <c r="H245" s="5" t="s">
        <v>6</v>
      </c>
      <c r="I245" s="5" t="s">
        <v>7</v>
      </c>
      <c r="J245" s="5" t="s">
        <v>8</v>
      </c>
      <c r="K245" s="5" t="s">
        <v>9</v>
      </c>
      <c r="L245" s="25"/>
      <c r="M245" s="5" t="s">
        <v>6</v>
      </c>
      <c r="N245" s="5" t="s">
        <v>7</v>
      </c>
      <c r="O245" s="5" t="s">
        <v>8</v>
      </c>
      <c r="P245" s="5" t="s">
        <v>9</v>
      </c>
    </row>
    <row r="246" spans="2:16" x14ac:dyDescent="0.25">
      <c r="F246" t="s">
        <v>117</v>
      </c>
      <c r="G246" s="1" t="s">
        <v>12</v>
      </c>
      <c r="H246" s="25">
        <f>$H$221*H$20^3/48/H$162+$H$221*H$20/4/H$205</f>
        <v>7.7972775003025505E-2</v>
      </c>
      <c r="I246" s="25">
        <f>$H$221*I$20^3/48/I$162+$H$221*I$20/4/I$205</f>
        <v>3.3597190884586438E-2</v>
      </c>
      <c r="J246" s="25">
        <f>$H$221*J$20^3/48/J$162+$H$221*J$20/4/J$205</f>
        <v>7.8155264065548014E-2</v>
      </c>
      <c r="K246" s="25">
        <f>$H$221*K$20^3/48/K$162+$H$221*K$20/4/K$205</f>
        <v>3.3854997191508335E-2</v>
      </c>
      <c r="L246" s="25"/>
      <c r="M246" s="25">
        <f>$H$221*H$20^3/48/H$162</f>
        <v>7.7899441669692177E-2</v>
      </c>
      <c r="N246" s="25">
        <f>$H$221*I$20^3/48/I$162</f>
        <v>3.3539798781739787E-2</v>
      </c>
      <c r="O246" s="25">
        <f>$H$221*J$20^3/48/J$162</f>
        <v>7.8082177645794934E-2</v>
      </c>
      <c r="P246" s="25">
        <f>$H$221*K$20^3/48/K$162</f>
        <v>3.3798313633141272E-2</v>
      </c>
    </row>
    <row r="247" spans="2:16" x14ac:dyDescent="0.25">
      <c r="F247" s="26" t="s">
        <v>119</v>
      </c>
      <c r="G247" s="1"/>
      <c r="H247" s="27">
        <f>IF(H246&gt;H$20/2,"Senza senso",H246/H$20)</f>
        <v>1.3126729798489142E-4</v>
      </c>
      <c r="I247" s="27">
        <f t="shared" ref="I247:K247" si="36">IF(I246&gt;I$20/2,"Senza senso",I246/I$20)</f>
        <v>5.6560927415128682E-5</v>
      </c>
      <c r="J247" s="27">
        <f t="shared" si="36"/>
        <v>1.3119903318037268E-4</v>
      </c>
      <c r="K247" s="27">
        <f t="shared" si="36"/>
        <v>5.6424995319180557E-5</v>
      </c>
      <c r="L247" s="25"/>
      <c r="M247" s="27">
        <f>IF(M246&gt;H$20/2,"Senza senso",M246/H$20)</f>
        <v>1.3114384119476796E-4</v>
      </c>
      <c r="N247" s="27">
        <f>IF(N246&gt;I$20/2,"Senza senso",N246/I$20)</f>
        <v>5.6464307713366642E-5</v>
      </c>
      <c r="O247" s="27">
        <f>IF(O246&gt;J$20/2,"Senza senso",O246/J$20)</f>
        <v>1.3107634320261026E-4</v>
      </c>
      <c r="P247" s="27">
        <f>IF(P246&gt;K$20/2,"Senza senso",P246/K$20)</f>
        <v>5.6330522721902117E-5</v>
      </c>
    </row>
    <row r="248" spans="2:16" x14ac:dyDescent="0.25">
      <c r="F248" t="s">
        <v>121</v>
      </c>
      <c r="G248" s="1" t="s">
        <v>12</v>
      </c>
      <c r="H248" s="25">
        <f>$H$221*H$22^3/48/H$162+$H$221*H$22/4/H$205</f>
        <v>0.14231755399500726</v>
      </c>
      <c r="I248" s="25">
        <f>$H$221*I$22^3/48/I$162+$H$221*I$22/4/I$205</f>
        <v>6.1306733253953381E-2</v>
      </c>
      <c r="J248" s="25">
        <f>$H$221*J$22^3/48/J$162+$H$221*J$22/4/J$205</f>
        <v>0.14055911647606165</v>
      </c>
      <c r="K248" s="25">
        <f>$H$221*K$22^3/48/K$162+$H$221*K$22/4/K$205</f>
        <v>5.8471506228108594E-2</v>
      </c>
      <c r="L248" s="25"/>
      <c r="M248" s="25">
        <f>$H$221*H$22^3/48/H$162</f>
        <v>0.14222792436537762</v>
      </c>
      <c r="N248" s="25">
        <f>$H$221*I$22^3/48/I$162</f>
        <v>6.1236587350474145E-2</v>
      </c>
      <c r="O248" s="25">
        <f>$H$221*J$22^3/48/J$162</f>
        <v>0.14047022758717276</v>
      </c>
      <c r="P248" s="25">
        <f>$H$221*K$22^3/48/K$162</f>
        <v>5.8403485958068123E-2</v>
      </c>
    </row>
    <row r="249" spans="2:16" x14ac:dyDescent="0.25">
      <c r="F249" s="26" t="s">
        <v>119</v>
      </c>
      <c r="G249" s="1"/>
      <c r="H249" s="27">
        <f>IF(H248&gt;H$22/2,"Senza senso",H248/H$22)</f>
        <v>1.9602968869835709E-4</v>
      </c>
      <c r="I249" s="27">
        <f t="shared" ref="I249:K249" si="37">IF(I248&gt;I$22/2,"Senza senso",I248/I$22)</f>
        <v>8.4444536162470223E-5</v>
      </c>
      <c r="J249" s="27">
        <f t="shared" si="37"/>
        <v>1.9400844234100987E-4</v>
      </c>
      <c r="K249" s="27">
        <f t="shared" si="37"/>
        <v>8.1210425316817494E-5</v>
      </c>
      <c r="L249" s="25"/>
      <c r="M249" s="27">
        <f>IF(M248&gt;H$22/2,"Senza senso",M248/H$22)</f>
        <v>1.9590623190823364E-4</v>
      </c>
      <c r="N249" s="27">
        <f>IF(N248&gt;I$22/2,"Senza senso",N248/I$22)</f>
        <v>8.4347916460708182E-5</v>
      </c>
      <c r="O249" s="27">
        <f>IF(O248&gt;J$22/2,"Senza senso",O248/J$22)</f>
        <v>1.9388575236324742E-4</v>
      </c>
      <c r="P249" s="27">
        <f>IF(P248&gt;K$22/2,"Senza senso",P248/K$22)</f>
        <v>8.1115952719539055E-5</v>
      </c>
    </row>
    <row r="250" spans="2:16" x14ac:dyDescent="0.25">
      <c r="F250" t="s">
        <v>123</v>
      </c>
      <c r="G250" s="1" t="s">
        <v>12</v>
      </c>
      <c r="H250" s="25">
        <f>$H$221*H$24^3/48/H$162+$H$221*H$24/4/H$205</f>
        <v>0.46575272839494058</v>
      </c>
      <c r="I250" s="25">
        <f>$H$221*I$24^3/48/I$162+$H$221*I$24/4/I$205</f>
        <v>0.20057785348669865</v>
      </c>
      <c r="J250" s="25">
        <f>$H$221*J$24^3/48/J$162+$H$221*J$24/4/J$205</f>
        <v>0.46376194304308205</v>
      </c>
      <c r="K250" s="25">
        <f>$H$221*K$24^3/48/K$162+$H$221*K$24/4/K$205</f>
        <v>0.19721379551354062</v>
      </c>
      <c r="L250" s="25"/>
      <c r="M250" s="25">
        <f>$H$221*H$24^3/48/H$162</f>
        <v>0.46561964197518751</v>
      </c>
      <c r="N250" s="25">
        <f>$H$221*I$24^3/48/I$162</f>
        <v>0.20047369744819918</v>
      </c>
      <c r="O250" s="25">
        <f>$H$221*J$24^3/48/J$162</f>
        <v>0.46362959736406972</v>
      </c>
      <c r="P250" s="25">
        <f>$H$221*K$24^3/48/K$162</f>
        <v>0.19711176510847991</v>
      </c>
    </row>
    <row r="251" spans="2:16" x14ac:dyDescent="0.25">
      <c r="F251" s="26" t="s">
        <v>119</v>
      </c>
      <c r="G251" s="1"/>
      <c r="H251" s="27">
        <f>IF(H250&gt;H$24/2,"Senza senso",H250/H$24)</f>
        <v>4.3205262374298753E-4</v>
      </c>
      <c r="I251" s="27">
        <f t="shared" ref="I251:K251" si="38">IF(I250&gt;I$24/2,"Senza senso",I250/I$24)</f>
        <v>1.8606479915278168E-4</v>
      </c>
      <c r="J251" s="27">
        <f t="shared" si="38"/>
        <v>4.2992671089559843E-4</v>
      </c>
      <c r="K251" s="27">
        <f t="shared" si="38"/>
        <v>1.8260536621624132E-4</v>
      </c>
      <c r="L251" s="25"/>
      <c r="M251" s="27">
        <f>IF(M250&gt;H$24/2,"Senza senso",M250/H$24)</f>
        <v>4.3192916695286414E-4</v>
      </c>
      <c r="N251" s="27">
        <f>IF(N250&gt;I$24/2,"Senza senso",N250/I$24)</f>
        <v>1.8596817945101964E-4</v>
      </c>
      <c r="O251" s="27">
        <f>IF(O250&gt;J$24/2,"Senza senso",O250/J$24)</f>
        <v>4.2980402091783603E-4</v>
      </c>
      <c r="P251" s="27">
        <f>IF(P250&gt;K$24/2,"Senza senso",P250/K$24)</f>
        <v>1.8251089361896288E-4</v>
      </c>
    </row>
    <row r="252" spans="2:16" x14ac:dyDescent="0.25">
      <c r="F252" t="s">
        <v>124</v>
      </c>
      <c r="G252" s="1" t="s">
        <v>12</v>
      </c>
      <c r="H252" s="25">
        <f>$H$221*H$26^3/48/H$162+$H$221*H$26/4/H$205</f>
        <v>0.98978253676683037</v>
      </c>
      <c r="I252" s="25">
        <f>$H$221*I$26^3/48/I$162+$H$221*I$26/4/I$205</f>
        <v>0.42621358091170686</v>
      </c>
      <c r="J252" s="25">
        <f>$H$221*J$26^3/48/J$162+$H$221*J$26/4/J$205</f>
        <v>0.98065746039162405</v>
      </c>
      <c r="K252" s="25">
        <f>$H$221*K$26^3/48/K$162+$H$221*K$26/4/K$205</f>
        <v>0.41135445415867411</v>
      </c>
      <c r="L252" s="25"/>
      <c r="M252" s="25">
        <f>$H$221*H$26^3/48/H$162</f>
        <v>0.98961142565571925</v>
      </c>
      <c r="N252" s="25">
        <f>$H$221*I$26^3/48/I$162</f>
        <v>0.42607966600506469</v>
      </c>
      <c r="O252" s="25">
        <f>$H$221*J$26^3/48/J$162</f>
        <v>0.98048758384841417</v>
      </c>
      <c r="P252" s="25">
        <f>$H$221*K$26^3/48/K$162</f>
        <v>0.41122408197442989</v>
      </c>
    </row>
    <row r="253" spans="2:16" x14ac:dyDescent="0.25">
      <c r="H253" s="27">
        <f>IF(H252&gt;H$26/2,"Senza senso",H252/H$26)</f>
        <v>7.1412881440608247E-4</v>
      </c>
      <c r="I253" s="27">
        <f t="shared" ref="I253:K253" si="39">IF(I252&gt;I$26/2,"Senza senso",I252/I$26)</f>
        <v>3.0751340614120263E-4</v>
      </c>
      <c r="J253" s="27">
        <f t="shared" si="39"/>
        <v>7.0826047984372676E-4</v>
      </c>
      <c r="K253" s="27">
        <f t="shared" si="39"/>
        <v>2.9808293779614068E-4</v>
      </c>
      <c r="L253" s="25"/>
      <c r="M253" s="27">
        <f>IF(M252&gt;H$26/2,"Senza senso",M252/H$26)</f>
        <v>7.1400535761595907E-4</v>
      </c>
      <c r="N253" s="27">
        <f>IF(N252&gt;I$26/2,"Senza senso",N252/I$26)</f>
        <v>3.0741678643944061E-4</v>
      </c>
      <c r="O253" s="27">
        <f>IF(O252&gt;J$26/2,"Senza senso",O252/J$26)</f>
        <v>7.0813778986596437E-4</v>
      </c>
      <c r="P253" s="27">
        <f>IF(P252&gt;K$26/2,"Senza senso",P252/K$26)</f>
        <v>2.9798846519886224E-4</v>
      </c>
    </row>
    <row r="254" spans="2:16" x14ac:dyDescent="0.25">
      <c r="G254" s="25"/>
      <c r="I254" s="25"/>
      <c r="J254" s="25"/>
      <c r="K254" s="25"/>
      <c r="L254" s="25"/>
    </row>
    <row r="255" spans="2:16" ht="18" x14ac:dyDescent="0.35">
      <c r="G255" s="25"/>
      <c r="H255" s="10" t="s">
        <v>32</v>
      </c>
      <c r="I255" s="25"/>
      <c r="J255" s="29" t="s">
        <v>125</v>
      </c>
      <c r="K255" s="25"/>
      <c r="L255" s="25"/>
      <c r="M255" s="10" t="s">
        <v>32</v>
      </c>
      <c r="O255" s="29" t="s">
        <v>126</v>
      </c>
    </row>
    <row r="256" spans="2:16" x14ac:dyDescent="0.25">
      <c r="F256" s="20" t="s">
        <v>129</v>
      </c>
      <c r="G256" s="1"/>
      <c r="H256" s="5" t="s">
        <v>6</v>
      </c>
      <c r="I256" s="5" t="s">
        <v>7</v>
      </c>
      <c r="J256" s="5" t="s">
        <v>8</v>
      </c>
      <c r="K256" s="5" t="s">
        <v>9</v>
      </c>
      <c r="L256" s="25"/>
      <c r="M256" s="5" t="s">
        <v>6</v>
      </c>
      <c r="N256" s="5" t="s">
        <v>7</v>
      </c>
      <c r="O256" s="5" t="s">
        <v>8</v>
      </c>
      <c r="P256" s="5" t="s">
        <v>9</v>
      </c>
    </row>
    <row r="257" spans="6:16" x14ac:dyDescent="0.25">
      <c r="F257" t="s">
        <v>117</v>
      </c>
      <c r="G257" s="1" t="s">
        <v>12</v>
      </c>
      <c r="H257" s="25">
        <f>$H$221*H$20^3/48/H$164+$H$221*H$20/4/H$207</f>
        <v>0.35808846846389047</v>
      </c>
      <c r="I257" s="25">
        <f>$H$221*I$20^3/48/I$164+$H$221*I$20/4/I$207</f>
        <v>0.22345834214531057</v>
      </c>
      <c r="J257" s="25">
        <f>$H$221*J$20^3/48/J$164+$H$221*J$20/4/J$207</f>
        <v>0.32960666004991895</v>
      </c>
      <c r="K257" s="25">
        <f>$H$221*K$20^3/48/K$164+$H$221*K$20/4/K$207</f>
        <v>0.26558283648412478</v>
      </c>
      <c r="L257" s="25"/>
      <c r="M257" s="25">
        <f>$H$221*H$20^3/48/H$164</f>
        <v>0.29000219178082193</v>
      </c>
      <c r="N257" s="25">
        <f>$H$221*I$20^3/48/I$164</f>
        <v>0.16643835616438357</v>
      </c>
      <c r="O257" s="25">
        <f>$H$221*J$20^3/48/J$164</f>
        <v>0.29068247693372079</v>
      </c>
      <c r="P257" s="25">
        <f>$H$221*K$20^3/48/K$164</f>
        <v>0.16772121379842425</v>
      </c>
    </row>
    <row r="258" spans="6:16" x14ac:dyDescent="0.25">
      <c r="F258" s="26" t="s">
        <v>119</v>
      </c>
      <c r="G258" s="1"/>
      <c r="H258" s="27">
        <f>IF(H257&gt;H$20/2,"Senza senso",H257/H$20)</f>
        <v>6.0284253950149917E-4</v>
      </c>
      <c r="I258" s="27">
        <f t="shared" ref="I258:K258" si="40">IF(I257&gt;I$20/2,"Senza senso",I257/I$20)</f>
        <v>3.7619249519412552E-4</v>
      </c>
      <c r="J258" s="27">
        <f t="shared" si="40"/>
        <v>5.5330982046318436E-4</v>
      </c>
      <c r="K258" s="27">
        <f t="shared" si="40"/>
        <v>4.4263806080687464E-4</v>
      </c>
      <c r="L258" s="25"/>
      <c r="M258" s="27">
        <f>IF(M257&gt;H$20/2,"Senza senso",M257/H$20)</f>
        <v>4.8821917808219181E-4</v>
      </c>
      <c r="N258" s="27">
        <f t="shared" ref="N258:P258" si="41">IF(N257&gt;I$20/2,"Senza senso",N257/I$20)</f>
        <v>2.8019925280199252E-4</v>
      </c>
      <c r="O258" s="27">
        <f t="shared" si="41"/>
        <v>4.8796789815967897E-4</v>
      </c>
      <c r="P258" s="27">
        <f t="shared" si="41"/>
        <v>2.795353563307071E-4</v>
      </c>
    </row>
    <row r="259" spans="6:16" x14ac:dyDescent="0.25">
      <c r="F259" t="s">
        <v>121</v>
      </c>
      <c r="G259" s="1" t="s">
        <v>12</v>
      </c>
      <c r="H259" s="25">
        <f>$H$221*H$22^3/48/H$164+$H$221*H$22/4/H$207</f>
        <v>0.61269930011644458</v>
      </c>
      <c r="I259" s="25">
        <f>$H$221*I$22^3/48/I$164+$H$221*I$22/4/I$207</f>
        <v>0.37357237251550135</v>
      </c>
      <c r="J259" s="25">
        <f>$H$221*J$22^3/48/J$164+$H$221*J$22/4/J$207</f>
        <v>0.57027945060428198</v>
      </c>
      <c r="K259" s="25">
        <f>$H$221*K$22^3/48/K$164+$H$221*K$22/4/K$207</f>
        <v>0.40725620466651774</v>
      </c>
      <c r="L259" s="25"/>
      <c r="M259" s="25">
        <f>$H$221*H$22^3/48/H$164</f>
        <v>0.52948273972602744</v>
      </c>
      <c r="N259" s="25">
        <f>$H$221*I$22^3/48/I$164</f>
        <v>0.3038812785388128</v>
      </c>
      <c r="O259" s="25">
        <f>$H$221*J$22^3/48/J$164</f>
        <v>0.52293922789539227</v>
      </c>
      <c r="P259" s="25">
        <f>$H$221*K$22^3/48/K$164</f>
        <v>0.28982225744367712</v>
      </c>
    </row>
    <row r="260" spans="6:16" x14ac:dyDescent="0.25">
      <c r="F260" s="26" t="s">
        <v>119</v>
      </c>
      <c r="G260" s="1"/>
      <c r="H260" s="27">
        <f>IF(H259&gt;H$22/2,"Senza senso",H259/H$22)</f>
        <v>8.4393842991245809E-4</v>
      </c>
      <c r="I260" s="27">
        <f t="shared" ref="I260:K260" si="42">IF(I259&gt;I$22/2,"Senza senso",I259/I$22)</f>
        <v>5.145624965778255E-4</v>
      </c>
      <c r="J260" s="27">
        <f t="shared" si="42"/>
        <v>7.8713519752143823E-4</v>
      </c>
      <c r="K260" s="27">
        <f t="shared" si="42"/>
        <v>5.6563361759238572E-4</v>
      </c>
      <c r="L260" s="25"/>
      <c r="M260" s="27">
        <f>IF(M259&gt;H$22/2,"Senza senso",M259/H$22)</f>
        <v>7.2931506849315073E-4</v>
      </c>
      <c r="N260" s="27">
        <f t="shared" ref="N260:P260" si="43">IF(N259&gt;I$22/2,"Senza senso",N259/I$22)</f>
        <v>4.1856925418569255E-4</v>
      </c>
      <c r="O260" s="27">
        <f t="shared" si="43"/>
        <v>7.2179327521793273E-4</v>
      </c>
      <c r="P260" s="27">
        <f t="shared" si="43"/>
        <v>4.0253091311621823E-4</v>
      </c>
    </row>
    <row r="261" spans="6:16" x14ac:dyDescent="0.25">
      <c r="F261" t="s">
        <v>123</v>
      </c>
      <c r="G261" s="1" t="s">
        <v>12</v>
      </c>
      <c r="H261" s="25">
        <f>$H$221*H$24^3/48/H$164+$H$221*H$24/4/H$207</f>
        <v>1.8569617309463908</v>
      </c>
      <c r="I261" s="25">
        <f>$H$221*I$24^3/48/I$164+$H$221*I$24/4/I$207</f>
        <v>1.0983141331914981</v>
      </c>
      <c r="J261" s="25">
        <f>$H$221*J$24^3/48/J$164+$H$221*J$24/4/J$207</f>
        <v>1.7964735880991003</v>
      </c>
      <c r="K261" s="25">
        <f>$H$221*K$24^3/48/K$164+$H$221*K$24/4/K$207</f>
        <v>1.1543010397066713</v>
      </c>
      <c r="L261" s="25"/>
      <c r="M261" s="25">
        <f>$H$221*H$24^3/48/H$164</f>
        <v>1.7333977473363775</v>
      </c>
      <c r="N261" s="25">
        <f>$H$221*I$24^3/48/I$164</f>
        <v>0.99483341789277868</v>
      </c>
      <c r="O261" s="25">
        <f>$H$221*J$24^3/48/J$164</f>
        <v>1.725989256510309</v>
      </c>
      <c r="P261" s="25">
        <f>$H$221*K$24^3/48/K$164</f>
        <v>0.97815011887241032</v>
      </c>
    </row>
    <row r="262" spans="6:16" x14ac:dyDescent="0.25">
      <c r="F262" s="26" t="s">
        <v>119</v>
      </c>
      <c r="G262" s="1"/>
      <c r="H262" s="27">
        <f>IF(H261&gt;H$24/2,"Senza senso",H261/H$24)</f>
        <v>1.7225990082990639E-3</v>
      </c>
      <c r="I262" s="27">
        <f t="shared" ref="I262:K262" si="44">IF(I261&gt;I$24/2,"Senza senso",I261/I$24)</f>
        <v>1.0188442793984212E-3</v>
      </c>
      <c r="J262" s="27">
        <f t="shared" si="44"/>
        <v>1.6654061259841477E-3</v>
      </c>
      <c r="K262" s="27">
        <f t="shared" si="44"/>
        <v>1.0687972589876586E-3</v>
      </c>
      <c r="L262" s="25"/>
      <c r="M262" s="27">
        <f>IF(M261&gt;H$24/2,"Senza senso",M261/H$24)</f>
        <v>1.6079756468797566E-3</v>
      </c>
      <c r="N262" s="27">
        <f t="shared" ref="N262:P262" si="45">IF(N261&gt;I$24/2,"Senza senso",N261/I$24)</f>
        <v>9.2285103700628826E-4</v>
      </c>
      <c r="O262" s="27">
        <f t="shared" si="45"/>
        <v>1.6000642036806424E-3</v>
      </c>
      <c r="P262" s="27">
        <f t="shared" si="45"/>
        <v>9.0569455451149105E-4</v>
      </c>
    </row>
    <row r="263" spans="6:16" x14ac:dyDescent="0.25">
      <c r="F263" t="s">
        <v>124</v>
      </c>
      <c r="G263" s="1" t="s">
        <v>12</v>
      </c>
      <c r="H263" s="25">
        <f>$H$221*H$26^3/48/H$164+$H$221*H$26/4/H$207</f>
        <v>3.8429698967353794</v>
      </c>
      <c r="I263" s="25">
        <f>$H$221*I$26^3/48/I$164+$H$221*I$26/4/I$207</f>
        <v>2.2474301955993319</v>
      </c>
      <c r="J263" s="25">
        <f>$H$221*J$26^3/48/J$164+$H$221*J$26/4/J$207</f>
        <v>3.7406083217885837</v>
      </c>
      <c r="K263" s="25">
        <f>$H$221*K$26^3/48/K$164+$H$221*K$26/4/K$207</f>
        <v>2.2657457404625392</v>
      </c>
      <c r="L263" s="25"/>
      <c r="M263" s="25">
        <f>$H$221*H$26^3/48/H$164</f>
        <v>3.6841019178082193</v>
      </c>
      <c r="N263" s="25">
        <f>$H$221*I$26^3/48/I$164</f>
        <v>2.1143835616438356</v>
      </c>
      <c r="O263" s="25">
        <f>$H$221*J$26^3/48/J$164</f>
        <v>3.65013589616715</v>
      </c>
      <c r="P263" s="25">
        <f>$H$221*K$26^3/48/K$164</f>
        <v>2.0406640082854279</v>
      </c>
    </row>
    <row r="264" spans="6:16" x14ac:dyDescent="0.25">
      <c r="H264" s="27">
        <f>IF(H263&gt;H$26/2,"Senza senso",H263/H$26)</f>
        <v>2.7727055532001292E-3</v>
      </c>
      <c r="I264" s="27">
        <f t="shared" ref="I264:K264" si="46">IF(I263&gt;I$26/2,"Senza senso",I263/I$26)</f>
        <v>1.6215225076474256E-3</v>
      </c>
      <c r="J264" s="27">
        <f t="shared" si="46"/>
        <v>2.7015804721858905E-3</v>
      </c>
      <c r="K264" s="27">
        <f t="shared" si="46"/>
        <v>1.641844739465608E-3</v>
      </c>
      <c r="L264" s="25"/>
      <c r="M264" s="27">
        <f>IF(M263&gt;H$26/2,"Senza senso",M263/H$26)</f>
        <v>2.6580821917808221E-3</v>
      </c>
      <c r="N264" s="27">
        <f t="shared" ref="N264:P264" si="47">IF(N263&gt;I$26/2,"Senza senso",N263/I$26)</f>
        <v>1.5255292652552926E-3</v>
      </c>
      <c r="O264" s="27">
        <f t="shared" si="47"/>
        <v>2.6362385498823848E-3</v>
      </c>
      <c r="P264" s="27">
        <f t="shared" si="47"/>
        <v>1.4787420349894405E-3</v>
      </c>
    </row>
    <row r="265" spans="6:16" s="32" customFormat="1" x14ac:dyDescent="0.25">
      <c r="H265" s="33"/>
      <c r="I265" s="33"/>
      <c r="J265" s="33"/>
      <c r="K265" s="33"/>
      <c r="L265" s="34"/>
      <c r="M265" s="33"/>
      <c r="N265" s="33"/>
      <c r="O265" s="33"/>
      <c r="P265" s="33"/>
    </row>
    <row r="266" spans="6:16" s="35" customFormat="1" x14ac:dyDescent="0.25">
      <c r="H266" s="38" t="s">
        <v>143</v>
      </c>
      <c r="I266" s="36"/>
      <c r="J266" s="36"/>
      <c r="K266" s="36"/>
      <c r="L266" s="37"/>
      <c r="M266" s="38" t="s">
        <v>144</v>
      </c>
      <c r="N266" s="36"/>
      <c r="O266" s="36"/>
      <c r="P266" s="36"/>
    </row>
    <row r="267" spans="6:16" x14ac:dyDescent="0.25">
      <c r="G267" s="39" t="s">
        <v>142</v>
      </c>
      <c r="H267" s="5" t="s">
        <v>6</v>
      </c>
      <c r="I267" s="5" t="s">
        <v>7</v>
      </c>
      <c r="J267" s="5" t="s">
        <v>8</v>
      </c>
      <c r="K267" s="5" t="s">
        <v>9</v>
      </c>
      <c r="L267" s="40"/>
      <c r="M267" s="5" t="s">
        <v>6</v>
      </c>
      <c r="N267" s="5" t="s">
        <v>7</v>
      </c>
      <c r="O267" s="5" t="s">
        <v>8</v>
      </c>
      <c r="P267" s="5" t="s">
        <v>9</v>
      </c>
    </row>
    <row r="268" spans="6:16" x14ac:dyDescent="0.25">
      <c r="F268" t="s">
        <v>117</v>
      </c>
      <c r="G268" s="1" t="s">
        <v>12</v>
      </c>
      <c r="H268" s="25">
        <v>0.70499999999999996</v>
      </c>
      <c r="I268" s="25">
        <v>0.45900000000000002</v>
      </c>
      <c r="J268" s="25">
        <v>0.56599999999999995</v>
      </c>
      <c r="K268" s="25">
        <v>0.64100000000000001</v>
      </c>
      <c r="L268" s="25"/>
      <c r="M268" s="25">
        <v>0.70799999999999996</v>
      </c>
      <c r="N268" s="25">
        <v>0.46200000000000002</v>
      </c>
      <c r="O268" s="25">
        <v>0.56699999999999995</v>
      </c>
      <c r="P268" s="25">
        <v>0.64400000000000002</v>
      </c>
    </row>
    <row r="269" spans="6:16" x14ac:dyDescent="0.25">
      <c r="F269" s="26" t="s">
        <v>119</v>
      </c>
      <c r="G269" s="1"/>
      <c r="H269" s="27">
        <f>IF(H268&gt;H$20/2,"Senza senso",H268/H$20)</f>
        <v>1.1868686868686867E-3</v>
      </c>
      <c r="I269" s="27">
        <f t="shared" ref="I269:K269" si="48">IF(I268&gt;I$20/2,"Senza senso",I268/I$20)</f>
        <v>7.727272727272728E-4</v>
      </c>
      <c r="J269" s="27">
        <f t="shared" si="48"/>
        <v>9.5014268927312389E-4</v>
      </c>
      <c r="K269" s="27">
        <f t="shared" si="48"/>
        <v>1.0683333333333335E-3</v>
      </c>
      <c r="L269" s="25"/>
      <c r="M269" s="27">
        <f>IF(M268&gt;H$20/2,"Senza senso",M268/H$20)</f>
        <v>1.191919191919192E-3</v>
      </c>
      <c r="N269" s="27">
        <f t="shared" ref="N269:P269" si="49">IF(N268&gt;I$20/2,"Senza senso",N268/I$20)</f>
        <v>7.7777777777777784E-4</v>
      </c>
      <c r="O269" s="27">
        <f t="shared" si="49"/>
        <v>9.5182138660399518E-4</v>
      </c>
      <c r="P269" s="27">
        <f t="shared" si="49"/>
        <v>1.0733333333333333E-3</v>
      </c>
    </row>
    <row r="270" spans="6:16" x14ac:dyDescent="0.25">
      <c r="F270" t="s">
        <v>121</v>
      </c>
      <c r="G270" s="1" t="s">
        <v>12</v>
      </c>
      <c r="H270" s="25">
        <v>1.0940000000000001</v>
      </c>
      <c r="I270" s="25">
        <v>0.68799999999999994</v>
      </c>
      <c r="J270" s="25">
        <v>0.90900000000000003</v>
      </c>
      <c r="K270" s="25">
        <v>0.88700000000000001</v>
      </c>
      <c r="L270" s="25"/>
      <c r="M270" s="25">
        <v>1.097</v>
      </c>
      <c r="N270" s="25">
        <v>0.69099999999999995</v>
      </c>
      <c r="O270" s="25">
        <v>0.91</v>
      </c>
      <c r="P270" s="25">
        <v>0.88900000000000001</v>
      </c>
    </row>
    <row r="271" spans="6:16" x14ac:dyDescent="0.25">
      <c r="F271" s="26" t="s">
        <v>119</v>
      </c>
      <c r="G271" s="1"/>
      <c r="H271" s="27">
        <f>IF(H270&gt;H$22/2,"Senza senso",H270/H$22)</f>
        <v>1.506887052341598E-3</v>
      </c>
      <c r="I271" s="27">
        <f t="shared" ref="I271:K271" si="50">IF(I270&gt;I$22/2,"Senza senso",I270/I$22)</f>
        <v>9.4765840220385669E-4</v>
      </c>
      <c r="J271" s="27">
        <f t="shared" si="50"/>
        <v>1.2546583850931677E-3</v>
      </c>
      <c r="K271" s="27">
        <f t="shared" si="50"/>
        <v>1.2319444444444444E-3</v>
      </c>
      <c r="L271" s="25"/>
      <c r="M271" s="27">
        <f>IF(M270&gt;H$22/2,"Senza senso",M270/H$22)</f>
        <v>1.5110192837465564E-3</v>
      </c>
      <c r="N271" s="27">
        <f t="shared" ref="N271:P271" si="51">IF(N270&gt;I$22/2,"Senza senso",N270/I$22)</f>
        <v>9.5179063360881536E-4</v>
      </c>
      <c r="O271" s="27">
        <f t="shared" si="51"/>
        <v>1.2560386473429953E-3</v>
      </c>
      <c r="P271" s="27">
        <f t="shared" si="51"/>
        <v>1.2347222222222223E-3</v>
      </c>
    </row>
    <row r="272" spans="6:16" x14ac:dyDescent="0.25">
      <c r="F272" t="s">
        <v>123</v>
      </c>
      <c r="G272" s="1" t="s">
        <v>12</v>
      </c>
      <c r="H272" s="25">
        <v>2.8570000000000002</v>
      </c>
      <c r="I272" s="25">
        <v>1.6890000000000001</v>
      </c>
      <c r="J272" s="25">
        <v>2.577</v>
      </c>
      <c r="K272" s="25">
        <v>2.0110000000000001</v>
      </c>
      <c r="L272" s="25"/>
      <c r="M272" s="25">
        <v>2.86</v>
      </c>
      <c r="N272" s="25">
        <v>1.6910000000000001</v>
      </c>
      <c r="O272" s="25">
        <v>2.5779999999999998</v>
      </c>
      <c r="P272" s="25">
        <v>2.0129999999999999</v>
      </c>
    </row>
    <row r="273" spans="6:16" x14ac:dyDescent="0.25">
      <c r="F273" s="26" t="s">
        <v>119</v>
      </c>
      <c r="G273" s="1"/>
      <c r="H273" s="27">
        <f>IF(H272&gt;H$24/2,"Senza senso",H272/H$24)</f>
        <v>2.6502782931354363E-3</v>
      </c>
      <c r="I273" s="27">
        <f t="shared" ref="I273:K273" si="52">IF(I272&gt;I$24/2,"Senza senso",I272/I$24)</f>
        <v>1.5667903525046383E-3</v>
      </c>
      <c r="J273" s="27">
        <f t="shared" si="52"/>
        <v>2.3889867433021226E-3</v>
      </c>
      <c r="K273" s="27">
        <f t="shared" si="52"/>
        <v>1.862037037037037E-3</v>
      </c>
      <c r="L273" s="25"/>
      <c r="M273" s="27">
        <f>IF(M272&gt;H$24/2,"Senza senso",M272/H$24)</f>
        <v>2.6530612244897956E-3</v>
      </c>
      <c r="N273" s="27">
        <f t="shared" ref="N273:P273" si="53">IF(N272&gt;I$24/2,"Senza senso",N272/I$24)</f>
        <v>1.5686456400742115E-3</v>
      </c>
      <c r="O273" s="27">
        <f t="shared" si="53"/>
        <v>2.3899137851117083E-3</v>
      </c>
      <c r="P273" s="27">
        <f t="shared" si="53"/>
        <v>1.8638888888888889E-3</v>
      </c>
    </row>
    <row r="274" spans="6:16" x14ac:dyDescent="0.25">
      <c r="F274" t="s">
        <v>124</v>
      </c>
      <c r="G274" s="1" t="s">
        <v>12</v>
      </c>
      <c r="H274" s="25">
        <v>5.5529999999999999</v>
      </c>
      <c r="I274" s="25">
        <v>3.1859999999999999</v>
      </c>
      <c r="J274" s="25">
        <v>5.1529999999999996</v>
      </c>
      <c r="K274" s="25">
        <v>3.5379999999999998</v>
      </c>
      <c r="L274" s="25"/>
      <c r="M274" s="25">
        <v>5.556</v>
      </c>
      <c r="N274" s="25">
        <v>3.1890000000000001</v>
      </c>
      <c r="O274" s="25">
        <v>5.1539999999999999</v>
      </c>
      <c r="P274" s="25">
        <v>3.5390000000000001</v>
      </c>
    </row>
    <row r="275" spans="6:16" x14ac:dyDescent="0.25">
      <c r="H275" s="27">
        <f>IF(H274&gt;H$26/2,"Senza senso",H274/H$26)</f>
        <v>4.0064935064935067E-3</v>
      </c>
      <c r="I275" s="27">
        <f t="shared" ref="I275:K275" si="54">IF(I274&gt;I$26/2,"Senza senso",I274/I$26)</f>
        <v>2.2987012987012987E-3</v>
      </c>
      <c r="J275" s="27">
        <f t="shared" si="54"/>
        <v>3.7216524628051421E-3</v>
      </c>
      <c r="K275" s="27">
        <f t="shared" si="54"/>
        <v>2.5637681159420287E-3</v>
      </c>
      <c r="L275" s="25"/>
      <c r="M275" s="27">
        <f>IF(M274&gt;H$26/2,"Senza senso",M274/H$26)</f>
        <v>4.0086580086580084E-3</v>
      </c>
      <c r="N275" s="27">
        <f t="shared" ref="N275:P275" si="55">IF(N274&gt;I$26/2,"Senza senso",N274/I$26)</f>
        <v>2.3008658008658008E-3</v>
      </c>
      <c r="O275" s="27">
        <f t="shared" si="55"/>
        <v>3.7223746930521453E-3</v>
      </c>
      <c r="P275" s="27">
        <f t="shared" si="55"/>
        <v>2.5644927536231884E-3</v>
      </c>
    </row>
    <row r="276" spans="6:16" x14ac:dyDescent="0.25">
      <c r="H276" s="27"/>
      <c r="I276" s="27"/>
      <c r="J276" s="27"/>
      <c r="K276" s="27"/>
      <c r="L276" s="25"/>
      <c r="M276" s="27"/>
      <c r="N276" s="27"/>
      <c r="O276" s="27"/>
      <c r="P276" s="27"/>
    </row>
    <row r="277" spans="6:16" x14ac:dyDescent="0.25">
      <c r="F277" s="20" t="s">
        <v>130</v>
      </c>
      <c r="G277" s="1"/>
      <c r="H277" s="5" t="s">
        <v>6</v>
      </c>
      <c r="I277" s="5" t="s">
        <v>7</v>
      </c>
      <c r="J277" s="5" t="s">
        <v>8</v>
      </c>
      <c r="K277" s="5" t="s">
        <v>9</v>
      </c>
      <c r="L277" s="25"/>
      <c r="M277" s="5" t="s">
        <v>6</v>
      </c>
      <c r="N277" s="5" t="s">
        <v>7</v>
      </c>
      <c r="O277" s="5" t="s">
        <v>8</v>
      </c>
      <c r="P277" s="5" t="s">
        <v>9</v>
      </c>
    </row>
    <row r="278" spans="6:16" x14ac:dyDescent="0.25">
      <c r="F278" t="s">
        <v>117</v>
      </c>
      <c r="G278" s="1" t="s">
        <v>12</v>
      </c>
      <c r="H278" s="25">
        <f>$H$221*H$20^3/48/H$165+$H$221*H$20/4/H$208</f>
        <v>0.28201760086156524</v>
      </c>
      <c r="I278" s="25">
        <f>$H$221*I$20^3/48/I$165+$H$221*I$20/4/I$208</f>
        <v>0.15500660099923247</v>
      </c>
      <c r="J278" s="25">
        <f>$H$221*J$20^3/48/J$165+$H$221*J$20/4/J$208</f>
        <v>0.264702215178794</v>
      </c>
      <c r="K278" s="25">
        <f>$H$221*K$20^3/48/K$165+$H$221*K$20/4/K$208</f>
        <v>0.16470122188116548</v>
      </c>
      <c r="L278" s="25"/>
      <c r="M278" s="25">
        <f>$H$221*H$20^3/48/H$165</f>
        <v>0.28138861335315973</v>
      </c>
      <c r="N278" s="25">
        <f>$H$221*I$20^3/48/I$165</f>
        <v>0.1544798449382658</v>
      </c>
      <c r="O278" s="25">
        <f>$H$221*J$20^3/48/J$165</f>
        <v>0.26434262986810148</v>
      </c>
      <c r="P278" s="25">
        <f>$H$221*K$20^3/48/K$165</f>
        <v>0.16379716689064044</v>
      </c>
    </row>
    <row r="279" spans="6:16" x14ac:dyDescent="0.25">
      <c r="F279" s="26" t="s">
        <v>119</v>
      </c>
      <c r="G279" s="1"/>
      <c r="H279" s="27">
        <f>IF(H278&gt;H$20/2,"Senza senso",H278/H$20)</f>
        <v>4.7477710582755089E-4</v>
      </c>
      <c r="I279" s="27">
        <f t="shared" ref="I279:K279" si="56">IF(I278&gt;I$20/2,"Senza senso",I278/I$20)</f>
        <v>2.6095387373608161E-4</v>
      </c>
      <c r="J279" s="27">
        <f t="shared" si="56"/>
        <v>4.4435490209634711E-4</v>
      </c>
      <c r="K279" s="27">
        <f t="shared" si="56"/>
        <v>2.7450203646860915E-4</v>
      </c>
      <c r="L279" s="25"/>
      <c r="M279" s="27">
        <f>IF(M278&gt;H$20/2,"Senza senso",M278/H$20)</f>
        <v>4.7371820429824871E-4</v>
      </c>
      <c r="N279" s="27">
        <f t="shared" ref="N279:P279" si="57">IF(N278&gt;I$20/2,"Senza senso",N278/I$20)</f>
        <v>2.6006707902064951E-4</v>
      </c>
      <c r="O279" s="27">
        <f t="shared" si="57"/>
        <v>4.4375126719506706E-4</v>
      </c>
      <c r="P279" s="27">
        <f t="shared" si="57"/>
        <v>2.7299527815106739E-4</v>
      </c>
    </row>
    <row r="280" spans="6:16" x14ac:dyDescent="0.25">
      <c r="F280" t="s">
        <v>121</v>
      </c>
      <c r="G280" s="1" t="s">
        <v>12</v>
      </c>
      <c r="H280" s="25">
        <f>$H$221*H$22^3/48/H$165+$H$221*H$22/4/H$208</f>
        <v>0.51452492763106294</v>
      </c>
      <c r="I280" s="25">
        <f>$H$221*I$22^3/48/I$165+$H$221*I$22/4/I$208</f>
        <v>0.28269137621831703</v>
      </c>
      <c r="J280" s="25">
        <f>$H$221*J$22^3/48/J$165+$H$221*J$22/4/J$208</f>
        <v>0.47599104494888661</v>
      </c>
      <c r="K280" s="25">
        <f>$H$221*K$22^3/48/K$165+$H$221*K$22/4/K$208</f>
        <v>0.28412637037565674</v>
      </c>
      <c r="L280" s="25"/>
      <c r="M280" s="25">
        <f>$H$221*H$22^3/48/H$165</f>
        <v>0.51375616512078959</v>
      </c>
      <c r="N280" s="25">
        <f>$H$221*I$22^3/48/I$165</f>
        <v>0.28204756325491331</v>
      </c>
      <c r="O280" s="25">
        <f>$H$221*J$22^3/48/J$165</f>
        <v>0.47555371146290926</v>
      </c>
      <c r="P280" s="25">
        <f>$H$221*K$22^3/48/K$165</f>
        <v>0.28304150438702669</v>
      </c>
    </row>
    <row r="281" spans="6:16" x14ac:dyDescent="0.25">
      <c r="F281" s="26" t="s">
        <v>119</v>
      </c>
      <c r="G281" s="1"/>
      <c r="H281" s="27">
        <f>IF(H280&gt;H$22/2,"Senza senso",H280/H$22)</f>
        <v>7.0871202153038968E-4</v>
      </c>
      <c r="I281" s="27">
        <f t="shared" ref="I281:K281" si="58">IF(I280&gt;I$22/2,"Senza senso",I280/I$22)</f>
        <v>3.8938206090677276E-4</v>
      </c>
      <c r="J281" s="27">
        <f t="shared" si="58"/>
        <v>6.5699247059887726E-4</v>
      </c>
      <c r="K281" s="27">
        <f t="shared" si="58"/>
        <v>3.946199588550788E-4</v>
      </c>
      <c r="L281" s="25"/>
      <c r="M281" s="27">
        <f>IF(M280&gt;H$22/2,"Senza senso",M280/H$22)</f>
        <v>7.0765312000108755E-4</v>
      </c>
      <c r="N281" s="27">
        <f t="shared" ref="N281:P281" si="59">IF(N280&gt;I$22/2,"Senza senso",N280/I$22)</f>
        <v>3.8849526619134066E-4</v>
      </c>
      <c r="O281" s="27">
        <f t="shared" si="59"/>
        <v>6.5638883569759732E-4</v>
      </c>
      <c r="P281" s="27">
        <f t="shared" si="59"/>
        <v>3.9311320053753704E-4</v>
      </c>
    </row>
    <row r="282" spans="6:16" x14ac:dyDescent="0.25">
      <c r="F282" t="s">
        <v>123</v>
      </c>
      <c r="G282" s="1" t="s">
        <v>12</v>
      </c>
      <c r="H282" s="25">
        <f>$H$221*H$24^3/48/H$165+$H$221*H$24/4/H$208</f>
        <v>1.6830542618083446</v>
      </c>
      <c r="I282" s="25">
        <f>$H$221*I$24^3/48/I$165+$H$221*I$24/4/I$208</f>
        <v>0.92431110757485269</v>
      </c>
      <c r="J282" s="25">
        <f>$H$221*J$24^3/48/J$165+$H$221*J$24/4/J$208</f>
        <v>1.5702419329649273</v>
      </c>
      <c r="K282" s="25">
        <f>$H$221*K$24^3/48/K$165+$H$221*K$24/4/K$208</f>
        <v>0.95689237628916024</v>
      </c>
      <c r="L282" s="25"/>
      <c r="M282" s="25">
        <f>$H$221*H$24^3/48/H$165</f>
        <v>1.6819127659597568</v>
      </c>
      <c r="N282" s="25">
        <f>$H$221*I$24^3/48/I$165</f>
        <v>0.92335514287161691</v>
      </c>
      <c r="O282" s="25">
        <f>$H$221*J$24^3/48/J$165</f>
        <v>1.5695907919969165</v>
      </c>
      <c r="P282" s="25">
        <f>$H$221*K$24^3/48/K$165</f>
        <v>0.95526507730621513</v>
      </c>
    </row>
    <row r="283" spans="6:16" x14ac:dyDescent="0.25">
      <c r="F283" s="26" t="s">
        <v>119</v>
      </c>
      <c r="G283" s="1"/>
      <c r="H283" s="27">
        <f>IF(H282&gt;H$24/2,"Senza senso",H282/H$24)</f>
        <v>1.5612748254251805E-3</v>
      </c>
      <c r="I283" s="27">
        <f t="shared" ref="I283:K283" si="60">IF(I282&gt;I$24/2,"Senza senso",I282/I$24)</f>
        <v>8.5743145415106926E-4</v>
      </c>
      <c r="J283" s="27">
        <f t="shared" si="60"/>
        <v>1.455679923023016E-3</v>
      </c>
      <c r="K283" s="27">
        <f t="shared" si="60"/>
        <v>8.8601145952700024E-4</v>
      </c>
      <c r="L283" s="25"/>
      <c r="M283" s="27">
        <f>IF(M282&gt;H$24/2,"Senza senso",M282/H$24)</f>
        <v>1.5602159238958782E-3</v>
      </c>
      <c r="N283" s="27">
        <f t="shared" ref="N283:P283" si="61">IF(N282&gt;I$24/2,"Senza senso",N282/I$24)</f>
        <v>8.5654465943563716E-4</v>
      </c>
      <c r="O283" s="27">
        <f t="shared" si="61"/>
        <v>1.4550762881217359E-3</v>
      </c>
      <c r="P283" s="27">
        <f t="shared" si="61"/>
        <v>8.8450470120945849E-4</v>
      </c>
    </row>
    <row r="284" spans="6:16" x14ac:dyDescent="0.25">
      <c r="F284" t="s">
        <v>124</v>
      </c>
      <c r="G284" s="1" t="s">
        <v>12</v>
      </c>
      <c r="H284" s="25">
        <f>$H$221*H$26^3/48/H$165+$H$221*H$26/4/H$208</f>
        <v>3.5761452071541981</v>
      </c>
      <c r="I284" s="25">
        <f>$H$221*I$26^3/48/I$165+$H$221*I$26/4/I$208</f>
        <v>1.96369527576541</v>
      </c>
      <c r="J284" s="25">
        <f>$H$221*J$26^3/48/J$165+$H$221*J$26/4/J$208</f>
        <v>3.3202189643328954</v>
      </c>
      <c r="K284" s="25">
        <f>$H$221*K$26^3/48/K$165+$H$221*K$26/4/K$208</f>
        <v>1.99499945603663</v>
      </c>
      <c r="L284" s="25"/>
      <c r="M284" s="25">
        <f>$H$221*H$26^3/48/H$165</f>
        <v>3.5746775696345852</v>
      </c>
      <c r="N284" s="25">
        <f>$H$221*I$26^3/48/I$165</f>
        <v>1.9624661782898212</v>
      </c>
      <c r="O284" s="25">
        <f>$H$221*J$26^3/48/J$165</f>
        <v>3.3193831714485831</v>
      </c>
      <c r="P284" s="25">
        <f>$H$221*K$26^3/48/K$165</f>
        <v>1.9929201295584225</v>
      </c>
    </row>
    <row r="285" spans="6:16" x14ac:dyDescent="0.25">
      <c r="H285" s="27">
        <f>IF(H284&gt;H$26/2,"Senza senso",H284/H$26)</f>
        <v>2.5801913471531013E-3</v>
      </c>
      <c r="I285" s="27">
        <f t="shared" ref="I285:K285" si="62">IF(I284&gt;I$26/2,"Senza senso",I284/I$26)</f>
        <v>1.4168075582723016E-3</v>
      </c>
      <c r="J285" s="27">
        <f t="shared" si="62"/>
        <v>2.3979625627133438E-3</v>
      </c>
      <c r="K285" s="27">
        <f t="shared" si="62"/>
        <v>1.4456517797366885E-3</v>
      </c>
      <c r="L285" s="25"/>
      <c r="M285" s="27">
        <f>IF(M284&gt;H$26/2,"Senza senso",M284/H$26)</f>
        <v>2.5791324456237988E-3</v>
      </c>
      <c r="N285" s="27">
        <f t="shared" ref="N285:P285" si="63">IF(N284&gt;I$26/2,"Senza senso",N284/I$26)</f>
        <v>1.4159207635568696E-3</v>
      </c>
      <c r="O285" s="27">
        <f t="shared" si="63"/>
        <v>2.3973589278120638E-3</v>
      </c>
      <c r="P285" s="27">
        <f t="shared" si="63"/>
        <v>1.4441450214191468E-3</v>
      </c>
    </row>
    <row r="286" spans="6:16" x14ac:dyDescent="0.25">
      <c r="H286" s="27"/>
      <c r="I286" s="27"/>
      <c r="J286" s="27"/>
      <c r="K286" s="27"/>
      <c r="L286" s="25"/>
      <c r="M286" s="27"/>
      <c r="N286" s="27"/>
      <c r="O286" s="27"/>
      <c r="P286" s="27"/>
    </row>
    <row r="287" spans="6:16" ht="18" x14ac:dyDescent="0.35">
      <c r="G287" s="25"/>
      <c r="H287" s="10" t="s">
        <v>131</v>
      </c>
      <c r="I287" s="25"/>
      <c r="J287" s="29" t="s">
        <v>125</v>
      </c>
      <c r="K287" s="25"/>
      <c r="L287" s="25"/>
      <c r="M287" s="10" t="s">
        <v>131</v>
      </c>
      <c r="O287" s="29" t="s">
        <v>126</v>
      </c>
    </row>
    <row r="288" spans="6:16" x14ac:dyDescent="0.25">
      <c r="F288" s="20" t="s">
        <v>129</v>
      </c>
      <c r="G288" s="1"/>
      <c r="H288" s="5" t="s">
        <v>6</v>
      </c>
      <c r="I288" s="5" t="s">
        <v>7</v>
      </c>
      <c r="J288" s="5" t="s">
        <v>8</v>
      </c>
      <c r="K288" s="5" t="s">
        <v>9</v>
      </c>
      <c r="L288" s="25"/>
      <c r="M288" s="5" t="s">
        <v>6</v>
      </c>
      <c r="N288" s="5" t="s">
        <v>7</v>
      </c>
      <c r="O288" s="5" t="s">
        <v>8</v>
      </c>
      <c r="P288" s="5" t="s">
        <v>9</v>
      </c>
    </row>
    <row r="289" spans="6:16" x14ac:dyDescent="0.25">
      <c r="F289" t="s">
        <v>117</v>
      </c>
      <c r="G289" s="1" t="s">
        <v>12</v>
      </c>
      <c r="H289" s="25">
        <f>$H$221*H$20^3/48/H$167+$H$221*H$20/4/H$210</f>
        <v>0.3400247624051172</v>
      </c>
      <c r="I289" s="25">
        <f>$H$221*I$20^3/48/I$167+$H$221*I$20/4/I$210</f>
        <v>0.20833059076261565</v>
      </c>
      <c r="J289" s="25">
        <f>$H$221*J$20^3/48/J$167+$H$221*J$20/4/J$210</f>
        <v>0.31927983595786641</v>
      </c>
      <c r="K289" s="25">
        <f>$H$221*K$20^3/48/K$167+$H$221*K$20/4/K$210</f>
        <v>0.23961954883281647</v>
      </c>
      <c r="L289" s="25"/>
      <c r="M289" s="25">
        <f>$H$221*H$20^3/48/H$167</f>
        <v>0.29000219178082193</v>
      </c>
      <c r="N289" s="25">
        <f>$H$221*I$20^3/48/I$167</f>
        <v>0.16643835616438357</v>
      </c>
      <c r="O289" s="25">
        <f>$H$221*J$20^3/48/J$167</f>
        <v>0.29068247693372079</v>
      </c>
      <c r="P289" s="25">
        <f>$H$221*K$20^3/48/K$167</f>
        <v>0.16772121379842425</v>
      </c>
    </row>
    <row r="290" spans="6:16" x14ac:dyDescent="0.25">
      <c r="F290" s="26" t="s">
        <v>119</v>
      </c>
      <c r="G290" s="1"/>
      <c r="H290" s="27">
        <f>IF(H289&gt;H$20/2,"Senza senso",H289/H$20)</f>
        <v>5.7243225994127477E-4</v>
      </c>
      <c r="I290" s="27">
        <f t="shared" ref="I290:K290" si="64">IF(I289&gt;I$20/2,"Senza senso",I289/I$20)</f>
        <v>3.507249002737637E-4</v>
      </c>
      <c r="J290" s="27">
        <f t="shared" si="64"/>
        <v>5.3597420842347893E-4</v>
      </c>
      <c r="K290" s="27">
        <f t="shared" si="64"/>
        <v>3.9936591472136077E-4</v>
      </c>
      <c r="L290" s="25"/>
      <c r="M290" s="27">
        <f>IF(M289&gt;H$20/2,"Senza senso",M289/H$20)</f>
        <v>4.8821917808219181E-4</v>
      </c>
      <c r="N290" s="27">
        <f t="shared" ref="N290:P290" si="65">IF(N289&gt;I$20/2,"Senza senso",N289/I$20)</f>
        <v>2.8019925280199252E-4</v>
      </c>
      <c r="O290" s="27">
        <f t="shared" si="65"/>
        <v>4.8796789815967897E-4</v>
      </c>
      <c r="P290" s="27">
        <f t="shared" si="65"/>
        <v>2.795353563307071E-4</v>
      </c>
    </row>
    <row r="291" spans="6:16" x14ac:dyDescent="0.25">
      <c r="F291" t="s">
        <v>121</v>
      </c>
      <c r="G291" s="1" t="s">
        <v>12</v>
      </c>
      <c r="H291" s="25">
        <f>$H$221*H$22^3/48/H$167+$H$221*H$22/4/H$210</f>
        <v>0.59062143715572168</v>
      </c>
      <c r="I291" s="25">
        <f>$H$221*I$22^3/48/I$167+$H$221*I$22/4/I$210</f>
        <v>0.35508289860331865</v>
      </c>
      <c r="J291" s="25">
        <f>$H$221*J$22^3/48/J$167+$H$221*J$22/4/J$210</f>
        <v>0.5577197996815153</v>
      </c>
      <c r="K291" s="25">
        <f>$H$221*K$22^3/48/K$167+$H$221*K$22/4/K$210</f>
        <v>0.3761002594849478</v>
      </c>
      <c r="L291" s="25"/>
      <c r="M291" s="25">
        <f>$H$221*H$22^3/48/H$167</f>
        <v>0.52948273972602744</v>
      </c>
      <c r="N291" s="25">
        <f>$H$221*I$22^3/48/I$167</f>
        <v>0.3038812785388128</v>
      </c>
      <c r="O291" s="25">
        <f>$H$221*J$22^3/48/J$167</f>
        <v>0.52293922789539227</v>
      </c>
      <c r="P291" s="25">
        <f>$H$221*K$22^3/48/K$167</f>
        <v>0.28982225744367712</v>
      </c>
    </row>
    <row r="292" spans="6:16" x14ac:dyDescent="0.25">
      <c r="F292" s="26" t="s">
        <v>119</v>
      </c>
      <c r="G292" s="1"/>
      <c r="H292" s="27">
        <f>IF(H291&gt;H$22/2,"Senza senso",H291/H$22)</f>
        <v>8.135281503522337E-4</v>
      </c>
      <c r="I292" s="27">
        <f t="shared" ref="I292:K292" si="66">IF(I291&gt;I$22/2,"Senza senso",I291/I$22)</f>
        <v>4.8909490165746367E-4</v>
      </c>
      <c r="J292" s="27">
        <f t="shared" si="66"/>
        <v>7.697995854817327E-4</v>
      </c>
      <c r="K292" s="27">
        <f t="shared" si="66"/>
        <v>5.223614715068719E-4</v>
      </c>
      <c r="L292" s="25"/>
      <c r="M292" s="27">
        <f>IF(M291&gt;H$22/2,"Senza senso",M291/H$22)</f>
        <v>7.2931506849315073E-4</v>
      </c>
      <c r="N292" s="27">
        <f t="shared" ref="N292:P292" si="67">IF(N291&gt;I$22/2,"Senza senso",N291/I$22)</f>
        <v>4.1856925418569255E-4</v>
      </c>
      <c r="O292" s="27">
        <f t="shared" si="67"/>
        <v>7.2179327521793273E-4</v>
      </c>
      <c r="P292" s="27">
        <f t="shared" si="67"/>
        <v>4.0253091311621823E-4</v>
      </c>
    </row>
    <row r="293" spans="6:16" x14ac:dyDescent="0.25">
      <c r="F293" t="s">
        <v>123</v>
      </c>
      <c r="G293" s="1" t="s">
        <v>12</v>
      </c>
      <c r="H293" s="25">
        <f>$H$221*H$24^3/48/H$167+$H$221*H$24/4/H$210</f>
        <v>1.8241794495804688</v>
      </c>
      <c r="I293" s="25">
        <f>$H$221*I$24^3/48/I$167+$H$221*I$24/4/I$210</f>
        <v>1.0708600658673479</v>
      </c>
      <c r="J293" s="25">
        <f>$H$221*J$24^3/48/J$167+$H$221*J$24/4/J$210</f>
        <v>1.7777736633918699</v>
      </c>
      <c r="K293" s="25">
        <f>$H$221*K$24^3/48/K$167+$H$221*K$24/4/K$210</f>
        <v>1.1075671219343164</v>
      </c>
      <c r="L293" s="25"/>
      <c r="M293" s="25">
        <f>$H$221*H$24^3/48/H$167</f>
        <v>1.7333977473363775</v>
      </c>
      <c r="N293" s="25">
        <f>$H$221*I$24^3/48/I$167</f>
        <v>0.99483341789277868</v>
      </c>
      <c r="O293" s="25">
        <f>$H$221*J$24^3/48/J$167</f>
        <v>1.725989256510309</v>
      </c>
      <c r="P293" s="25">
        <f>$H$221*K$24^3/48/K$167</f>
        <v>0.97815011887241032</v>
      </c>
    </row>
    <row r="294" spans="6:16" x14ac:dyDescent="0.25">
      <c r="F294" s="26" t="s">
        <v>119</v>
      </c>
      <c r="G294" s="1"/>
      <c r="H294" s="27">
        <f>IF(H293&gt;H$24/2,"Senza senso",H293/H$24)</f>
        <v>1.6921887287388393E-3</v>
      </c>
      <c r="I294" s="27">
        <f t="shared" ref="I294:K294" si="68">IF(I293&gt;I$24/2,"Senza senso",I293/I$24)</f>
        <v>9.9337668447805933E-4</v>
      </c>
      <c r="J294" s="27">
        <f t="shared" si="68"/>
        <v>1.6480705139444423E-3</v>
      </c>
      <c r="K294" s="27">
        <f t="shared" si="68"/>
        <v>1.0255251129021449E-3</v>
      </c>
      <c r="L294" s="25"/>
      <c r="M294" s="27">
        <f>IF(M293&gt;H$24/2,"Senza senso",M293/H$24)</f>
        <v>1.6079756468797566E-3</v>
      </c>
      <c r="N294" s="27">
        <f t="shared" ref="N294:P294" si="69">IF(N293&gt;I$24/2,"Senza senso",N293/I$24)</f>
        <v>9.2285103700628826E-4</v>
      </c>
      <c r="O294" s="27">
        <f t="shared" si="69"/>
        <v>1.6000642036806424E-3</v>
      </c>
      <c r="P294" s="27">
        <f t="shared" si="69"/>
        <v>9.0569455451149105E-4</v>
      </c>
    </row>
    <row r="295" spans="6:16" x14ac:dyDescent="0.25">
      <c r="F295" t="s">
        <v>124</v>
      </c>
      <c r="G295" s="1" t="s">
        <v>12</v>
      </c>
      <c r="H295" s="25">
        <f>$H$221*H$26^3/48/H$167+$H$221*H$26/4/H$210</f>
        <v>3.8008212492649083</v>
      </c>
      <c r="I295" s="25">
        <f>$H$221*I$26^3/48/I$167+$H$221*I$26/4/I$210</f>
        <v>2.2121321090397106</v>
      </c>
      <c r="J295" s="25">
        <f>$H$221*J$26^3/48/J$167+$H$221*J$26/4/J$210</f>
        <v>3.7166054333584073</v>
      </c>
      <c r="K295" s="25">
        <f>$H$221*K$26^3/48/K$167+$H$221*K$26/4/K$210</f>
        <v>2.20603017886453</v>
      </c>
      <c r="L295" s="25"/>
      <c r="M295" s="25">
        <f>$H$221*H$26^3/48/H$167</f>
        <v>3.6841019178082193</v>
      </c>
      <c r="N295" s="25">
        <f>$H$221*I$26^3/48/I$167</f>
        <v>2.1143835616438356</v>
      </c>
      <c r="O295" s="25">
        <f>$H$221*J$26^3/48/J$167</f>
        <v>3.65013589616715</v>
      </c>
      <c r="P295" s="25">
        <f>$H$221*K$26^3/48/K$167</f>
        <v>2.0406640082854279</v>
      </c>
    </row>
    <row r="296" spans="6:16" x14ac:dyDescent="0.25">
      <c r="H296" s="27">
        <f>IF(H295&gt;H$26/2,"Senza senso",H295/H$26)</f>
        <v>2.7422952736399051E-3</v>
      </c>
      <c r="I296" s="27">
        <f t="shared" ref="I296:K296" si="70">IF(I295&gt;I$26/2,"Senza senso",I295/I$26)</f>
        <v>1.5960549127270638E-3</v>
      </c>
      <c r="J296" s="27">
        <f t="shared" si="70"/>
        <v>2.6842448601461849E-3</v>
      </c>
      <c r="K296" s="27">
        <f t="shared" si="70"/>
        <v>1.5985725933800941E-3</v>
      </c>
      <c r="L296" s="25"/>
      <c r="M296" s="27">
        <f>IF(M295&gt;H$26/2,"Senza senso",M295/H$26)</f>
        <v>2.6580821917808221E-3</v>
      </c>
      <c r="N296" s="27">
        <f t="shared" ref="N296:P296" si="71">IF(N295&gt;I$26/2,"Senza senso",N295/I$26)</f>
        <v>1.5255292652552926E-3</v>
      </c>
      <c r="O296" s="27">
        <f t="shared" si="71"/>
        <v>2.6362385498823848E-3</v>
      </c>
      <c r="P296" s="27">
        <f t="shared" si="71"/>
        <v>1.4787420349894405E-3</v>
      </c>
    </row>
    <row r="297" spans="6:16" x14ac:dyDescent="0.25">
      <c r="H297" s="27"/>
      <c r="I297" s="25"/>
      <c r="K297" s="25"/>
      <c r="L297" s="25"/>
      <c r="M297" s="27"/>
    </row>
    <row r="298" spans="6:16" x14ac:dyDescent="0.25">
      <c r="G298" s="35"/>
      <c r="H298" s="38" t="s">
        <v>143</v>
      </c>
      <c r="I298" s="36"/>
      <c r="J298" s="36"/>
      <c r="K298" s="36"/>
      <c r="L298" s="37"/>
      <c r="M298" s="38" t="s">
        <v>144</v>
      </c>
      <c r="N298" s="36"/>
      <c r="O298" s="36"/>
      <c r="P298" s="36"/>
    </row>
    <row r="299" spans="6:16" x14ac:dyDescent="0.25">
      <c r="G299" s="39" t="s">
        <v>142</v>
      </c>
      <c r="H299" s="5" t="s">
        <v>6</v>
      </c>
      <c r="I299" s="5" t="s">
        <v>7</v>
      </c>
      <c r="J299" s="5" t="s">
        <v>8</v>
      </c>
      <c r="K299" s="5" t="s">
        <v>9</v>
      </c>
      <c r="L299" s="40"/>
      <c r="M299" s="5" t="s">
        <v>6</v>
      </c>
      <c r="N299" s="5" t="s">
        <v>7</v>
      </c>
      <c r="O299" s="5" t="s">
        <v>8</v>
      </c>
      <c r="P299" s="5" t="s">
        <v>9</v>
      </c>
    </row>
    <row r="300" spans="6:16" x14ac:dyDescent="0.25">
      <c r="F300" t="s">
        <v>117</v>
      </c>
      <c r="G300" s="1" t="s">
        <v>12</v>
      </c>
      <c r="H300" s="25">
        <v>0.625</v>
      </c>
      <c r="I300" s="25">
        <v>0.35899999999999999</v>
      </c>
      <c r="J300" s="25">
        <v>0.51900000000000002</v>
      </c>
      <c r="K300" s="25">
        <v>0.53400000000000003</v>
      </c>
      <c r="L300" s="25"/>
      <c r="M300" s="25">
        <v>0.627</v>
      </c>
      <c r="N300" s="25">
        <v>0.39800000000000002</v>
      </c>
      <c r="O300" s="25">
        <v>0.52</v>
      </c>
      <c r="P300" s="25">
        <v>0.53700000000000003</v>
      </c>
    </row>
    <row r="301" spans="6:16" x14ac:dyDescent="0.25">
      <c r="F301" s="26" t="s">
        <v>119</v>
      </c>
      <c r="G301" s="1"/>
      <c r="H301" s="27">
        <f>IF(H300&gt;H$20/2,"Senza senso",H300/H$20)</f>
        <v>1.0521885521885522E-3</v>
      </c>
      <c r="I301" s="27">
        <f t="shared" ref="I301:K301" si="72">IF(I300&gt;I$20/2,"Senza senso",I300/I$20)</f>
        <v>6.0437710437710431E-4</v>
      </c>
      <c r="J301" s="27">
        <f t="shared" si="72"/>
        <v>8.7124391472217556E-4</v>
      </c>
      <c r="K301" s="27">
        <f t="shared" si="72"/>
        <v>8.9000000000000006E-4</v>
      </c>
      <c r="L301" s="25"/>
      <c r="M301" s="27">
        <f>IF(M300&gt;H$20/2,"Senza senso",M300/H$20)</f>
        <v>1.0555555555555555E-3</v>
      </c>
      <c r="N301" s="27">
        <f t="shared" ref="N301:P301" si="73">IF(N300&gt;I$20/2,"Senza senso",N300/I$20)</f>
        <v>6.7003367003367004E-4</v>
      </c>
      <c r="O301" s="27">
        <f t="shared" si="73"/>
        <v>8.7292261205304685E-4</v>
      </c>
      <c r="P301" s="27">
        <f t="shared" si="73"/>
        <v>8.9500000000000007E-4</v>
      </c>
    </row>
    <row r="302" spans="6:16" x14ac:dyDescent="0.25">
      <c r="F302" t="s">
        <v>121</v>
      </c>
      <c r="G302" s="1" t="s">
        <v>12</v>
      </c>
      <c r="H302" s="25">
        <v>0.99399999999999999</v>
      </c>
      <c r="I302" s="25">
        <v>0.60799999999999998</v>
      </c>
      <c r="J302" s="25">
        <v>0.85099999999999998</v>
      </c>
      <c r="K302" s="25">
        <v>0.755</v>
      </c>
      <c r="L302" s="25"/>
      <c r="M302" s="25">
        <v>0.996</v>
      </c>
      <c r="N302" s="25">
        <v>0.61</v>
      </c>
      <c r="O302" s="25">
        <v>0.85199999999999998</v>
      </c>
      <c r="P302" s="25">
        <v>0.75700000000000001</v>
      </c>
    </row>
    <row r="303" spans="6:16" x14ac:dyDescent="0.25">
      <c r="F303" s="26" t="s">
        <v>119</v>
      </c>
      <c r="G303" s="1"/>
      <c r="H303" s="27">
        <f>IF(H302&gt;H$22/2,"Senza senso",H302/H$22)</f>
        <v>1.3691460055096419E-3</v>
      </c>
      <c r="I303" s="27">
        <f t="shared" ref="I303:K303" si="74">IF(I302&gt;I$22/2,"Senza senso",I302/I$22)</f>
        <v>8.3746556473829196E-4</v>
      </c>
      <c r="J303" s="27">
        <f t="shared" si="74"/>
        <v>1.1746031746031746E-3</v>
      </c>
      <c r="K303" s="27">
        <f t="shared" si="74"/>
        <v>1.0486111111111111E-3</v>
      </c>
      <c r="L303" s="25"/>
      <c r="M303" s="27">
        <f>IF(M302&gt;H$22/2,"Senza senso",M302/H$22)</f>
        <v>1.3719008264462809E-3</v>
      </c>
      <c r="N303" s="27">
        <f t="shared" ref="N303:P303" si="75">IF(N302&gt;I$22/2,"Senza senso",N302/I$22)</f>
        <v>8.4022038567493115E-4</v>
      </c>
      <c r="O303" s="27">
        <f t="shared" si="75"/>
        <v>1.1759834368530021E-3</v>
      </c>
      <c r="P303" s="27">
        <f t="shared" si="75"/>
        <v>1.0513888888888888E-3</v>
      </c>
    </row>
    <row r="304" spans="6:16" x14ac:dyDescent="0.25">
      <c r="F304" t="s">
        <v>123</v>
      </c>
      <c r="G304" s="1" t="s">
        <v>12</v>
      </c>
      <c r="H304" s="25">
        <v>2.7040000000000002</v>
      </c>
      <c r="I304" s="25">
        <v>1.5660000000000001</v>
      </c>
      <c r="J304" s="25">
        <v>2.488</v>
      </c>
      <c r="K304" s="25">
        <v>1.8049999999999999</v>
      </c>
      <c r="L304" s="25"/>
      <c r="M304" s="25">
        <v>2.706</v>
      </c>
      <c r="N304" s="25">
        <v>1.5680000000000001</v>
      </c>
      <c r="O304" s="25">
        <v>2.4900000000000002</v>
      </c>
      <c r="P304" s="25">
        <v>1.806</v>
      </c>
    </row>
    <row r="305" spans="6:16" x14ac:dyDescent="0.25">
      <c r="F305" s="26" t="s">
        <v>119</v>
      </c>
      <c r="G305" s="1"/>
      <c r="H305" s="27">
        <f>IF(H304&gt;H$24/2,"Senza senso",H304/H$24)</f>
        <v>2.5083487940630801E-3</v>
      </c>
      <c r="I305" s="27">
        <f t="shared" ref="I305:K305" si="76">IF(I304&gt;I$24/2,"Senza senso",I304/I$24)</f>
        <v>1.4526901669758812E-3</v>
      </c>
      <c r="J305" s="27">
        <f t="shared" si="76"/>
        <v>2.3064800222490035E-3</v>
      </c>
      <c r="K305" s="27">
        <f t="shared" si="76"/>
        <v>1.6712962962962962E-3</v>
      </c>
      <c r="L305" s="25"/>
      <c r="M305" s="27">
        <f>IF(M304&gt;H$24/2,"Senza senso",M304/H$24)</f>
        <v>2.5102040816326531E-3</v>
      </c>
      <c r="N305" s="27">
        <f t="shared" ref="N305:P305" si="77">IF(N304&gt;I$24/2,"Senza senso",N304/I$24)</f>
        <v>1.4545454545454547E-3</v>
      </c>
      <c r="O305" s="27">
        <f t="shared" si="77"/>
        <v>2.3083341058681749E-3</v>
      </c>
      <c r="P305" s="27">
        <f t="shared" si="77"/>
        <v>1.6722222222222223E-3</v>
      </c>
    </row>
    <row r="306" spans="6:16" x14ac:dyDescent="0.25">
      <c r="F306" t="s">
        <v>124</v>
      </c>
      <c r="G306" s="1" t="s">
        <v>12</v>
      </c>
      <c r="H306" s="25">
        <v>5.3520000000000003</v>
      </c>
      <c r="I306" s="25">
        <v>3.0270000000000001</v>
      </c>
      <c r="J306" s="25">
        <v>5.0389999999999997</v>
      </c>
      <c r="K306" s="25">
        <v>3.27</v>
      </c>
      <c r="L306" s="25"/>
      <c r="M306" s="25">
        <v>5.3540000000000001</v>
      </c>
      <c r="N306" s="25">
        <v>3.0289999999999999</v>
      </c>
      <c r="O306" s="25">
        <v>5.0389999999999997</v>
      </c>
      <c r="P306" s="25">
        <v>3.2709999999999999</v>
      </c>
    </row>
    <row r="307" spans="6:16" x14ac:dyDescent="0.25">
      <c r="H307" s="27">
        <f>IF(H306&gt;H$26/2,"Senza senso",H306/H$26)</f>
        <v>3.8614718614718617E-3</v>
      </c>
      <c r="I307" s="27">
        <f t="shared" ref="I307:K307" si="78">IF(I306&gt;I$26/2,"Senza senso",I306/I$26)</f>
        <v>2.183982683982684E-3</v>
      </c>
      <c r="J307" s="27">
        <f t="shared" si="78"/>
        <v>3.6393182146468293E-3</v>
      </c>
      <c r="K307" s="27">
        <f t="shared" si="78"/>
        <v>2.3695652173913043E-3</v>
      </c>
      <c r="L307" s="25"/>
      <c r="M307" s="27">
        <f>IF(M306&gt;H$26/2,"Senza senso",M306/H$26)</f>
        <v>3.8629148629148631E-3</v>
      </c>
      <c r="N307" s="27">
        <f t="shared" ref="N307:P307" si="79">IF(N306&gt;I$26/2,"Senza senso",N306/I$26)</f>
        <v>2.1854256854256853E-3</v>
      </c>
      <c r="O307" s="27">
        <f t="shared" si="79"/>
        <v>3.6393182146468293E-3</v>
      </c>
      <c r="P307" s="27">
        <f t="shared" si="79"/>
        <v>2.3702898550724636E-3</v>
      </c>
    </row>
    <row r="308" spans="6:16" x14ac:dyDescent="0.25">
      <c r="H308" s="27"/>
      <c r="I308" s="25"/>
      <c r="K308" s="25"/>
      <c r="L308" s="25"/>
      <c r="M308" s="27"/>
    </row>
    <row r="309" spans="6:16" x14ac:dyDescent="0.25">
      <c r="F309" s="20" t="s">
        <v>130</v>
      </c>
      <c r="G309" s="1"/>
      <c r="H309" s="5" t="s">
        <v>6</v>
      </c>
      <c r="I309" s="5" t="s">
        <v>7</v>
      </c>
      <c r="J309" s="5" t="s">
        <v>8</v>
      </c>
      <c r="K309" s="5" t="s">
        <v>9</v>
      </c>
      <c r="L309" s="25"/>
      <c r="M309" s="5" t="s">
        <v>6</v>
      </c>
      <c r="N309" s="5" t="s">
        <v>7</v>
      </c>
      <c r="O309" s="5" t="s">
        <v>8</v>
      </c>
      <c r="P309" s="5" t="s">
        <v>9</v>
      </c>
    </row>
    <row r="310" spans="6:16" x14ac:dyDescent="0.25">
      <c r="F310" t="s">
        <v>117</v>
      </c>
      <c r="G310" s="1" t="s">
        <v>12</v>
      </c>
      <c r="H310" s="25">
        <f>$H$221*H$20^3/48/H$168+$H$221*H$20/4/H$211</f>
        <v>0.27886468112905821</v>
      </c>
      <c r="I310" s="25">
        <f>$H$221*I$20^3/48/I$168+$H$221*I$20/4/I$211</f>
        <v>0.15096013178393092</v>
      </c>
      <c r="J310" s="25">
        <f>$H$221*J$20^3/48/J$168+$H$221*J$20/4/J$211</f>
        <v>0.25623115244864586</v>
      </c>
      <c r="K310" s="25">
        <f>$H$221*K$20^3/48/K$168+$H$221*K$20/4/K$211</f>
        <v>0.16308910031984261</v>
      </c>
      <c r="L310" s="25"/>
      <c r="M310" s="25">
        <f>$H$221*H$20^3/48/H$168</f>
        <v>0.27840256785757661</v>
      </c>
      <c r="N310" s="25">
        <f>$H$221*I$20^3/48/I$168</f>
        <v>0.15057312733097583</v>
      </c>
      <c r="O310" s="25">
        <f>$H$221*J$20^3/48/J$168</f>
        <v>0.2559669673224228</v>
      </c>
      <c r="P310" s="25">
        <f>$H$221*K$20^3/48/K$168</f>
        <v>0.16242489665333443</v>
      </c>
    </row>
    <row r="311" spans="6:16" x14ac:dyDescent="0.25">
      <c r="F311" s="26" t="s">
        <v>119</v>
      </c>
      <c r="G311" s="1"/>
      <c r="H311" s="27">
        <f>IF(H310&gt;H$20/2,"Senza senso",H310/H$20)</f>
        <v>4.6946916014992964E-4</v>
      </c>
      <c r="I311" s="27">
        <f t="shared" ref="I311:K311" si="80">IF(I310&gt;I$20/2,"Senza senso",I310/I$20)</f>
        <v>2.5414163599988372E-4</v>
      </c>
      <c r="J311" s="27">
        <f t="shared" si="80"/>
        <v>4.3013455170160458E-4</v>
      </c>
      <c r="K311" s="27">
        <f t="shared" si="80"/>
        <v>2.7181516719973768E-4</v>
      </c>
      <c r="L311" s="25"/>
      <c r="M311" s="27">
        <f>IF(M310&gt;H$20/2,"Senza senso",M310/H$20)</f>
        <v>4.6869119167942193E-4</v>
      </c>
      <c r="N311" s="27">
        <f t="shared" ref="N311:P311" si="81">IF(N310&gt;I$20/2,"Senza senso",N310/I$20)</f>
        <v>2.5349011335181116E-4</v>
      </c>
      <c r="O311" s="27">
        <f t="shared" si="81"/>
        <v>4.2969106483535806E-4</v>
      </c>
      <c r="P311" s="27">
        <f t="shared" si="81"/>
        <v>2.7070816108889069E-4</v>
      </c>
    </row>
    <row r="312" spans="6:16" x14ac:dyDescent="0.25">
      <c r="F312" t="s">
        <v>121</v>
      </c>
      <c r="G312" s="1" t="s">
        <v>12</v>
      </c>
      <c r="H312" s="25">
        <f>$H$221*H$22^3/48/H$168+$H$221*H$22/4/H$211</f>
        <v>0.50886908195243419</v>
      </c>
      <c r="I312" s="25">
        <f>$H$221*I$22^3/48/I$168+$H$221*I$22/4/I$211</f>
        <v>0.27538772763389824</v>
      </c>
      <c r="J312" s="25">
        <f>$H$221*J$22^3/48/J$168+$H$221*J$22/4/J$211</f>
        <v>0.46080715894333496</v>
      </c>
      <c r="K312" s="25">
        <f>$H$221*K$22^3/48/K$168+$H$221*K$22/4/K$211</f>
        <v>0.28146726581677167</v>
      </c>
      <c r="L312" s="25"/>
      <c r="M312" s="25">
        <f>$H$221*H$22^3/48/H$168</f>
        <v>0.50830427684284563</v>
      </c>
      <c r="N312" s="25">
        <f>$H$221*I$22^3/48/I$168</f>
        <v>0.27491472219139756</v>
      </c>
      <c r="O312" s="25">
        <f>$H$221*J$22^3/48/J$168</f>
        <v>0.46048585270873937</v>
      </c>
      <c r="P312" s="25">
        <f>$H$221*K$22^3/48/K$168</f>
        <v>0.28067022141696185</v>
      </c>
    </row>
    <row r="313" spans="6:16" x14ac:dyDescent="0.25">
      <c r="F313" s="26" t="s">
        <v>119</v>
      </c>
      <c r="G313" s="1"/>
      <c r="H313" s="27">
        <f>IF(H312&gt;H$22/2,"Senza senso",H312/H$22)</f>
        <v>7.0092160048544649E-4</v>
      </c>
      <c r="I313" s="27">
        <f t="shared" ref="I313:K313" si="82">IF(I312&gt;I$22/2,"Senza senso",I312/I$22)</f>
        <v>3.7932193888966698E-4</v>
      </c>
      <c r="J313" s="27">
        <f t="shared" si="82"/>
        <v>6.360347259397308E-4</v>
      </c>
      <c r="K313" s="27">
        <f t="shared" si="82"/>
        <v>3.9092675807884952E-4</v>
      </c>
      <c r="L313" s="25"/>
      <c r="M313" s="27">
        <f>IF(M312&gt;H$22/2,"Senza senso",M312/H$22)</f>
        <v>7.0014363201493883E-4</v>
      </c>
      <c r="N313" s="27">
        <f t="shared" ref="N313:P313" si="83">IF(N312&gt;I$22/2,"Senza senso",N312/I$22)</f>
        <v>3.7867041624159442E-4</v>
      </c>
      <c r="O313" s="27">
        <f t="shared" si="83"/>
        <v>6.3559123907348434E-4</v>
      </c>
      <c r="P313" s="27">
        <f t="shared" si="83"/>
        <v>3.8981975196800258E-4</v>
      </c>
    </row>
    <row r="314" spans="6:16" x14ac:dyDescent="0.25">
      <c r="F314" t="s">
        <v>123</v>
      </c>
      <c r="G314" s="1" t="s">
        <v>12</v>
      </c>
      <c r="H314" s="25">
        <f>$H$221*H$24^3/48/H$168+$H$221*H$24/4/H$211</f>
        <v>1.6649032593632387</v>
      </c>
      <c r="I314" s="25">
        <f>$H$221*I$24^3/48/I$168+$H$221*I$24/4/I$211</f>
        <v>0.90070629697840698</v>
      </c>
      <c r="J314" s="25">
        <f>$H$221*J$24^3/48/J$168+$H$221*J$24/4/J$211</f>
        <v>1.5203368970273512</v>
      </c>
      <c r="K314" s="25">
        <f>$H$221*K$24^3/48/K$168+$H$221*K$24/4/K$211</f>
        <v>0.94845756388196112</v>
      </c>
      <c r="L314" s="25"/>
      <c r="M314" s="25">
        <f>$H$221*H$24^3/48/H$168</f>
        <v>1.6640646093520313</v>
      </c>
      <c r="N314" s="25">
        <f>$H$221*I$24^3/48/I$168</f>
        <v>0.90000395556378476</v>
      </c>
      <c r="O314" s="25">
        <f>$H$221*J$24^3/48/J$168</f>
        <v>1.5198585077447311</v>
      </c>
      <c r="P314" s="25">
        <f>$H$221*K$24^3/48/K$168</f>
        <v>0.94726199728224636</v>
      </c>
    </row>
    <row r="315" spans="6:16" x14ac:dyDescent="0.25">
      <c r="F315" s="26" t="s">
        <v>119</v>
      </c>
      <c r="G315" s="1"/>
      <c r="H315" s="27">
        <f>IF(H314&gt;H$24/2,"Senza senso",H314/H$24)</f>
        <v>1.5444371608193308E-3</v>
      </c>
      <c r="I315" s="27">
        <f t="shared" ref="I315:K315" si="84">IF(I314&gt;I$24/2,"Senza senso",I314/I$24)</f>
        <v>8.3553459831021059E-4</v>
      </c>
      <c r="J315" s="27">
        <f t="shared" si="84"/>
        <v>1.4094158682000104E-3</v>
      </c>
      <c r="K315" s="27">
        <f t="shared" si="84"/>
        <v>8.7820144803885287E-4</v>
      </c>
      <c r="L315" s="25"/>
      <c r="M315" s="27">
        <f>IF(M314&gt;H$24/2,"Senza senso",M314/H$24)</f>
        <v>1.543659192348823E-3</v>
      </c>
      <c r="N315" s="27">
        <f t="shared" ref="N315:P315" si="85">IF(N314&gt;I$24/2,"Senza senso",N314/I$24)</f>
        <v>8.3488307566213804E-4</v>
      </c>
      <c r="O315" s="27">
        <f t="shared" si="85"/>
        <v>1.4089723813337637E-3</v>
      </c>
      <c r="P315" s="27">
        <f t="shared" si="85"/>
        <v>8.7709444192800594E-4</v>
      </c>
    </row>
    <row r="316" spans="6:16" x14ac:dyDescent="0.25">
      <c r="F316" t="s">
        <v>124</v>
      </c>
      <c r="G316" s="1" t="s">
        <v>12</v>
      </c>
      <c r="H316" s="25">
        <f>$H$221*H$26^3/48/H$168+$H$221*H$26/4/H$211</f>
        <v>3.5378219967130415</v>
      </c>
      <c r="I316" s="25">
        <f>$H$221*I$26^3/48/I$168+$H$221*I$26/4/I$211</f>
        <v>1.9137394057429955</v>
      </c>
      <c r="J316" s="25">
        <f>$H$221*J$26^3/48/J$168+$H$221*J$26/4/J$211</f>
        <v>3.214822990521423</v>
      </c>
      <c r="K316" s="25">
        <f>$H$221*K$26^3/48/K$168+$H$221*K$26/4/K$211</f>
        <v>1.9777513860140887</v>
      </c>
      <c r="L316" s="25"/>
      <c r="M316" s="25">
        <f>$H$221*H$26^3/48/H$168</f>
        <v>3.5367437324129178</v>
      </c>
      <c r="N316" s="25">
        <f>$H$221*I$26^3/48/I$168</f>
        <v>1.9128363953527669</v>
      </c>
      <c r="O316" s="25">
        <f>$H$221*J$26^3/48/J$168</f>
        <v>3.2142089386064181</v>
      </c>
      <c r="P316" s="25">
        <f>$H$221*K$26^3/48/K$168</f>
        <v>1.9762237175811199</v>
      </c>
    </row>
    <row r="317" spans="6:16" x14ac:dyDescent="0.25">
      <c r="H317" s="27">
        <f>IF(H316&gt;H$26/2,"Senza senso",H316/H$26)</f>
        <v>2.5525411231695828E-3</v>
      </c>
      <c r="I317" s="27">
        <f t="shared" ref="I317:K317" si="86">IF(I316&gt;I$26/2,"Senza senso",I316/I$26)</f>
        <v>1.3807643620079332E-3</v>
      </c>
      <c r="J317" s="27">
        <f t="shared" si="86"/>
        <v>2.3218424025143892E-3</v>
      </c>
      <c r="K317" s="27">
        <f t="shared" si="86"/>
        <v>1.4331531782710788E-3</v>
      </c>
      <c r="L317" s="25"/>
      <c r="M317" s="27">
        <f>IF(M316&gt;H$26/2,"Senza senso",M316/H$26)</f>
        <v>2.551763154699075E-3</v>
      </c>
      <c r="N317" s="27">
        <f t="shared" ref="N317:P317" si="87">IF(N316&gt;I$26/2,"Senza senso",N316/I$26)</f>
        <v>1.3801128393598607E-3</v>
      </c>
      <c r="O317" s="27">
        <f t="shared" si="87"/>
        <v>2.3213989156481425E-3</v>
      </c>
      <c r="P317" s="27">
        <f t="shared" si="87"/>
        <v>1.4320461721602318E-3</v>
      </c>
    </row>
    <row r="318" spans="6:16" x14ac:dyDescent="0.25">
      <c r="H318" s="27"/>
      <c r="I318" s="25"/>
      <c r="K318" s="25"/>
      <c r="L318" s="25"/>
      <c r="M318" s="27"/>
    </row>
    <row r="319" spans="6:16" ht="18" x14ac:dyDescent="0.35">
      <c r="G319" s="25"/>
      <c r="H319" s="10" t="s">
        <v>132</v>
      </c>
      <c r="I319" s="25"/>
      <c r="J319" s="29" t="s">
        <v>125</v>
      </c>
      <c r="K319" s="25"/>
      <c r="L319" s="25"/>
      <c r="M319" s="10" t="s">
        <v>132</v>
      </c>
      <c r="O319" s="29" t="s">
        <v>126</v>
      </c>
    </row>
    <row r="320" spans="6:16" x14ac:dyDescent="0.25">
      <c r="F320" s="20" t="s">
        <v>129</v>
      </c>
      <c r="G320" s="1"/>
      <c r="H320" s="5" t="s">
        <v>6</v>
      </c>
      <c r="I320" s="5" t="s">
        <v>7</v>
      </c>
      <c r="J320" s="5" t="s">
        <v>8</v>
      </c>
      <c r="K320" s="5" t="s">
        <v>9</v>
      </c>
      <c r="L320" s="25"/>
      <c r="M320" s="5" t="s">
        <v>6</v>
      </c>
      <c r="N320" s="5" t="s">
        <v>7</v>
      </c>
      <c r="O320" s="5" t="s">
        <v>8</v>
      </c>
      <c r="P320" s="5" t="s">
        <v>9</v>
      </c>
    </row>
    <row r="321" spans="6:16" x14ac:dyDescent="0.25">
      <c r="F321" t="s">
        <v>117</v>
      </c>
      <c r="G321" s="1" t="s">
        <v>12</v>
      </c>
      <c r="H321" s="25">
        <f>$H$221*H$20^3/48/H$170+$H$221*H$20/4/H$213</f>
        <v>0.32830072241504799</v>
      </c>
      <c r="I321" s="25">
        <f>$H$221*I$20^3/48/I$170+$H$221*I$20/4/I$213</f>
        <v>0.19851209827865501</v>
      </c>
      <c r="J321" s="25">
        <f>$H$221*J$20^3/48/J$170+$H$221*J$20/4/J$213</f>
        <v>0.31257732993658227</v>
      </c>
      <c r="K321" s="25">
        <f>$H$221*K$20^3/48/K$170+$H$221*K$20/4/K$213</f>
        <v>0.22276837655913079</v>
      </c>
      <c r="L321" s="25"/>
      <c r="M321" s="25">
        <f>$H$221*H$20^3/48/H$170</f>
        <v>0.29000219178082193</v>
      </c>
      <c r="N321" s="25">
        <f>$H$221*I$20^3/48/I$170</f>
        <v>0.16643835616438357</v>
      </c>
      <c r="O321" s="25">
        <f>$H$221*J$20^3/48/J$170</f>
        <v>0.29068247693372079</v>
      </c>
      <c r="P321" s="25">
        <f>$H$221*K$20^3/48/K$170</f>
        <v>0.16772121379842425</v>
      </c>
    </row>
    <row r="322" spans="6:16" x14ac:dyDescent="0.25">
      <c r="F322" s="26" t="s">
        <v>119</v>
      </c>
      <c r="G322" s="1"/>
      <c r="H322" s="27">
        <f>IF(H321&gt;H$20/2,"Senza senso",H321/H$20)</f>
        <v>5.5269481888055218E-4</v>
      </c>
      <c r="I322" s="27">
        <f t="shared" ref="I322:K322" si="88">IF(I321&gt;I$20/2,"Senza senso",I321/I$20)</f>
        <v>3.3419545164756735E-4</v>
      </c>
      <c r="J322" s="27">
        <f t="shared" si="88"/>
        <v>5.2472272945540074E-4</v>
      </c>
      <c r="K322" s="27">
        <f t="shared" si="88"/>
        <v>3.7128062759855129E-4</v>
      </c>
      <c r="L322" s="25"/>
      <c r="M322" s="27">
        <f>IF(M321&gt;H$20/2,"Senza senso",M321/H$20)</f>
        <v>4.8821917808219181E-4</v>
      </c>
      <c r="N322" s="27">
        <f>IF(N321&gt;I$20/2,"Senza senso",N321/I$20)</f>
        <v>2.8019925280199252E-4</v>
      </c>
      <c r="O322" s="27">
        <f>IF(O321&gt;J$20/2,"Senza senso",O321/J$20)</f>
        <v>4.8796789815967897E-4</v>
      </c>
      <c r="P322" s="27">
        <f>IF(P321&gt;K$20/2,"Senza senso",P321/K$20)</f>
        <v>2.795353563307071E-4</v>
      </c>
    </row>
    <row r="323" spans="6:16" x14ac:dyDescent="0.25">
      <c r="F323" t="s">
        <v>121</v>
      </c>
      <c r="G323" s="1" t="s">
        <v>12</v>
      </c>
      <c r="H323" s="25">
        <f>$H$221*H$22^3/48/H$170+$H$221*H$22/4/H$213</f>
        <v>0.57629205494563707</v>
      </c>
      <c r="I323" s="25">
        <f>$H$221*I$22^3/48/I$170+$H$221*I$22/4/I$213</f>
        <v>0.34308251890070013</v>
      </c>
      <c r="J323" s="25">
        <f>$H$221*J$22^3/48/J$170+$H$221*J$22/4/J$213</f>
        <v>0.54956810316914273</v>
      </c>
      <c r="K323" s="25">
        <f>$H$221*K$22^3/48/K$170+$H$221*K$22/4/K$213</f>
        <v>0.35587885275652498</v>
      </c>
      <c r="L323" s="25"/>
      <c r="M323" s="25">
        <f>$H$221*H$22^3/48/H$170</f>
        <v>0.52948273972602744</v>
      </c>
      <c r="N323" s="25">
        <f>$H$221*I$22^3/48/I$170</f>
        <v>0.3038812785388128</v>
      </c>
      <c r="O323" s="25">
        <f>$H$221*J$22^3/48/J$170</f>
        <v>0.52293922789539227</v>
      </c>
      <c r="P323" s="25">
        <f>$H$221*K$22^3/48/K$170</f>
        <v>0.28982225744367712</v>
      </c>
    </row>
    <row r="324" spans="6:16" x14ac:dyDescent="0.25">
      <c r="F324" s="26" t="s">
        <v>119</v>
      </c>
      <c r="G324" s="1"/>
      <c r="H324" s="27">
        <f>IF(H323&gt;H$22/2,"Senza senso",H323/H$22)</f>
        <v>7.9379070929151111E-4</v>
      </c>
      <c r="I324" s="27">
        <f t="shared" ref="I324:K324" si="89">IF(I323&gt;I$22/2,"Senza senso",I323/I$22)</f>
        <v>4.7256545303126738E-4</v>
      </c>
      <c r="J324" s="27">
        <f t="shared" si="89"/>
        <v>7.5854810651365462E-4</v>
      </c>
      <c r="K324" s="27">
        <f t="shared" si="89"/>
        <v>4.9427618438406247E-4</v>
      </c>
      <c r="L324" s="25"/>
      <c r="M324" s="27">
        <f>IF(M323&gt;H$22/2,"Senza senso",M323/H$22)</f>
        <v>7.2931506849315073E-4</v>
      </c>
      <c r="N324" s="27">
        <f>IF(N323&gt;I$22/2,"Senza senso",N323/I$22)</f>
        <v>4.1856925418569255E-4</v>
      </c>
      <c r="O324" s="27">
        <f>IF(O323&gt;J$22/2,"Senza senso",O323/J$22)</f>
        <v>7.2179327521793273E-4</v>
      </c>
      <c r="P324" s="27">
        <f>IF(P323&gt;K$22/2,"Senza senso",P323/K$22)</f>
        <v>4.0253091311621823E-4</v>
      </c>
    </row>
    <row r="325" spans="6:16" x14ac:dyDescent="0.25">
      <c r="F325" t="s">
        <v>123</v>
      </c>
      <c r="G325" s="1" t="s">
        <v>12</v>
      </c>
      <c r="H325" s="25">
        <f>$H$221*H$24^3/48/H$170+$H$221*H$24/4/H$213</f>
        <v>1.8029024881170099</v>
      </c>
      <c r="I325" s="25">
        <f>$H$221*I$24^3/48/I$170+$H$221*I$24/4/I$213</f>
        <v>1.0530413202483082</v>
      </c>
      <c r="J325" s="25">
        <f>$H$221*J$24^3/48/J$170+$H$221*J$24/4/J$213</f>
        <v>1.7656366930290042</v>
      </c>
      <c r="K325" s="25">
        <f>$H$221*K$24^3/48/K$170+$H$221*K$24/4/K$213</f>
        <v>1.077235011841682</v>
      </c>
      <c r="L325" s="25"/>
      <c r="M325" s="25">
        <f>$H$221*H$24^3/48/H$170</f>
        <v>1.7333977473363775</v>
      </c>
      <c r="N325" s="25">
        <f>$H$221*I$24^3/48/I$170</f>
        <v>0.99483341789277868</v>
      </c>
      <c r="O325" s="25">
        <f>$H$221*J$24^3/48/J$170</f>
        <v>1.725989256510309</v>
      </c>
      <c r="P325" s="25">
        <f>$H$221*K$24^3/48/K$170</f>
        <v>0.97815011887241032</v>
      </c>
    </row>
    <row r="326" spans="6:16" x14ac:dyDescent="0.25">
      <c r="F326" s="26" t="s">
        <v>119</v>
      </c>
      <c r="G326" s="1"/>
      <c r="H326" s="27">
        <f>IF(H325&gt;H$24/2,"Senza senso",H325/H$24)</f>
        <v>1.6724512876781167E-3</v>
      </c>
      <c r="I326" s="27">
        <f t="shared" ref="I326:K326" si="90">IF(I325&gt;I$24/2,"Senza senso",I325/I$24)</f>
        <v>9.7684723585186287E-4</v>
      </c>
      <c r="J326" s="27">
        <f t="shared" si="90"/>
        <v>1.6368190349763643E-3</v>
      </c>
      <c r="K326" s="27">
        <f t="shared" si="90"/>
        <v>9.9743982577933524E-4</v>
      </c>
      <c r="L326" s="25"/>
      <c r="M326" s="27">
        <f>IF(M325&gt;H$24/2,"Senza senso",M325/H$24)</f>
        <v>1.6079756468797566E-3</v>
      </c>
      <c r="N326" s="27">
        <f>IF(N325&gt;I$24/2,"Senza senso",N325/I$24)</f>
        <v>9.2285103700628826E-4</v>
      </c>
      <c r="O326" s="27">
        <f>IF(O325&gt;J$24/2,"Senza senso",O325/J$24)</f>
        <v>1.6000642036806424E-3</v>
      </c>
      <c r="P326" s="27">
        <f>IF(P325&gt;K$24/2,"Senza senso",P325/K$24)</f>
        <v>9.0569455451149105E-4</v>
      </c>
    </row>
    <row r="327" spans="6:16" x14ac:dyDescent="0.25">
      <c r="F327" t="s">
        <v>124</v>
      </c>
      <c r="G327" s="1" t="s">
        <v>12</v>
      </c>
      <c r="H327" s="25">
        <f>$H$221*H$26^3/48/H$170+$H$221*H$26/4/H$213</f>
        <v>3.7734651559547467</v>
      </c>
      <c r="I327" s="25">
        <f>$H$221*I$26^3/48/I$170+$H$221*I$26/4/I$213</f>
        <v>2.1892222932438021</v>
      </c>
      <c r="J327" s="25">
        <f>$H$221*J$26^3/48/J$170+$H$221*J$26/4/J$213</f>
        <v>3.7010266355792063</v>
      </c>
      <c r="K327" s="25">
        <f>$H$221*K$26^3/48/K$170+$H$221*K$26/4/K$213</f>
        <v>2.1672724826350529</v>
      </c>
      <c r="L327" s="25"/>
      <c r="M327" s="25">
        <f>$H$221*H$26^3/48/H$170</f>
        <v>3.6841019178082193</v>
      </c>
      <c r="N327" s="25">
        <f>$H$221*I$26^3/48/I$170</f>
        <v>2.1143835616438356</v>
      </c>
      <c r="O327" s="25">
        <f>$H$221*J$26^3/48/J$170</f>
        <v>3.65013589616715</v>
      </c>
      <c r="P327" s="25">
        <f>$H$221*K$26^3/48/K$170</f>
        <v>2.0406640082854279</v>
      </c>
    </row>
    <row r="328" spans="6:16" x14ac:dyDescent="0.25">
      <c r="H328" s="27">
        <f>IF(H327&gt;H$26/2,"Senza senso",H327/H$26)</f>
        <v>2.7225578325791823E-3</v>
      </c>
      <c r="I328" s="27">
        <f t="shared" ref="I328:K328" si="91">IF(I327&gt;I$26/2,"Senza senso",I327/I$26)</f>
        <v>1.5795254641008674E-3</v>
      </c>
      <c r="J328" s="27">
        <f t="shared" si="91"/>
        <v>2.6729933811781067E-3</v>
      </c>
      <c r="K328" s="27">
        <f t="shared" si="91"/>
        <v>1.5704873062572847E-3</v>
      </c>
      <c r="M328" s="27">
        <f>IF(M327&gt;H$26/2,"Senza senso",M327/H$26)</f>
        <v>2.6580821917808221E-3</v>
      </c>
      <c r="N328" s="27">
        <f>IF(N327&gt;I$26/2,"Senza senso",N327/I$26)</f>
        <v>1.5255292652552926E-3</v>
      </c>
      <c r="O328" s="27">
        <f>IF(O327&gt;J$26/2,"Senza senso",O327/J$26)</f>
        <v>2.6362385498823848E-3</v>
      </c>
      <c r="P328" s="27">
        <f>IF(P327&gt;K$26/2,"Senza senso",P327/K$26)</f>
        <v>1.4787420349894405E-3</v>
      </c>
    </row>
    <row r="329" spans="6:16" x14ac:dyDescent="0.25">
      <c r="H329" s="27"/>
      <c r="I329" s="25"/>
    </row>
    <row r="330" spans="6:16" x14ac:dyDescent="0.25">
      <c r="G330" s="35"/>
      <c r="H330" s="38" t="s">
        <v>143</v>
      </c>
      <c r="I330" s="36"/>
      <c r="J330" s="36"/>
      <c r="K330" s="36"/>
      <c r="L330" s="37"/>
      <c r="M330" s="38" t="s">
        <v>144</v>
      </c>
      <c r="N330" s="36"/>
      <c r="O330" s="36"/>
      <c r="P330" s="36"/>
    </row>
    <row r="331" spans="6:16" x14ac:dyDescent="0.25">
      <c r="G331" s="39" t="s">
        <v>142</v>
      </c>
      <c r="H331" s="5" t="s">
        <v>6</v>
      </c>
      <c r="I331" s="5" t="s">
        <v>7</v>
      </c>
      <c r="J331" s="5" t="s">
        <v>8</v>
      </c>
      <c r="K331" s="5" t="s">
        <v>9</v>
      </c>
      <c r="L331" s="40"/>
      <c r="M331" s="5" t="s">
        <v>6</v>
      </c>
      <c r="N331" s="5" t="s">
        <v>7</v>
      </c>
      <c r="O331" s="5" t="s">
        <v>8</v>
      </c>
      <c r="P331" s="5" t="s">
        <v>9</v>
      </c>
    </row>
    <row r="332" spans="6:16" x14ac:dyDescent="0.25">
      <c r="F332" t="s">
        <v>117</v>
      </c>
      <c r="G332" s="1" t="s">
        <v>12</v>
      </c>
      <c r="H332" s="25">
        <v>0.57299999999999995</v>
      </c>
      <c r="I332" s="25">
        <v>0.35299999999999998</v>
      </c>
      <c r="J332" s="25">
        <v>0.48899999999999999</v>
      </c>
      <c r="K332" s="25">
        <v>0.46400000000000002</v>
      </c>
      <c r="L332" s="25"/>
      <c r="M332" s="25">
        <v>0.57499999999999996</v>
      </c>
      <c r="N332" s="25">
        <v>0.35499999999999998</v>
      </c>
      <c r="O332" s="25">
        <v>0.49</v>
      </c>
      <c r="P332" s="25">
        <v>0.46600000000000003</v>
      </c>
    </row>
    <row r="333" spans="6:16" x14ac:dyDescent="0.25">
      <c r="F333" s="26" t="s">
        <v>119</v>
      </c>
      <c r="G333" s="1"/>
      <c r="H333" s="27">
        <f>IF(H332&gt;H$20/2,"Senza senso",H332/H$20)</f>
        <v>9.6464646464646453E-4</v>
      </c>
      <c r="I333" s="27">
        <f t="shared" ref="I333:K333" si="92">IF(I332&gt;I$20/2,"Senza senso",I332/I$20)</f>
        <v>5.9427609427609423E-4</v>
      </c>
      <c r="J333" s="27">
        <f t="shared" si="92"/>
        <v>8.2088299479603818E-4</v>
      </c>
      <c r="K333" s="27">
        <f t="shared" si="92"/>
        <v>7.7333333333333334E-4</v>
      </c>
      <c r="L333" s="25"/>
      <c r="M333" s="27">
        <f>IF(M332&gt;H$20/2,"Senza senso",M332/H$20)</f>
        <v>9.6801346801346792E-4</v>
      </c>
      <c r="N333" s="27">
        <f>IF(N332&gt;I$20/2,"Senza senso",N332/I$20)</f>
        <v>5.9764309764309762E-4</v>
      </c>
      <c r="O333" s="27">
        <f>IF(O332&gt;J$20/2,"Senza senso",O332/J$20)</f>
        <v>8.2256169212690947E-4</v>
      </c>
      <c r="P333" s="27">
        <f>IF(P332&gt;K$20/2,"Senza senso",P332/K$20)</f>
        <v>7.7666666666666672E-4</v>
      </c>
    </row>
    <row r="334" spans="6:16" x14ac:dyDescent="0.25">
      <c r="F334" t="s">
        <v>121</v>
      </c>
      <c r="G334" s="1" t="s">
        <v>12</v>
      </c>
      <c r="H334" s="25">
        <v>0.92900000000000005</v>
      </c>
      <c r="I334" s="25">
        <v>0.55600000000000005</v>
      </c>
      <c r="J334" s="25">
        <v>0.81399999999999995</v>
      </c>
      <c r="K334" s="25">
        <v>0.66900000000000004</v>
      </c>
      <c r="L334" s="25"/>
      <c r="M334" s="25">
        <v>0.93100000000000005</v>
      </c>
      <c r="N334" s="25">
        <v>0.55800000000000005</v>
      </c>
      <c r="O334" s="25">
        <v>0.81499999999999995</v>
      </c>
      <c r="P334" s="25">
        <v>0.67</v>
      </c>
    </row>
    <row r="335" spans="6:16" x14ac:dyDescent="0.25">
      <c r="F335" s="26" t="s">
        <v>119</v>
      </c>
      <c r="G335" s="1"/>
      <c r="H335" s="27">
        <f>IF(H334&gt;H$22/2,"Senza senso",H334/H$22)</f>
        <v>1.2796143250688706E-3</v>
      </c>
      <c r="I335" s="27">
        <f t="shared" ref="I335:K335" si="93">IF(I334&gt;I$22/2,"Senza senso",I334/I$22)</f>
        <v>7.6584022038567504E-4</v>
      </c>
      <c r="J335" s="27">
        <f t="shared" si="93"/>
        <v>1.1235334713595583E-3</v>
      </c>
      <c r="K335" s="27">
        <f t="shared" si="93"/>
        <v>9.2916666666666668E-4</v>
      </c>
      <c r="L335" s="25"/>
      <c r="M335" s="27">
        <f>IF(M334&gt;H$22/2,"Senza senso",M334/H$22)</f>
        <v>1.2823691460055098E-3</v>
      </c>
      <c r="N335" s="27">
        <f>IF(N334&gt;I$22/2,"Senza senso",N334/I$22)</f>
        <v>7.6859504132231412E-4</v>
      </c>
      <c r="O335" s="27">
        <f>IF(O334&gt;J$22/2,"Senza senso",O334/J$22)</f>
        <v>1.1249137336093857E-3</v>
      </c>
      <c r="P335" s="27">
        <f>IF(P334&gt;K$22/2,"Senza senso",P334/K$22)</f>
        <v>9.3055555555555556E-4</v>
      </c>
    </row>
    <row r="336" spans="6:16" x14ac:dyDescent="0.25">
      <c r="F336" t="s">
        <v>123</v>
      </c>
      <c r="G336" s="1" t="s">
        <v>12</v>
      </c>
      <c r="H336" s="25">
        <v>2.6040000000000001</v>
      </c>
      <c r="I336" s="25">
        <v>1.4870000000000001</v>
      </c>
      <c r="J336" s="25">
        <v>2.4319999999999999</v>
      </c>
      <c r="K336" s="25">
        <v>1.671</v>
      </c>
      <c r="L336" s="25"/>
      <c r="M336" s="25">
        <v>2.6059999999999999</v>
      </c>
      <c r="N336" s="25">
        <v>1.4890000000000001</v>
      </c>
      <c r="O336" s="25">
        <v>2.4329999999999998</v>
      </c>
      <c r="P336" s="25">
        <v>1.6719999999999999</v>
      </c>
    </row>
    <row r="337" spans="6:16" x14ac:dyDescent="0.25">
      <c r="F337" s="26" t="s">
        <v>119</v>
      </c>
      <c r="G337" s="1"/>
      <c r="H337" s="27">
        <f>IF(H336&gt;H$24/2,"Senza senso",H336/H$24)</f>
        <v>2.4155844155844155E-3</v>
      </c>
      <c r="I337" s="27">
        <f t="shared" ref="I337:K337" si="94">IF(I336&gt;I$24/2,"Senza senso",I336/I$24)</f>
        <v>1.3794063079777365E-3</v>
      </c>
      <c r="J337" s="27">
        <f t="shared" si="94"/>
        <v>2.254565680912209E-3</v>
      </c>
      <c r="K337" s="27">
        <f t="shared" si="94"/>
        <v>1.5472222222222222E-3</v>
      </c>
      <c r="L337" s="25"/>
      <c r="M337" s="27">
        <f>IF(M336&gt;H$24/2,"Senza senso",M336/H$24)</f>
        <v>2.4174397031539886E-3</v>
      </c>
      <c r="N337" s="27">
        <f>IF(N336&gt;I$24/2,"Senza senso",N336/I$24)</f>
        <v>1.38126159554731E-3</v>
      </c>
      <c r="O337" s="27">
        <f>IF(O336&gt;J$24/2,"Senza senso",O336/J$24)</f>
        <v>2.2554927227217943E-3</v>
      </c>
      <c r="P337" s="27">
        <f>IF(P336&gt;K$24/2,"Senza senso",P336/K$24)</f>
        <v>1.5481481481481481E-3</v>
      </c>
    </row>
    <row r="338" spans="6:16" x14ac:dyDescent="0.25">
      <c r="F338" t="s">
        <v>124</v>
      </c>
      <c r="G338" s="1" t="s">
        <v>12</v>
      </c>
      <c r="H338" s="25">
        <v>5.2220000000000004</v>
      </c>
      <c r="I338" s="25">
        <v>2.923</v>
      </c>
      <c r="J338" s="25">
        <v>4.9649999999999999</v>
      </c>
      <c r="K338" s="25">
        <v>3.0960000000000001</v>
      </c>
      <c r="L338" s="25"/>
      <c r="M338" s="25">
        <v>5.2240000000000002</v>
      </c>
      <c r="N338" s="25">
        <v>2.9249999999999998</v>
      </c>
      <c r="O338" s="25">
        <v>4.9649999999999999</v>
      </c>
      <c r="P338" s="25">
        <v>3.097</v>
      </c>
    </row>
    <row r="339" spans="6:16" x14ac:dyDescent="0.25">
      <c r="H339" s="27">
        <f>IF(H338&gt;H$26/2,"Senza senso",H338/H$26)</f>
        <v>3.7676767676767678E-3</v>
      </c>
      <c r="I339" s="27">
        <f t="shared" ref="I339:K339" si="95">IF(I338&gt;I$26/2,"Senza senso",I338/I$26)</f>
        <v>2.1089466089466088E-3</v>
      </c>
      <c r="J339" s="27">
        <f t="shared" si="95"/>
        <v>3.5858731763686266E-3</v>
      </c>
      <c r="K339" s="27">
        <f t="shared" si="95"/>
        <v>2.2434782608695652E-3</v>
      </c>
      <c r="M339" s="27">
        <f>IF(M338&gt;H$26/2,"Senza senso",M338/H$26)</f>
        <v>3.7691197691197692E-3</v>
      </c>
      <c r="N339" s="27">
        <f>IF(N338&gt;I$26/2,"Senza senso",N338/I$26)</f>
        <v>2.1103896103896102E-3</v>
      </c>
      <c r="O339" s="27">
        <f>IF(O338&gt;J$26/2,"Senza senso",O338/J$26)</f>
        <v>3.5858731763686266E-3</v>
      </c>
      <c r="P339" s="27">
        <f>IF(P338&gt;K$26/2,"Senza senso",P338/K$26)</f>
        <v>2.2442028985507245E-3</v>
      </c>
    </row>
    <row r="340" spans="6:16" x14ac:dyDescent="0.25">
      <c r="H340" s="27"/>
      <c r="I340" s="25"/>
    </row>
    <row r="341" spans="6:16" x14ac:dyDescent="0.25">
      <c r="F341" s="20" t="s">
        <v>130</v>
      </c>
      <c r="G341" s="1"/>
      <c r="H341" s="5" t="s">
        <v>6</v>
      </c>
      <c r="I341" s="5" t="s">
        <v>7</v>
      </c>
      <c r="J341" s="5" t="s">
        <v>8</v>
      </c>
      <c r="K341" s="5" t="s">
        <v>9</v>
      </c>
      <c r="M341" s="5" t="s">
        <v>6</v>
      </c>
      <c r="N341" s="5" t="s">
        <v>7</v>
      </c>
      <c r="O341" s="5" t="s">
        <v>8</v>
      </c>
      <c r="P341" s="5" t="s">
        <v>9</v>
      </c>
    </row>
    <row r="342" spans="6:16" x14ac:dyDescent="0.25">
      <c r="F342" t="s">
        <v>117</v>
      </c>
      <c r="G342" s="1" t="s">
        <v>12</v>
      </c>
      <c r="H342" s="25">
        <f>$H$221*H$20^3/48/H$171+$H$221*H$20/4/H$214</f>
        <v>0.27538873334090846</v>
      </c>
      <c r="I342" s="25">
        <f>$H$221*I$20^3/48/I$171+$H$221*I$20/4/I$214</f>
        <v>0.14660025067867588</v>
      </c>
      <c r="J342" s="25">
        <f>$H$221*J$20^3/48/J$171+$H$221*J$20/4/J$214</f>
        <v>0.24714127519194706</v>
      </c>
      <c r="K342" s="25">
        <f>$H$221*K$20^3/48/K$171+$H$221*K$20/4/K$214</f>
        <v>0.16137833695995746</v>
      </c>
      <c r="M342" s="25">
        <f>$H$221*H$20^3/48/H$171</f>
        <v>0.27503492786743039</v>
      </c>
      <c r="N342" s="25">
        <f>$H$221*I$20^3/48/I$171</f>
        <v>0.14630395039438213</v>
      </c>
      <c r="O342" s="25">
        <f>$H$221*J$20^3/48/J$171</f>
        <v>0.24693900845468253</v>
      </c>
      <c r="P342" s="25">
        <f>$H$221*K$20^3/48/K$171</f>
        <v>0.16086980602778711</v>
      </c>
    </row>
    <row r="343" spans="6:16" x14ac:dyDescent="0.25">
      <c r="F343" s="26" t="s">
        <v>119</v>
      </c>
      <c r="G343" s="1"/>
      <c r="H343" s="27">
        <f>IF(H342&gt;H$20/2,"Senza senso",H342/H$20)</f>
        <v>4.6361739619681558E-4</v>
      </c>
      <c r="I343" s="27">
        <f t="shared" ref="I343:K343" si="96">IF(I342&gt;I$20/2,"Senza senso",I342/I$20)</f>
        <v>2.4680176881931967E-4</v>
      </c>
      <c r="J343" s="27">
        <f t="shared" si="96"/>
        <v>4.1487539901283708E-4</v>
      </c>
      <c r="K343" s="27">
        <f t="shared" si="96"/>
        <v>2.6896389493326242E-4</v>
      </c>
      <c r="M343" s="27">
        <f>IF(M342&gt;H$20/2,"Senza senso",M342/H$20)</f>
        <v>4.6302176408658316E-4</v>
      </c>
      <c r="N343" s="27">
        <f t="shared" ref="N343:P343" si="97">IF(N342&gt;I$20/2,"Senza senso",N342/I$20)</f>
        <v>2.4630294679188909E-4</v>
      </c>
      <c r="O343" s="27">
        <f t="shared" si="97"/>
        <v>4.1453585438086705E-4</v>
      </c>
      <c r="P343" s="27">
        <f t="shared" si="97"/>
        <v>2.6811634337964519E-4</v>
      </c>
    </row>
    <row r="344" spans="6:16" x14ac:dyDescent="0.25">
      <c r="F344" t="s">
        <v>121</v>
      </c>
      <c r="G344" s="1" t="s">
        <v>12</v>
      </c>
      <c r="H344" s="25">
        <f>$H$221*H$22^3/48/H$171+$H$221*H$22/4/H$214</f>
        <v>0.50258810654104091</v>
      </c>
      <c r="I344" s="25">
        <f>$H$221*I$22^3/48/I$171+$H$221*I$22/4/I$214</f>
        <v>0.26748225175339968</v>
      </c>
      <c r="J344" s="25">
        <f>$H$221*J$22^3/48/J$171+$H$221*J$22/4/J$214</f>
        <v>0.44449050969897391</v>
      </c>
      <c r="K344" s="25">
        <f>$H$221*K$22^3/48/K$171+$H$221*K$22/4/K$214</f>
        <v>0.27859326193462053</v>
      </c>
      <c r="M344" s="25">
        <f>$H$221*H$22^3/48/H$171</f>
        <v>0.50215567762901214</v>
      </c>
      <c r="N344" s="25">
        <f>$H$221*I$22^3/48/I$171</f>
        <v>0.26712010696148508</v>
      </c>
      <c r="O344" s="25">
        <f>$H$221*J$22^3/48/J$171</f>
        <v>0.44424450961311163</v>
      </c>
      <c r="P344" s="25">
        <f>$H$221*K$22^3/48/K$171</f>
        <v>0.27798302481601611</v>
      </c>
    </row>
    <row r="345" spans="6:16" x14ac:dyDescent="0.25">
      <c r="F345" s="26" t="s">
        <v>119</v>
      </c>
      <c r="G345" s="1"/>
      <c r="H345" s="27">
        <f>IF(H344&gt;H$22/2,"Senza senso",H344/H$22)</f>
        <v>6.9227011920253568E-4</v>
      </c>
      <c r="I345" s="27">
        <f t="shared" ref="I345:K345" si="98">IF(I344&gt;I$22/2,"Senza senso",I344/I$22)</f>
        <v>3.6843285365482052E-4</v>
      </c>
      <c r="J345" s="27">
        <f t="shared" si="98"/>
        <v>6.1351347094406336E-4</v>
      </c>
      <c r="K345" s="27">
        <f t="shared" si="98"/>
        <v>3.8693508602030631E-4</v>
      </c>
      <c r="M345" s="27">
        <f>IF(M344&gt;H$22/2,"Senza senso",M344/H$22)</f>
        <v>6.9167448709230321E-4</v>
      </c>
      <c r="N345" s="27">
        <f t="shared" ref="N345:P345" si="99">IF(N344&gt;I$22/2,"Senza senso",N344/I$22)</f>
        <v>3.6793403162738993E-4</v>
      </c>
      <c r="O345" s="27">
        <f t="shared" si="99"/>
        <v>6.1317392631209339E-4</v>
      </c>
      <c r="P345" s="27">
        <f t="shared" si="99"/>
        <v>3.8608753446668902E-4</v>
      </c>
    </row>
    <row r="346" spans="6:16" x14ac:dyDescent="0.25">
      <c r="F346" t="s">
        <v>123</v>
      </c>
      <c r="G346" s="1" t="s">
        <v>12</v>
      </c>
      <c r="H346" s="25">
        <f>$H$221*H$24^3/48/H$171+$H$221*H$24/4/H$214</f>
        <v>1.6445776819587172</v>
      </c>
      <c r="I346" s="25">
        <f>$H$221*I$24^3/48/I$171+$H$221*I$24/4/I$214</f>
        <v>0.87502401068962665</v>
      </c>
      <c r="J346" s="25">
        <f>$H$221*J$24^3/48/J$171+$H$221*J$24/4/J$214</f>
        <v>1.4666193416342135</v>
      </c>
      <c r="K346" s="25">
        <f>$H$221*K$24^3/48/K$171+$H$221*K$24/4/K$214</f>
        <v>0.93910806443196104</v>
      </c>
      <c r="M346" s="25">
        <f>$H$221*H$24^3/48/H$171</f>
        <v>1.6439355905438866</v>
      </c>
      <c r="N346" s="25">
        <f>$H$221*I$24^3/48/I$171</f>
        <v>0.87448628054405653</v>
      </c>
      <c r="O346" s="25">
        <f>$H$221*J$24^3/48/J$171</f>
        <v>1.4662530748397073</v>
      </c>
      <c r="P346" s="25">
        <f>$H$221*K$24^3/48/K$171</f>
        <v>0.93819270875405447</v>
      </c>
    </row>
    <row r="347" spans="6:16" x14ac:dyDescent="0.25">
      <c r="F347" s="26" t="s">
        <v>119</v>
      </c>
      <c r="G347" s="1"/>
      <c r="H347" s="27">
        <f>IF(H346&gt;H$24/2,"Senza senso",H346/H$24)</f>
        <v>1.5255822652678267E-3</v>
      </c>
      <c r="I347" s="27">
        <f t="shared" ref="I347:K347" si="100">IF(I346&gt;I$24/2,"Senza senso",I346/I$24)</f>
        <v>8.1171058505531224E-4</v>
      </c>
      <c r="J347" s="27">
        <f t="shared" si="100"/>
        <v>1.3596174484418405E-3</v>
      </c>
      <c r="K347" s="27">
        <f t="shared" si="100"/>
        <v>8.6954450410366764E-4</v>
      </c>
      <c r="M347" s="27">
        <f>IF(M346&gt;H$24/2,"Senza senso",M346/H$24)</f>
        <v>1.5249866331575942E-3</v>
      </c>
      <c r="N347" s="27">
        <f t="shared" ref="N347:P347" si="101">IF(N346&gt;I$24/2,"Senza senso",N346/I$24)</f>
        <v>8.1121176302788171E-4</v>
      </c>
      <c r="O347" s="27">
        <f t="shared" si="101"/>
        <v>1.3592779038098706E-3</v>
      </c>
      <c r="P347" s="27">
        <f t="shared" si="101"/>
        <v>8.6869695255005041E-4</v>
      </c>
    </row>
    <row r="348" spans="6:16" x14ac:dyDescent="0.25">
      <c r="F348" t="s">
        <v>124</v>
      </c>
      <c r="G348" s="1" t="s">
        <v>12</v>
      </c>
      <c r="H348" s="25">
        <f>$H$221*H$26^3/48/H$171+$H$221*H$26/4/H$214</f>
        <v>3.4947877779021383</v>
      </c>
      <c r="I348" s="25">
        <f>$H$221*I$26^3/48/I$171+$H$221*I$26/4/I$214</f>
        <v>1.859293403821614</v>
      </c>
      <c r="J348" s="25">
        <f>$H$221*J$26^3/48/J$171+$H$221*J$26/4/J$214</f>
        <v>3.1013138734862022</v>
      </c>
      <c r="K348" s="25">
        <f>$H$221*K$26^3/48/K$171+$H$221*K$26/4/K$214</f>
        <v>1.9584725510840777</v>
      </c>
      <c r="M348" s="25">
        <f>$H$221*H$26^3/48/H$171</f>
        <v>3.4939622317973562</v>
      </c>
      <c r="N348" s="25">
        <f>$H$221*I$26^3/48/I$171</f>
        <v>1.8586020364915952</v>
      </c>
      <c r="O348" s="25">
        <f>$H$221*J$26^3/48/J$171</f>
        <v>3.1008437399887767</v>
      </c>
      <c r="P348" s="25">
        <f>$H$221*K$26^3/48/K$171</f>
        <v>1.9573029299400859</v>
      </c>
    </row>
    <row r="349" spans="6:16" x14ac:dyDescent="0.25">
      <c r="H349" s="27">
        <f>IF(H348&gt;H$26/2,"Senza senso",H348/H$26)</f>
        <v>2.5214919032482959E-3</v>
      </c>
      <c r="I349" s="27">
        <f t="shared" ref="I349:K349" si="102">IF(I348&gt;I$26/2,"Senza senso",I348/I$26)</f>
        <v>1.3414815323388269E-3</v>
      </c>
      <c r="J349" s="27">
        <f t="shared" si="102"/>
        <v>2.2398626848809783E-3</v>
      </c>
      <c r="K349" s="27">
        <f t="shared" si="102"/>
        <v>1.4191830080319404E-3</v>
      </c>
      <c r="M349" s="27">
        <f>IF(M348&gt;H$26/2,"Senza senso",M348/H$26)</f>
        <v>2.5208962711380637E-3</v>
      </c>
      <c r="N349" s="27">
        <f t="shared" ref="N349:P349" si="103">IF(N348&gt;I$26/2,"Senza senso",N348/I$26)</f>
        <v>1.3409827103113962E-3</v>
      </c>
      <c r="O349" s="27">
        <f t="shared" si="103"/>
        <v>2.2395231402490084E-3</v>
      </c>
      <c r="P349" s="27">
        <f t="shared" si="103"/>
        <v>1.4183354564783232E-3</v>
      </c>
    </row>
    <row r="350" spans="6:16" x14ac:dyDescent="0.25">
      <c r="H350" s="27"/>
      <c r="I350" s="25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F8E5C-8462-469A-803A-D44D639B1D75}">
  <dimension ref="B1:K83"/>
  <sheetViews>
    <sheetView topLeftCell="A55" zoomScaleNormal="100" workbookViewId="0">
      <selection activeCell="AB77" sqref="AB77"/>
    </sheetView>
  </sheetViews>
  <sheetFormatPr defaultRowHeight="15" x14ac:dyDescent="0.25"/>
  <cols>
    <col min="1" max="1" width="1.5703125" customWidth="1"/>
    <col min="5" max="5" width="9.140625" customWidth="1"/>
    <col min="7" max="7" width="9.140625" customWidth="1"/>
    <col min="10" max="10" width="9.140625" style="25"/>
    <col min="12" max="12" width="9.140625" customWidth="1"/>
    <col min="17" max="17" width="9.140625" customWidth="1"/>
  </cols>
  <sheetData>
    <row r="1" spans="2:11" ht="8.1" customHeight="1" x14ac:dyDescent="0.25"/>
    <row r="2" spans="2:11" ht="18.75" x14ac:dyDescent="0.3">
      <c r="B2" s="31" t="s">
        <v>145</v>
      </c>
      <c r="C2" s="30"/>
      <c r="D2" s="30"/>
      <c r="E2" s="30"/>
      <c r="F2" s="30"/>
    </row>
    <row r="4" spans="2:11" x14ac:dyDescent="0.25">
      <c r="B4" t="s">
        <v>146</v>
      </c>
    </row>
    <row r="5" spans="2:11" x14ac:dyDescent="0.25">
      <c r="B5" t="s">
        <v>147</v>
      </c>
    </row>
    <row r="7" spans="2:11" x14ac:dyDescent="0.25">
      <c r="E7" t="s">
        <v>148</v>
      </c>
      <c r="F7" s="14" t="s">
        <v>149</v>
      </c>
    </row>
    <row r="8" spans="2:11" x14ac:dyDescent="0.25">
      <c r="F8" s="14" t="s">
        <v>150</v>
      </c>
    </row>
    <row r="9" spans="2:11" x14ac:dyDescent="0.25">
      <c r="F9" s="14" t="s">
        <v>151</v>
      </c>
    </row>
    <row r="11" spans="2:11" ht="18" x14ac:dyDescent="0.35">
      <c r="C11" s="41" t="s">
        <v>36</v>
      </c>
      <c r="D11" s="2">
        <f>'Comparison_dt_t1-0,7'!H33</f>
        <v>0.7</v>
      </c>
      <c r="E11" t="s">
        <v>152</v>
      </c>
    </row>
    <row r="12" spans="2:11" ht="18" x14ac:dyDescent="0.35">
      <c r="C12" s="42" t="s">
        <v>139</v>
      </c>
      <c r="D12" s="2">
        <f>'Comparison_dt_t1-0,7'!H30</f>
        <v>3</v>
      </c>
      <c r="E12" t="s">
        <v>152</v>
      </c>
    </row>
    <row r="13" spans="2:11" ht="18" x14ac:dyDescent="0.35">
      <c r="D13" t="s">
        <v>6</v>
      </c>
      <c r="E13" s="1" t="s">
        <v>153</v>
      </c>
      <c r="F13" t="s">
        <v>154</v>
      </c>
      <c r="G13" t="s">
        <v>155</v>
      </c>
      <c r="H13" t="s">
        <v>156</v>
      </c>
      <c r="I13" t="s">
        <v>157</v>
      </c>
      <c r="J13" s="25" t="s">
        <v>158</v>
      </c>
      <c r="K13" t="s">
        <v>159</v>
      </c>
    </row>
    <row r="14" spans="2:11" x14ac:dyDescent="0.25">
      <c r="D14" t="s">
        <v>23</v>
      </c>
      <c r="E14">
        <f>'Comparison_dt_t3-1,5'!H20</f>
        <v>594</v>
      </c>
      <c r="F14" s="25">
        <f>'Comparison_dt_t3-1,5'!H257</f>
        <v>0.35808846846389047</v>
      </c>
      <c r="G14">
        <f>F14/F14</f>
        <v>1</v>
      </c>
      <c r="H14" s="25">
        <f>'Comparison_dt_t3-1,5'!M257</f>
        <v>0.29000219178082193</v>
      </c>
      <c r="I14" s="3">
        <f>H14/F14</f>
        <v>0.80986185627495477</v>
      </c>
      <c r="J14" s="25">
        <f>'Comparison_dt_t3-1,5'!H268</f>
        <v>0.70499999999999996</v>
      </c>
      <c r="K14" s="3">
        <f>J14/F14</f>
        <v>1.9687872190474962</v>
      </c>
    </row>
    <row r="15" spans="2:11" x14ac:dyDescent="0.25">
      <c r="D15" t="s">
        <v>25</v>
      </c>
      <c r="E15">
        <f>'Comparison_dt_t3-1,5'!H22</f>
        <v>726</v>
      </c>
      <c r="F15" s="25">
        <f>'Comparison_dt_t3-1,5'!H259</f>
        <v>0.61269930011644458</v>
      </c>
      <c r="G15">
        <f>F15/F15</f>
        <v>1</v>
      </c>
      <c r="H15" s="25">
        <f>'Comparison_dt_t3-1,5'!M259</f>
        <v>0.52948273972602744</v>
      </c>
      <c r="I15" s="3">
        <f>H15/F15</f>
        <v>0.8641804219874224</v>
      </c>
      <c r="J15" s="25">
        <f>'Comparison_dt_t3-1,5'!H270</f>
        <v>1.0940000000000001</v>
      </c>
      <c r="K15" s="3">
        <f>J15/F15</f>
        <v>1.7855414553143498</v>
      </c>
    </row>
    <row r="16" spans="2:11" x14ac:dyDescent="0.25">
      <c r="D16" t="s">
        <v>27</v>
      </c>
      <c r="E16">
        <f>'Comparison_dt_t3-1,5'!H24</f>
        <v>1078</v>
      </c>
      <c r="F16" s="25">
        <f>'Comparison_dt_t3-1,5'!H261</f>
        <v>1.8569617309463908</v>
      </c>
      <c r="G16">
        <f>F16/F16</f>
        <v>1</v>
      </c>
      <c r="H16" s="25">
        <f>'Comparison_dt_t3-1,5'!M261</f>
        <v>1.7333977473363775</v>
      </c>
      <c r="I16" s="3">
        <f>H16/F16</f>
        <v>0.93345905758271086</v>
      </c>
      <c r="J16" s="25">
        <f>'Comparison_dt_t3-1,5'!H272</f>
        <v>2.8570000000000002</v>
      </c>
      <c r="K16" s="3">
        <f>J16/F16</f>
        <v>1.5385346678867449</v>
      </c>
    </row>
    <row r="17" spans="4:11" x14ac:dyDescent="0.25">
      <c r="D17" t="s">
        <v>29</v>
      </c>
      <c r="E17">
        <f>'Comparison_dt_t3-1,5'!H26</f>
        <v>1386</v>
      </c>
      <c r="F17" s="25">
        <f>'Comparison_dt_t3-1,5'!H263</f>
        <v>3.8429698967353794</v>
      </c>
      <c r="G17">
        <f>F17/F17</f>
        <v>1</v>
      </c>
      <c r="H17" s="25">
        <f>'Comparison_dt_t3-1,5'!M263</f>
        <v>3.6841019178082193</v>
      </c>
      <c r="I17" s="3">
        <f>H17/F17</f>
        <v>0.95866010320244266</v>
      </c>
      <c r="J17" s="25">
        <f>'Comparison_dt_t3-1,5'!H274</f>
        <v>5.5529999999999999</v>
      </c>
      <c r="K17" s="3">
        <f>J17/F17</f>
        <v>1.4449761900860318</v>
      </c>
    </row>
    <row r="19" spans="4:11" ht="18" x14ac:dyDescent="0.35">
      <c r="D19" t="s">
        <v>7</v>
      </c>
      <c r="E19" s="1" t="s">
        <v>153</v>
      </c>
      <c r="F19" t="s">
        <v>154</v>
      </c>
      <c r="G19" t="s">
        <v>155</v>
      </c>
      <c r="H19" t="s">
        <v>156</v>
      </c>
      <c r="I19" t="s">
        <v>157</v>
      </c>
      <c r="J19" s="25" t="s">
        <v>158</v>
      </c>
      <c r="K19" t="s">
        <v>159</v>
      </c>
    </row>
    <row r="20" spans="4:11" x14ac:dyDescent="0.25">
      <c r="D20" t="s">
        <v>23</v>
      </c>
      <c r="E20">
        <f>'Comparison_dt_t3-1,5'!I20</f>
        <v>594</v>
      </c>
      <c r="F20" s="25">
        <f>'Comparison_dt_t3-1,5'!I257</f>
        <v>0.22345834214531057</v>
      </c>
      <c r="G20">
        <f>F20/F20</f>
        <v>1</v>
      </c>
      <c r="H20" s="25">
        <f>'Comparison_dt_t3-1,5'!N257</f>
        <v>0.16643835616438357</v>
      </c>
      <c r="I20" s="3">
        <f>H20/F20</f>
        <v>0.74482945933677414</v>
      </c>
      <c r="J20" s="25">
        <f>'Comparison_dt_t3-1,5'!I268</f>
        <v>0.45900000000000002</v>
      </c>
      <c r="K20" s="3">
        <f>J20/F20</f>
        <v>2.0540741311931927</v>
      </c>
    </row>
    <row r="21" spans="4:11" x14ac:dyDescent="0.25">
      <c r="D21" t="s">
        <v>25</v>
      </c>
      <c r="E21">
        <f>'Comparison_dt_t3-1,5'!I22</f>
        <v>726</v>
      </c>
      <c r="F21" s="25">
        <f>'Comparison_dt_t3-1,5'!I259</f>
        <v>0.37357237251550135</v>
      </c>
      <c r="G21">
        <f>F21/F21</f>
        <v>1</v>
      </c>
      <c r="H21" s="25">
        <f>'Comparison_dt_t3-1,5'!N259</f>
        <v>0.3038812785388128</v>
      </c>
      <c r="I21" s="3">
        <f>H21/F21</f>
        <v>0.81344687374118729</v>
      </c>
      <c r="J21" s="25">
        <f>'Comparison_dt_t3-1,5'!I270</f>
        <v>0.68799999999999994</v>
      </c>
      <c r="K21" s="3">
        <f>J21/F21</f>
        <v>1.8416779468119031</v>
      </c>
    </row>
    <row r="22" spans="4:11" x14ac:dyDescent="0.25">
      <c r="D22" t="s">
        <v>27</v>
      </c>
      <c r="E22">
        <f>'Comparison_dt_t3-1,5'!I24</f>
        <v>1078</v>
      </c>
      <c r="F22" s="25">
        <f>'Comparison_dt_t3-1,5'!I261</f>
        <v>1.0983141331914981</v>
      </c>
      <c r="G22">
        <f>F22/F22</f>
        <v>1</v>
      </c>
      <c r="H22" s="25">
        <f>'Comparison_dt_t3-1,5'!N261</f>
        <v>0.99483341789277868</v>
      </c>
      <c r="I22" s="3">
        <f>H22/F22</f>
        <v>0.90578222370860006</v>
      </c>
      <c r="J22" s="25">
        <f>'Comparison_dt_t3-1,5'!I272</f>
        <v>1.6890000000000001</v>
      </c>
      <c r="K22" s="3">
        <f>J22/F22</f>
        <v>1.5378114047317937</v>
      </c>
    </row>
    <row r="23" spans="4:11" x14ac:dyDescent="0.25">
      <c r="D23" t="s">
        <v>29</v>
      </c>
      <c r="E23">
        <f>'Comparison_dt_t3-1,5'!I26</f>
        <v>1386</v>
      </c>
      <c r="F23" s="25">
        <f>'Comparison_dt_t3-1,5'!I263</f>
        <v>2.2474301955993319</v>
      </c>
      <c r="G23">
        <f>F23/F23</f>
        <v>1</v>
      </c>
      <c r="H23" s="25">
        <f>'Comparison_dt_t3-1,5'!N263</f>
        <v>2.1143835616438356</v>
      </c>
      <c r="I23" s="3">
        <f>H23/F23</f>
        <v>0.94080054890424925</v>
      </c>
      <c r="J23" s="25">
        <f>'Comparison_dt_t3-1,5'!I274</f>
        <v>3.1859999999999999</v>
      </c>
      <c r="K23" s="3">
        <f>J23/F23</f>
        <v>1.4176191128153708</v>
      </c>
    </row>
    <row r="25" spans="4:11" ht="18" x14ac:dyDescent="0.35">
      <c r="D25" t="s">
        <v>8</v>
      </c>
      <c r="E25" s="1" t="s">
        <v>153</v>
      </c>
      <c r="F25" t="s">
        <v>154</v>
      </c>
      <c r="G25" t="s">
        <v>155</v>
      </c>
      <c r="H25" t="s">
        <v>156</v>
      </c>
      <c r="I25" t="s">
        <v>157</v>
      </c>
      <c r="J25" s="25" t="s">
        <v>158</v>
      </c>
      <c r="K25" t="s">
        <v>159</v>
      </c>
    </row>
    <row r="26" spans="4:11" x14ac:dyDescent="0.25">
      <c r="D26" t="s">
        <v>23</v>
      </c>
      <c r="E26">
        <f>'Comparison_dt_t3-1,5'!J20</f>
        <v>595.70000000000005</v>
      </c>
      <c r="F26" s="25">
        <f>'Comparison_dt_t3-1,5'!J257</f>
        <v>0.32960666004991895</v>
      </c>
      <c r="G26">
        <f>F26/F26</f>
        <v>1</v>
      </c>
      <c r="H26" s="25">
        <f>'Comparison_dt_t3-1,5'!O257</f>
        <v>0.29068247693372079</v>
      </c>
      <c r="I26" s="3">
        <f>H26/F26</f>
        <v>0.88190717047312361</v>
      </c>
      <c r="J26" s="25">
        <f>'Comparison_dt_t3-1,5'!J268</f>
        <v>0.56599999999999995</v>
      </c>
      <c r="K26" s="3">
        <f>J26/F26</f>
        <v>1.7171983112060878</v>
      </c>
    </row>
    <row r="27" spans="4:11" x14ac:dyDescent="0.25">
      <c r="D27" t="s">
        <v>25</v>
      </c>
      <c r="E27">
        <f>'Comparison_dt_t3-1,5'!J22</f>
        <v>724.5</v>
      </c>
      <c r="F27" s="25">
        <f>'Comparison_dt_t3-1,5'!J259</f>
        <v>0.57027945060428198</v>
      </c>
      <c r="G27">
        <f t="shared" ref="G27:G29" si="0">F27/F27</f>
        <v>1</v>
      </c>
      <c r="H27" s="25">
        <f>'Comparison_dt_t3-1,5'!O259</f>
        <v>0.52293922789539227</v>
      </c>
      <c r="I27" s="3">
        <f t="shared" ref="I27:I29" si="1">H27/F27</f>
        <v>0.9169876756759745</v>
      </c>
      <c r="J27" s="25">
        <f>'Comparison_dt_t3-1,5'!J270</f>
        <v>0.90900000000000003</v>
      </c>
      <c r="K27" s="3">
        <f t="shared" ref="K27:K29" si="2">J27/F27</f>
        <v>1.5939553828159185</v>
      </c>
    </row>
    <row r="28" spans="4:11" x14ac:dyDescent="0.25">
      <c r="D28" t="s">
        <v>27</v>
      </c>
      <c r="E28">
        <f>'Comparison_dt_t3-1,5'!J24</f>
        <v>1078.7</v>
      </c>
      <c r="F28" s="25">
        <f>'Comparison_dt_t3-1,5'!J261</f>
        <v>1.7964735880991003</v>
      </c>
      <c r="G28">
        <f t="shared" si="0"/>
        <v>1</v>
      </c>
      <c r="H28" s="25">
        <f>'Comparison_dt_t3-1,5'!O261</f>
        <v>1.725989256510309</v>
      </c>
      <c r="I28" s="3">
        <f t="shared" si="1"/>
        <v>0.96076517236004966</v>
      </c>
      <c r="J28" s="25">
        <f>'Comparison_dt_t3-1,5'!J272</f>
        <v>2.577</v>
      </c>
      <c r="K28" s="3">
        <f t="shared" si="2"/>
        <v>1.4344769759330538</v>
      </c>
    </row>
    <row r="29" spans="4:11" x14ac:dyDescent="0.25">
      <c r="D29" t="s">
        <v>29</v>
      </c>
      <c r="E29">
        <f>'Comparison_dt_t3-1,5'!J26</f>
        <v>1384.6</v>
      </c>
      <c r="F29" s="25">
        <f>'Comparison_dt_t3-1,5'!J263</f>
        <v>3.7406083217885837</v>
      </c>
      <c r="G29">
        <f t="shared" si="0"/>
        <v>1</v>
      </c>
      <c r="H29" s="25">
        <f>'Comparison_dt_t3-1,5'!O263</f>
        <v>3.65013589616715</v>
      </c>
      <c r="I29" s="3">
        <f t="shared" si="1"/>
        <v>0.97581344587872432</v>
      </c>
      <c r="J29" s="25">
        <f>'Comparison_dt_t3-1,5'!J274</f>
        <v>5.1529999999999996</v>
      </c>
      <c r="K29" s="3">
        <f t="shared" si="2"/>
        <v>1.3775834187141187</v>
      </c>
    </row>
    <row r="31" spans="4:11" ht="18" x14ac:dyDescent="0.35">
      <c r="D31" t="s">
        <v>9</v>
      </c>
      <c r="E31" s="1" t="s">
        <v>153</v>
      </c>
      <c r="F31" t="s">
        <v>154</v>
      </c>
      <c r="G31" t="s">
        <v>155</v>
      </c>
      <c r="H31" t="s">
        <v>156</v>
      </c>
      <c r="I31" t="s">
        <v>157</v>
      </c>
      <c r="J31" s="25" t="s">
        <v>158</v>
      </c>
      <c r="K31" t="s">
        <v>159</v>
      </c>
    </row>
    <row r="32" spans="4:11" x14ac:dyDescent="0.25">
      <c r="D32" t="s">
        <v>23</v>
      </c>
      <c r="E32">
        <f>'Comparison_dt_t3-1,5'!K20</f>
        <v>600</v>
      </c>
      <c r="F32" s="25">
        <f>'Comparison_dt_t3-1,5'!K257</f>
        <v>0.26558283648412478</v>
      </c>
      <c r="G32">
        <f>F32/F32</f>
        <v>1</v>
      </c>
      <c r="H32" s="25">
        <f>'Comparison_dt_t3-1,5'!P257</f>
        <v>0.16772121379842425</v>
      </c>
      <c r="I32" s="3">
        <f>H32/F32</f>
        <v>0.63152128359940074</v>
      </c>
      <c r="J32" s="25">
        <f>'Comparison_dt_t3-1,5'!K268</f>
        <v>0.64100000000000001</v>
      </c>
      <c r="K32" s="3">
        <f>J32/F32</f>
        <v>2.4135595827116476</v>
      </c>
    </row>
    <row r="33" spans="3:11" x14ac:dyDescent="0.25">
      <c r="D33" t="s">
        <v>25</v>
      </c>
      <c r="E33">
        <f>'Comparison_dt_t3-1,5'!K22</f>
        <v>720</v>
      </c>
      <c r="F33" s="25">
        <f>'Comparison_dt_t3-1,5'!K259</f>
        <v>0.40725620466651774</v>
      </c>
      <c r="G33">
        <f t="shared" ref="G33:G35" si="3">F33/F33</f>
        <v>1</v>
      </c>
      <c r="H33" s="25">
        <f>'Comparison_dt_t3-1,5'!P259</f>
        <v>0.28982225744367712</v>
      </c>
      <c r="I33" s="3">
        <f t="shared" ref="I33:I35" si="4">H33/F33</f>
        <v>0.71164602066897531</v>
      </c>
      <c r="J33" s="25">
        <f>'Comparison_dt_t3-1,5'!K270</f>
        <v>0.88700000000000001</v>
      </c>
      <c r="K33" s="3">
        <f t="shared" ref="K33:K35" si="5">J33/F33</f>
        <v>2.1779901443768575</v>
      </c>
    </row>
    <row r="34" spans="3:11" x14ac:dyDescent="0.25">
      <c r="D34" t="s">
        <v>27</v>
      </c>
      <c r="E34">
        <f>'Comparison_dt_t3-1,5'!K24</f>
        <v>1080</v>
      </c>
      <c r="F34" s="25">
        <f>'Comparison_dt_t3-1,5'!K261</f>
        <v>1.1543010397066713</v>
      </c>
      <c r="G34">
        <f t="shared" si="3"/>
        <v>1</v>
      </c>
      <c r="H34" s="25">
        <f>'Comparison_dt_t3-1,5'!P261</f>
        <v>0.97815011887241032</v>
      </c>
      <c r="I34" s="3">
        <f t="shared" si="4"/>
        <v>0.8473960303466207</v>
      </c>
      <c r="J34" s="25">
        <f>'Comparison_dt_t3-1,5'!K272</f>
        <v>2.0110000000000001</v>
      </c>
      <c r="K34" s="3">
        <f t="shared" si="5"/>
        <v>1.7421798394212931</v>
      </c>
    </row>
    <row r="35" spans="3:11" x14ac:dyDescent="0.25">
      <c r="D35" t="s">
        <v>29</v>
      </c>
      <c r="E35">
        <f>'Comparison_dt_t3-1,5'!K26</f>
        <v>1380</v>
      </c>
      <c r="F35" s="25">
        <f>'Comparison_dt_t3-1,5'!K263</f>
        <v>2.2657457404625392</v>
      </c>
      <c r="G35">
        <f t="shared" si="3"/>
        <v>1</v>
      </c>
      <c r="H35" s="25">
        <f>'Comparison_dt_t3-1,5'!P263</f>
        <v>2.0406640082854279</v>
      </c>
      <c r="I35" s="3">
        <f t="shared" si="4"/>
        <v>0.90065887440169612</v>
      </c>
      <c r="J35" s="25">
        <f>'Comparison_dt_t3-1,5'!K274</f>
        <v>3.5379999999999998</v>
      </c>
      <c r="K35" s="3">
        <f t="shared" si="5"/>
        <v>1.5615167831134209</v>
      </c>
    </row>
    <row r="36" spans="3:11" ht="18" x14ac:dyDescent="0.35">
      <c r="C36" s="42" t="s">
        <v>140</v>
      </c>
      <c r="D36" s="2">
        <f>'Comparison_dt_t1-0,7'!H31</f>
        <v>3.5</v>
      </c>
      <c r="E36" t="s">
        <v>152</v>
      </c>
    </row>
    <row r="37" spans="3:11" ht="18" x14ac:dyDescent="0.35">
      <c r="D37" t="s">
        <v>6</v>
      </c>
      <c r="E37" s="1" t="s">
        <v>153</v>
      </c>
      <c r="F37" t="s">
        <v>154</v>
      </c>
      <c r="G37" t="s">
        <v>155</v>
      </c>
      <c r="H37" t="s">
        <v>156</v>
      </c>
      <c r="I37" t="s">
        <v>157</v>
      </c>
      <c r="J37" s="25" t="s">
        <v>158</v>
      </c>
      <c r="K37" t="s">
        <v>159</v>
      </c>
    </row>
    <row r="38" spans="3:11" x14ac:dyDescent="0.25">
      <c r="D38" t="s">
        <v>23</v>
      </c>
      <c r="E38">
        <f>'Comparison_dt_t3-1,5'!H20</f>
        <v>594</v>
      </c>
      <c r="F38" s="25">
        <f>'Comparison_dt_t3-1,5'!H289</f>
        <v>0.3400247624051172</v>
      </c>
      <c r="G38">
        <f>F38/F38</f>
        <v>1</v>
      </c>
      <c r="H38" s="25">
        <f>'Comparison_dt_t3-1,5'!M289</f>
        <v>0.29000219178082193</v>
      </c>
      <c r="I38" s="3">
        <f>H38/F38</f>
        <v>0.85288550671878227</v>
      </c>
      <c r="J38" s="25">
        <f>'Comparison_dt_t3-1,5'!H300</f>
        <v>0.625</v>
      </c>
      <c r="K38" s="3">
        <f>J38/F38</f>
        <v>1.8381014240820306</v>
      </c>
    </row>
    <row r="39" spans="3:11" x14ac:dyDescent="0.25">
      <c r="D39" t="s">
        <v>25</v>
      </c>
      <c r="E39">
        <f>'Comparison_dt_t3-1,5'!H22</f>
        <v>726</v>
      </c>
      <c r="F39" s="25">
        <f>'Comparison_dt_t3-1,5'!H291</f>
        <v>0.59062143715572168</v>
      </c>
      <c r="G39">
        <f>F39/F39</f>
        <v>1</v>
      </c>
      <c r="H39" s="25">
        <f>'Comparison_dt_t3-1,5'!M291</f>
        <v>0.52948273972602744</v>
      </c>
      <c r="I39" s="3">
        <f>H39/F39</f>
        <v>0.89648412065074679</v>
      </c>
      <c r="J39" s="25">
        <f>'Comparison_dt_t3-1,5'!H302</f>
        <v>0.99399999999999999</v>
      </c>
      <c r="K39" s="3">
        <f t="shared" ref="K39" si="6">J39/F39</f>
        <v>1.6829731152103857</v>
      </c>
    </row>
    <row r="40" spans="3:11" x14ac:dyDescent="0.25">
      <c r="D40" t="s">
        <v>27</v>
      </c>
      <c r="E40">
        <f>'Comparison_dt_t3-1,5'!H24</f>
        <v>1078</v>
      </c>
      <c r="F40" s="25">
        <f>'Comparison_dt_t3-1,5'!H293</f>
        <v>1.8241794495804688</v>
      </c>
      <c r="G40">
        <f>F40/F40</f>
        <v>1</v>
      </c>
      <c r="H40" s="25">
        <f>'Comparison_dt_t3-1,5'!M293</f>
        <v>1.7333977473363775</v>
      </c>
      <c r="I40" s="3">
        <f>H40/F40</f>
        <v>0.95023422598858376</v>
      </c>
      <c r="J40" s="25">
        <f>'Comparison_dt_t3-1,5'!H304</f>
        <v>2.7040000000000002</v>
      </c>
      <c r="K40" s="3">
        <f>J40/F40</f>
        <v>1.4823103070379811</v>
      </c>
    </row>
    <row r="41" spans="3:11" x14ac:dyDescent="0.25">
      <c r="D41" t="s">
        <v>29</v>
      </c>
      <c r="E41">
        <f>'Comparison_dt_t3-1,5'!H26</f>
        <v>1386</v>
      </c>
      <c r="F41" s="25">
        <f>'Comparison_dt_t3-1,5'!H295</f>
        <v>3.8008212492649083</v>
      </c>
      <c r="G41">
        <f>F41/F41</f>
        <v>1</v>
      </c>
      <c r="H41" s="25">
        <f>'Comparison_dt_t3-1,5'!M295</f>
        <v>3.6841019178082193</v>
      </c>
      <c r="I41" s="3">
        <f>H41/F41</f>
        <v>0.96929102322839755</v>
      </c>
      <c r="J41" s="25">
        <f>'Comparison_dt_t3-1,5'!H306</f>
        <v>5.3520000000000003</v>
      </c>
      <c r="K41" s="3">
        <f>J41/F41</f>
        <v>1.4081167329389919</v>
      </c>
    </row>
    <row r="43" spans="3:11" ht="18" x14ac:dyDescent="0.35">
      <c r="D43" t="s">
        <v>7</v>
      </c>
      <c r="E43" s="1" t="s">
        <v>153</v>
      </c>
      <c r="F43" t="s">
        <v>154</v>
      </c>
      <c r="G43" t="s">
        <v>155</v>
      </c>
      <c r="H43" t="s">
        <v>156</v>
      </c>
      <c r="I43" t="s">
        <v>157</v>
      </c>
      <c r="J43" s="25" t="s">
        <v>158</v>
      </c>
      <c r="K43" t="s">
        <v>159</v>
      </c>
    </row>
    <row r="44" spans="3:11" x14ac:dyDescent="0.25">
      <c r="D44" t="s">
        <v>23</v>
      </c>
      <c r="E44">
        <f>'Comparison_dt_t3-1,5'!I20</f>
        <v>594</v>
      </c>
      <c r="F44" s="25">
        <f>'Comparison_dt_t3-1,5'!I289</f>
        <v>0.20833059076261565</v>
      </c>
      <c r="G44">
        <f>F44/F44</f>
        <v>1</v>
      </c>
      <c r="H44" s="25">
        <f>'Comparison_dt_t3-1,5'!N289</f>
        <v>0.16643835616438357</v>
      </c>
      <c r="I44" s="3">
        <f>H44/F44</f>
        <v>0.79891462677237546</v>
      </c>
      <c r="J44" s="25">
        <f>'Comparison_dt_t3-1,5'!I300</f>
        <v>0.35899999999999999</v>
      </c>
      <c r="K44" s="3">
        <f>J44/F44</f>
        <v>1.7232226850883656</v>
      </c>
    </row>
    <row r="45" spans="3:11" x14ac:dyDescent="0.25">
      <c r="D45" t="s">
        <v>25</v>
      </c>
      <c r="E45">
        <f>'Comparison_dt_t3-1,5'!I22</f>
        <v>726</v>
      </c>
      <c r="F45" s="25">
        <f>'Comparison_dt_t3-1,5'!I291</f>
        <v>0.35508289860331865</v>
      </c>
      <c r="G45">
        <f>F45/F45</f>
        <v>1</v>
      </c>
      <c r="H45" s="25">
        <f>'Comparison_dt_t3-1,5'!N291</f>
        <v>0.3038812785388128</v>
      </c>
      <c r="I45" s="3">
        <f>H45/F45</f>
        <v>0.85580375662724939</v>
      </c>
      <c r="J45" s="25">
        <f>'Comparison_dt_t3-1,5'!I302</f>
        <v>0.60799999999999998</v>
      </c>
      <c r="K45" s="3">
        <f t="shared" ref="K45" si="7">J45/F45</f>
        <v>1.7122762104046807</v>
      </c>
    </row>
    <row r="46" spans="3:11" x14ac:dyDescent="0.25">
      <c r="D46" t="s">
        <v>27</v>
      </c>
      <c r="E46">
        <f>'Comparison_dt_t3-1,5'!I24</f>
        <v>1078</v>
      </c>
      <c r="F46" s="25">
        <f>'Comparison_dt_t3-1,5'!I293</f>
        <v>1.0708600658673479</v>
      </c>
      <c r="G46">
        <f>F46/F46</f>
        <v>1</v>
      </c>
      <c r="H46" s="25">
        <f>'Comparison_dt_t3-1,5'!N293</f>
        <v>0.99483341789277868</v>
      </c>
      <c r="I46" s="3">
        <f>H46/F46</f>
        <v>0.92900412444366287</v>
      </c>
      <c r="J46" s="25">
        <f>'Comparison_dt_t3-1,5'!I304</f>
        <v>1.5660000000000001</v>
      </c>
      <c r="K46" s="3">
        <f>J46/F46</f>
        <v>1.4623759442664539</v>
      </c>
    </row>
    <row r="47" spans="3:11" x14ac:dyDescent="0.25">
      <c r="D47" t="s">
        <v>29</v>
      </c>
      <c r="E47">
        <f>'Comparison_dt_t3-1,5'!I26</f>
        <v>1386</v>
      </c>
      <c r="F47" s="25">
        <f>'Comparison_dt_t3-1,5'!I295</f>
        <v>2.2121321090397106</v>
      </c>
      <c r="G47">
        <f>F47/F47</f>
        <v>1</v>
      </c>
      <c r="H47" s="25">
        <f>'Comparison_dt_t3-1,5'!N295</f>
        <v>2.1143835616438356</v>
      </c>
      <c r="I47" s="3">
        <f>H47/F47</f>
        <v>0.95581251815999912</v>
      </c>
      <c r="J47" s="25">
        <f>'Comparison_dt_t3-1,5'!I306</f>
        <v>3.0270000000000001</v>
      </c>
      <c r="K47" s="3">
        <f>J47/F47</f>
        <v>1.3683631224511381</v>
      </c>
    </row>
    <row r="49" spans="3:11" ht="18" x14ac:dyDescent="0.35">
      <c r="D49" t="s">
        <v>8</v>
      </c>
      <c r="E49" s="1" t="s">
        <v>153</v>
      </c>
      <c r="F49" t="s">
        <v>154</v>
      </c>
      <c r="G49" t="s">
        <v>155</v>
      </c>
      <c r="H49" t="s">
        <v>156</v>
      </c>
      <c r="I49" t="s">
        <v>157</v>
      </c>
      <c r="J49" s="25" t="s">
        <v>158</v>
      </c>
      <c r="K49" t="s">
        <v>159</v>
      </c>
    </row>
    <row r="50" spans="3:11" x14ac:dyDescent="0.25">
      <c r="D50" t="s">
        <v>23</v>
      </c>
      <c r="E50">
        <f>'Comparison_dt_t3-1,5'!J20</f>
        <v>595.70000000000005</v>
      </c>
      <c r="F50" s="25">
        <f>'Comparison_dt_t3-1,5'!J289</f>
        <v>0.31927983595786641</v>
      </c>
      <c r="G50">
        <f>F50/F50</f>
        <v>1</v>
      </c>
      <c r="H50" s="25">
        <f>'Comparison_dt_t3-1,5'!O289</f>
        <v>0.29068247693372079</v>
      </c>
      <c r="I50" s="3">
        <f>H50/F50</f>
        <v>0.91043167841041028</v>
      </c>
      <c r="J50" s="25">
        <f>'Comparison_dt_t3-1,5'!J300</f>
        <v>0.51900000000000002</v>
      </c>
      <c r="K50" s="3">
        <f>J50/F50</f>
        <v>1.6255332831870084</v>
      </c>
    </row>
    <row r="51" spans="3:11" x14ac:dyDescent="0.25">
      <c r="D51" t="s">
        <v>25</v>
      </c>
      <c r="E51">
        <f>'Comparison_dt_t3-1,5'!J22</f>
        <v>724.5</v>
      </c>
      <c r="F51" s="25">
        <f>'Comparison_dt_t3-1,5'!J291</f>
        <v>0.5577197996815153</v>
      </c>
      <c r="G51">
        <f t="shared" ref="G51:G53" si="8">F51/F51</f>
        <v>1</v>
      </c>
      <c r="H51" s="25">
        <f>'Comparison_dt_t3-1,5'!O291</f>
        <v>0.52293922789539227</v>
      </c>
      <c r="I51" s="3">
        <f t="shared" ref="I51:I53" si="9">H51/F51</f>
        <v>0.93763791099762928</v>
      </c>
      <c r="J51" s="25">
        <f>'Comparison_dt_t3-1,5'!J302</f>
        <v>0.85099999999999998</v>
      </c>
      <c r="K51" s="3">
        <f t="shared" ref="K51:K53" si="10">J51/F51</f>
        <v>1.525855815923985</v>
      </c>
    </row>
    <row r="52" spans="3:11" x14ac:dyDescent="0.25">
      <c r="D52" t="s">
        <v>27</v>
      </c>
      <c r="E52">
        <f>'Comparison_dt_t3-1,5'!J24</f>
        <v>1078.7</v>
      </c>
      <c r="F52" s="25">
        <f>'Comparison_dt_t3-1,5'!J293</f>
        <v>1.7777736633918699</v>
      </c>
      <c r="G52">
        <f t="shared" si="8"/>
        <v>1</v>
      </c>
      <c r="H52" s="25">
        <f>'Comparison_dt_t3-1,5'!O293</f>
        <v>1.725989256510309</v>
      </c>
      <c r="I52" s="3">
        <f t="shared" si="9"/>
        <v>0.97087120371512314</v>
      </c>
      <c r="J52" s="25">
        <f>'Comparison_dt_t3-1,5'!J304</f>
        <v>2.488</v>
      </c>
      <c r="K52" s="3">
        <f t="shared" si="10"/>
        <v>1.3995032389292275</v>
      </c>
    </row>
    <row r="53" spans="3:11" x14ac:dyDescent="0.25">
      <c r="D53" t="s">
        <v>29</v>
      </c>
      <c r="E53">
        <f>'Comparison_dt_t3-1,5'!J26</f>
        <v>1384.6</v>
      </c>
      <c r="F53" s="25">
        <f>'Comparison_dt_t3-1,5'!J295</f>
        <v>3.7166054333584073</v>
      </c>
      <c r="G53">
        <f t="shared" si="8"/>
        <v>1</v>
      </c>
      <c r="H53" s="25">
        <f>'Comparison_dt_t3-1,5'!O295</f>
        <v>3.65013589616715</v>
      </c>
      <c r="I53" s="3">
        <f t="shared" si="9"/>
        <v>0.98211552493717524</v>
      </c>
      <c r="J53" s="25">
        <f>'Comparison_dt_t3-1,5'!J306</f>
        <v>5.0389999999999997</v>
      </c>
      <c r="K53" s="3">
        <f t="shared" si="10"/>
        <v>1.3558070907318907</v>
      </c>
    </row>
    <row r="55" spans="3:11" ht="18" x14ac:dyDescent="0.35">
      <c r="D55" t="s">
        <v>9</v>
      </c>
      <c r="E55" s="1" t="s">
        <v>153</v>
      </c>
      <c r="F55" t="s">
        <v>154</v>
      </c>
      <c r="G55" t="s">
        <v>155</v>
      </c>
      <c r="H55" t="s">
        <v>156</v>
      </c>
      <c r="I55" t="s">
        <v>157</v>
      </c>
      <c r="J55" s="25" t="s">
        <v>158</v>
      </c>
      <c r="K55" t="s">
        <v>159</v>
      </c>
    </row>
    <row r="56" spans="3:11" x14ac:dyDescent="0.25">
      <c r="D56" t="s">
        <v>23</v>
      </c>
      <c r="E56">
        <f>'Comparison_dt_t3-1,5'!K20</f>
        <v>600</v>
      </c>
      <c r="F56" s="25">
        <f>'Comparison_dt_t3-1,5'!K289</f>
        <v>0.23961954883281647</v>
      </c>
      <c r="G56">
        <f>F56/F56</f>
        <v>1</v>
      </c>
      <c r="H56" s="25">
        <f>'Comparison_dt_t3-1,5'!P289</f>
        <v>0.16772121379842425</v>
      </c>
      <c r="I56" s="3">
        <f>H56/F56</f>
        <v>0.69994795756603323</v>
      </c>
      <c r="J56" s="25">
        <f>'Comparison_dt_t3-1,5'!K300</f>
        <v>0.53400000000000003</v>
      </c>
      <c r="K56" s="3">
        <f>J56/F56</f>
        <v>2.2285326994442092</v>
      </c>
    </row>
    <row r="57" spans="3:11" x14ac:dyDescent="0.25">
      <c r="D57" t="s">
        <v>25</v>
      </c>
      <c r="E57">
        <f>'Comparison_dt_t3-1,5'!K22</f>
        <v>720</v>
      </c>
      <c r="F57" s="25">
        <f>'Comparison_dt_t3-1,5'!K291</f>
        <v>0.3761002594849478</v>
      </c>
      <c r="G57">
        <f t="shared" ref="G57:G59" si="11">F57/F57</f>
        <v>1</v>
      </c>
      <c r="H57" s="25">
        <f>'Comparison_dt_t3-1,5'!P291</f>
        <v>0.28982225744367712</v>
      </c>
      <c r="I57" s="3">
        <f t="shared" ref="I57:I59" si="12">H57/F57</f>
        <v>0.77059839799253405</v>
      </c>
      <c r="J57" s="25">
        <f>'Comparison_dt_t3-1,5'!K302</f>
        <v>0.755</v>
      </c>
      <c r="K57" s="3">
        <f t="shared" ref="K57:K59" si="13">J57/F57</f>
        <v>2.0074434434954611</v>
      </c>
    </row>
    <row r="58" spans="3:11" x14ac:dyDescent="0.25">
      <c r="D58" t="s">
        <v>27</v>
      </c>
      <c r="E58">
        <f>'Comparison_dt_t3-1,5'!K24</f>
        <v>1080</v>
      </c>
      <c r="F58" s="25">
        <f>'Comparison_dt_t3-1,5'!K293</f>
        <v>1.1075671219343164</v>
      </c>
      <c r="G58">
        <f t="shared" si="11"/>
        <v>1</v>
      </c>
      <c r="H58" s="25">
        <f>'Comparison_dt_t3-1,5'!P293</f>
        <v>0.97815011887241032</v>
      </c>
      <c r="I58" s="3">
        <f t="shared" si="12"/>
        <v>0.88315200000169281</v>
      </c>
      <c r="J58" s="25">
        <f>'Comparison_dt_t3-1,5'!K304</f>
        <v>1.8049999999999999</v>
      </c>
      <c r="K58" s="3">
        <f t="shared" si="13"/>
        <v>1.6296980690864571</v>
      </c>
    </row>
    <row r="59" spans="3:11" x14ac:dyDescent="0.25">
      <c r="D59" t="s">
        <v>29</v>
      </c>
      <c r="E59">
        <f>'Comparison_dt_t3-1,5'!K26</f>
        <v>1380</v>
      </c>
      <c r="F59" s="25">
        <f>'Comparison_dt_t3-1,5'!K295</f>
        <v>2.20603017886453</v>
      </c>
      <c r="G59">
        <f t="shared" si="11"/>
        <v>1</v>
      </c>
      <c r="H59" s="25">
        <f>'Comparison_dt_t3-1,5'!P295</f>
        <v>2.0406640082854279</v>
      </c>
      <c r="I59" s="3">
        <f t="shared" si="12"/>
        <v>0.92503902613688715</v>
      </c>
      <c r="J59" s="25">
        <f>'Comparison_dt_t3-1,5'!K306</f>
        <v>3.27</v>
      </c>
      <c r="K59" s="3">
        <f t="shared" si="13"/>
        <v>1.4823006644827987</v>
      </c>
    </row>
    <row r="60" spans="3:11" ht="18" x14ac:dyDescent="0.35">
      <c r="C60" s="42" t="s">
        <v>141</v>
      </c>
      <c r="D60" s="2">
        <f>'Comparison_dt_t1-0,7'!H32</f>
        <v>4</v>
      </c>
      <c r="E60" t="s">
        <v>152</v>
      </c>
    </row>
    <row r="61" spans="3:11" ht="18" x14ac:dyDescent="0.35">
      <c r="D61" t="s">
        <v>6</v>
      </c>
      <c r="E61" s="1" t="s">
        <v>153</v>
      </c>
      <c r="F61" t="s">
        <v>154</v>
      </c>
      <c r="G61" t="s">
        <v>155</v>
      </c>
      <c r="H61" t="s">
        <v>156</v>
      </c>
      <c r="I61" t="s">
        <v>157</v>
      </c>
      <c r="J61" s="25" t="s">
        <v>158</v>
      </c>
      <c r="K61" t="s">
        <v>159</v>
      </c>
    </row>
    <row r="62" spans="3:11" x14ac:dyDescent="0.25">
      <c r="D62" t="s">
        <v>23</v>
      </c>
      <c r="E62">
        <f>'Comparison_dt_t3-1,5'!H20</f>
        <v>594</v>
      </c>
      <c r="F62" s="25">
        <f>'Comparison_dt_t3-1,5'!H321</f>
        <v>0.32830072241504799</v>
      </c>
      <c r="G62">
        <f>F62/F62</f>
        <v>1</v>
      </c>
      <c r="H62" s="25">
        <f>'Comparison_dt_t3-1,5'!M321</f>
        <v>0.29000219178082193</v>
      </c>
      <c r="I62" s="3">
        <f>H62/F62</f>
        <v>0.8833431423711342</v>
      </c>
      <c r="J62" s="25">
        <f>'Comparison_dt_t3-1,5'!H332</f>
        <v>0.57299999999999995</v>
      </c>
      <c r="K62" s="3">
        <f>J62/F62</f>
        <v>1.7453510177647296</v>
      </c>
    </row>
    <row r="63" spans="3:11" x14ac:dyDescent="0.25">
      <c r="D63" t="s">
        <v>25</v>
      </c>
      <c r="E63">
        <f>'Comparison_dt_t3-1,5'!H22</f>
        <v>726</v>
      </c>
      <c r="F63" s="25">
        <f>'Comparison_dt_t3-1,5'!H323</f>
        <v>0.57629205494563707</v>
      </c>
      <c r="G63">
        <f>F63/F63</f>
        <v>1</v>
      </c>
      <c r="H63" s="25">
        <f>'Comparison_dt_t3-1,5'!M323</f>
        <v>0.52948273972602744</v>
      </c>
      <c r="I63" s="3">
        <f>H63/F63</f>
        <v>0.91877501204831769</v>
      </c>
      <c r="J63" s="25">
        <f>'Comparison_dt_t3-1,5'!H334</f>
        <v>0.92900000000000005</v>
      </c>
      <c r="K63" s="3">
        <f t="shared" ref="K63" si="14">J63/F63</f>
        <v>1.6120298588666726</v>
      </c>
    </row>
    <row r="64" spans="3:11" x14ac:dyDescent="0.25">
      <c r="D64" t="s">
        <v>27</v>
      </c>
      <c r="E64">
        <f>'Comparison_dt_t3-1,5'!H24</f>
        <v>1078</v>
      </c>
      <c r="F64" s="25">
        <f>'Comparison_dt_t3-1,5'!H325</f>
        <v>1.8029024881170099</v>
      </c>
      <c r="G64">
        <f>F64/F64</f>
        <v>1</v>
      </c>
      <c r="H64" s="25">
        <f>'Comparison_dt_t3-1,5'!M325</f>
        <v>1.7333977473363775</v>
      </c>
      <c r="I64" s="3">
        <f>H64/F64</f>
        <v>0.96144841929125924</v>
      </c>
      <c r="J64" s="25">
        <f>'Comparison_dt_t3-1,5'!H336</f>
        <v>2.6040000000000001</v>
      </c>
      <c r="K64" s="3">
        <f>J64/F64</f>
        <v>1.4443376816899696</v>
      </c>
    </row>
    <row r="65" spans="4:11" x14ac:dyDescent="0.25">
      <c r="D65" t="s">
        <v>29</v>
      </c>
      <c r="E65">
        <f>'Comparison_dt_t3-1,5'!H26</f>
        <v>1386</v>
      </c>
      <c r="F65" s="25">
        <f>'Comparison_dt_t3-1,5'!H327</f>
        <v>3.7734651559547467</v>
      </c>
      <c r="G65">
        <f>F65/F65</f>
        <v>1</v>
      </c>
      <c r="H65" s="25">
        <f>'Comparison_dt_t3-1,5'!M327</f>
        <v>3.6841019178082193</v>
      </c>
      <c r="I65" s="3">
        <f>H65/F65</f>
        <v>0.97631799037404465</v>
      </c>
      <c r="J65" s="25">
        <f>'Comparison_dt_t3-1,5'!H338</f>
        <v>5.2220000000000004</v>
      </c>
      <c r="K65" s="3">
        <f>J65/F65</f>
        <v>1.3838739154009099</v>
      </c>
    </row>
    <row r="67" spans="4:11" ht="18" x14ac:dyDescent="0.35">
      <c r="D67" t="s">
        <v>7</v>
      </c>
      <c r="E67" s="1" t="s">
        <v>153</v>
      </c>
      <c r="F67" t="s">
        <v>154</v>
      </c>
      <c r="G67" t="s">
        <v>155</v>
      </c>
      <c r="H67" t="s">
        <v>156</v>
      </c>
      <c r="I67" t="s">
        <v>157</v>
      </c>
      <c r="J67" s="25" t="s">
        <v>158</v>
      </c>
      <c r="K67" t="s">
        <v>159</v>
      </c>
    </row>
    <row r="68" spans="4:11" x14ac:dyDescent="0.25">
      <c r="D68" t="s">
        <v>23</v>
      </c>
      <c r="E68">
        <f>'Comparison_dt_t3-1,5'!I20</f>
        <v>594</v>
      </c>
      <c r="F68" s="25">
        <f>'Comparison_dt_t3-1,5'!I321</f>
        <v>0.19851209827865501</v>
      </c>
      <c r="G68">
        <f>F68/F68</f>
        <v>1</v>
      </c>
      <c r="H68" s="25">
        <f>'Comparison_dt_t3-1,5'!N321</f>
        <v>0.16643835616438357</v>
      </c>
      <c r="I68" s="3">
        <f>H68/F68</f>
        <v>0.838429282686595</v>
      </c>
      <c r="J68" s="25">
        <f>'Comparison_dt_t3-1,5'!I332</f>
        <v>0.35299999999999998</v>
      </c>
      <c r="K68" s="3">
        <f>J68/F68</f>
        <v>1.7782291510741453</v>
      </c>
    </row>
    <row r="69" spans="4:11" x14ac:dyDescent="0.25">
      <c r="D69" t="s">
        <v>25</v>
      </c>
      <c r="E69">
        <f>'Comparison_dt_t3-1,5'!I22</f>
        <v>726</v>
      </c>
      <c r="F69" s="25">
        <f>'Comparison_dt_t3-1,5'!I323</f>
        <v>0.34308251890070013</v>
      </c>
      <c r="G69">
        <f>F69/F69</f>
        <v>1</v>
      </c>
      <c r="H69" s="25">
        <f>'Comparison_dt_t3-1,5'!N323</f>
        <v>0.3038812785388128</v>
      </c>
      <c r="I69" s="3">
        <f>H69/F69</f>
        <v>0.88573815859958316</v>
      </c>
      <c r="J69" s="25">
        <f>'Comparison_dt_t3-1,5'!I334</f>
        <v>0.55600000000000005</v>
      </c>
      <c r="K69" s="3">
        <f t="shared" ref="K69" si="15">J69/F69</f>
        <v>1.6206013695525114</v>
      </c>
    </row>
    <row r="70" spans="4:11" x14ac:dyDescent="0.25">
      <c r="D70" t="s">
        <v>27</v>
      </c>
      <c r="E70">
        <f>'Comparison_dt_t3-1,5'!I24</f>
        <v>1078</v>
      </c>
      <c r="F70" s="25">
        <f>'Comparison_dt_t3-1,5'!I325</f>
        <v>1.0530413202483082</v>
      </c>
      <c r="G70">
        <f>F70/F70</f>
        <v>1</v>
      </c>
      <c r="H70" s="25">
        <f>'Comparison_dt_t3-1,5'!N325</f>
        <v>0.99483341789277868</v>
      </c>
      <c r="I70" s="3">
        <f>H70/F70</f>
        <v>0.94472400917581845</v>
      </c>
      <c r="J70" s="25">
        <f>'Comparison_dt_t3-1,5'!I336</f>
        <v>1.4870000000000001</v>
      </c>
      <c r="K70" s="3">
        <f>J70/F70</f>
        <v>1.4121003339634992</v>
      </c>
    </row>
    <row r="71" spans="4:11" x14ac:dyDescent="0.25">
      <c r="D71" t="s">
        <v>29</v>
      </c>
      <c r="E71">
        <f>'Comparison_dt_t3-1,5'!I26</f>
        <v>1386</v>
      </c>
      <c r="F71" s="25">
        <f>'Comparison_dt_t3-1,5'!I327</f>
        <v>2.1892222932438021</v>
      </c>
      <c r="G71">
        <f>F71/F71</f>
        <v>1</v>
      </c>
      <c r="H71" s="25">
        <f>'Comparison_dt_t3-1,5'!N327</f>
        <v>2.1143835616438356</v>
      </c>
      <c r="I71" s="3">
        <f>H71/F71</f>
        <v>0.96581492348633224</v>
      </c>
      <c r="J71" s="25">
        <f>'Comparison_dt_t3-1,5'!I338</f>
        <v>2.923</v>
      </c>
      <c r="K71" s="3">
        <f>J71/F71</f>
        <v>1.3351773408395859</v>
      </c>
    </row>
    <row r="73" spans="4:11" ht="18" x14ac:dyDescent="0.35">
      <c r="D73" t="s">
        <v>8</v>
      </c>
      <c r="E73" s="1" t="s">
        <v>153</v>
      </c>
      <c r="F73" t="s">
        <v>154</v>
      </c>
      <c r="G73" t="s">
        <v>155</v>
      </c>
      <c r="H73" t="s">
        <v>156</v>
      </c>
      <c r="I73" t="s">
        <v>157</v>
      </c>
      <c r="J73" s="25" t="s">
        <v>158</v>
      </c>
      <c r="K73" t="s">
        <v>159</v>
      </c>
    </row>
    <row r="74" spans="4:11" x14ac:dyDescent="0.25">
      <c r="D74" t="s">
        <v>23</v>
      </c>
      <c r="E74">
        <f>'Comparison_dt_t3-1,5'!J20</f>
        <v>595.70000000000005</v>
      </c>
      <c r="F74" s="25">
        <f>'Comparison_dt_t3-1,5'!J321</f>
        <v>0.31257732993658227</v>
      </c>
      <c r="G74">
        <f>F74/F74</f>
        <v>1</v>
      </c>
      <c r="H74" s="25">
        <f>'Comparison_dt_t3-1,5'!O321</f>
        <v>0.29068247693372079</v>
      </c>
      <c r="I74" s="3">
        <f>H74/F74</f>
        <v>0.92995380372817293</v>
      </c>
      <c r="J74" s="25">
        <f>'Comparison_dt_t3-1,5'!J332</f>
        <v>0.48899999999999999</v>
      </c>
      <c r="K74" s="3">
        <f>J74/F74</f>
        <v>1.5644128769645946</v>
      </c>
    </row>
    <row r="75" spans="4:11" x14ac:dyDescent="0.25">
      <c r="D75" t="s">
        <v>25</v>
      </c>
      <c r="E75">
        <f>'Comparison_dt_t3-1,5'!J22</f>
        <v>724.5</v>
      </c>
      <c r="F75" s="25">
        <f>'Comparison_dt_t3-1,5'!J323</f>
        <v>0.54956810316914273</v>
      </c>
      <c r="G75">
        <f t="shared" ref="G75:G77" si="16">F75/F75</f>
        <v>1</v>
      </c>
      <c r="H75" s="25">
        <f>'Comparison_dt_t3-1,5'!O323</f>
        <v>0.52293922789539227</v>
      </c>
      <c r="I75" s="3">
        <f t="shared" ref="I75:I77" si="17">H75/F75</f>
        <v>0.95154581366678259</v>
      </c>
      <c r="J75" s="25">
        <f>'Comparison_dt_t3-1,5'!J334</f>
        <v>0.81399999999999995</v>
      </c>
      <c r="K75" s="3">
        <f t="shared" ref="K75:K77" si="18">J75/F75</f>
        <v>1.4811631084591386</v>
      </c>
    </row>
    <row r="76" spans="4:11" x14ac:dyDescent="0.25">
      <c r="D76" t="s">
        <v>27</v>
      </c>
      <c r="E76">
        <f>'Comparison_dt_t3-1,5'!J24</f>
        <v>1078.7</v>
      </c>
      <c r="F76" s="25">
        <f>'Comparison_dt_t3-1,5'!J325</f>
        <v>1.7656366930290042</v>
      </c>
      <c r="G76">
        <f t="shared" si="16"/>
        <v>1</v>
      </c>
      <c r="H76" s="25">
        <f>'Comparison_dt_t3-1,5'!O325</f>
        <v>1.725989256510309</v>
      </c>
      <c r="I76" s="3">
        <f t="shared" si="17"/>
        <v>0.97754496342581165</v>
      </c>
      <c r="J76" s="25">
        <f>'Comparison_dt_t3-1,5'!J336</f>
        <v>2.4319999999999999</v>
      </c>
      <c r="K76" s="3">
        <f t="shared" si="18"/>
        <v>1.3774068071885326</v>
      </c>
    </row>
    <row r="77" spans="4:11" x14ac:dyDescent="0.25">
      <c r="D77" t="s">
        <v>29</v>
      </c>
      <c r="E77">
        <f>'Comparison_dt_t3-1,5'!J26</f>
        <v>1384.6</v>
      </c>
      <c r="F77" s="25">
        <f>'Comparison_dt_t3-1,5'!J327</f>
        <v>3.7010266355792063</v>
      </c>
      <c r="G77">
        <f t="shared" si="16"/>
        <v>1</v>
      </c>
      <c r="H77" s="25">
        <f>'Comparison_dt_t3-1,5'!O327</f>
        <v>3.65013589616715</v>
      </c>
      <c r="I77" s="3">
        <f t="shared" si="17"/>
        <v>0.9862495614263278</v>
      </c>
      <c r="J77" s="25">
        <f>'Comparison_dt_t3-1,5'!J338</f>
        <v>4.9649999999999999</v>
      </c>
      <c r="K77" s="3">
        <f t="shared" si="18"/>
        <v>1.3415196616716549</v>
      </c>
    </row>
    <row r="79" spans="4:11" ht="18" x14ac:dyDescent="0.35">
      <c r="D79" t="s">
        <v>9</v>
      </c>
      <c r="E79" s="1" t="s">
        <v>153</v>
      </c>
      <c r="F79" t="s">
        <v>154</v>
      </c>
      <c r="G79" t="s">
        <v>155</v>
      </c>
      <c r="H79" t="s">
        <v>156</v>
      </c>
      <c r="I79" t="s">
        <v>157</v>
      </c>
      <c r="J79" s="25" t="s">
        <v>158</v>
      </c>
      <c r="K79" t="s">
        <v>159</v>
      </c>
    </row>
    <row r="80" spans="4:11" x14ac:dyDescent="0.25">
      <c r="D80" t="s">
        <v>23</v>
      </c>
      <c r="E80">
        <f>'Comparison_dt_t3-1,5'!K20</f>
        <v>600</v>
      </c>
      <c r="F80" s="25">
        <f>'Comparison_dt_t3-1,5'!K321</f>
        <v>0.22276837655913079</v>
      </c>
      <c r="G80">
        <f>F80/F80</f>
        <v>1</v>
      </c>
      <c r="H80" s="25">
        <f>'Comparison_dt_t3-1,5'!P321</f>
        <v>0.16772121379842425</v>
      </c>
      <c r="I80" s="3">
        <f>H80/F80</f>
        <v>0.75289507599344996</v>
      </c>
      <c r="J80" s="25">
        <f>'Comparison_dt_t3-1,5'!K332</f>
        <v>0.46400000000000002</v>
      </c>
      <c r="K80" s="3">
        <f>J80/F80</f>
        <v>2.0828809149975451</v>
      </c>
    </row>
    <row r="81" spans="4:11" x14ac:dyDescent="0.25">
      <c r="D81" t="s">
        <v>25</v>
      </c>
      <c r="E81">
        <f>'Comparison_dt_t3-1,5'!K22</f>
        <v>720</v>
      </c>
      <c r="F81" s="25">
        <f>'Comparison_dt_t3-1,5'!K323</f>
        <v>0.35587885275652498</v>
      </c>
      <c r="G81">
        <f t="shared" ref="G81:G83" si="19">F81/F81</f>
        <v>1</v>
      </c>
      <c r="H81" s="25">
        <f>'Comparison_dt_t3-1,5'!P323</f>
        <v>0.28982225744367712</v>
      </c>
      <c r="I81" s="3">
        <f t="shared" ref="I81:I83" si="20">H81/F81</f>
        <v>0.81438460082358255</v>
      </c>
      <c r="J81" s="25">
        <f>'Comparison_dt_t3-1,5'!K334</f>
        <v>0.66900000000000004</v>
      </c>
      <c r="K81" s="3">
        <f t="shared" ref="K81:K83" si="21">J81/F81</f>
        <v>1.8798531995316321</v>
      </c>
    </row>
    <row r="82" spans="4:11" x14ac:dyDescent="0.25">
      <c r="D82" t="s">
        <v>27</v>
      </c>
      <c r="E82">
        <f>'Comparison_dt_t3-1,5'!K24</f>
        <v>1080</v>
      </c>
      <c r="F82" s="25">
        <f>'Comparison_dt_t3-1,5'!K325</f>
        <v>1.077235011841682</v>
      </c>
      <c r="G82">
        <f t="shared" si="19"/>
        <v>1</v>
      </c>
      <c r="H82" s="25">
        <f>'Comparison_dt_t3-1,5'!P325</f>
        <v>0.97815011887241032</v>
      </c>
      <c r="I82" s="3">
        <f t="shared" si="20"/>
        <v>0.90801924196664163</v>
      </c>
      <c r="J82" s="25">
        <f>'Comparison_dt_t3-1,5'!K336</f>
        <v>1.671</v>
      </c>
      <c r="K82" s="3">
        <f t="shared" si="21"/>
        <v>1.5511935479549581</v>
      </c>
    </row>
    <row r="83" spans="4:11" x14ac:dyDescent="0.25">
      <c r="D83" t="s">
        <v>29</v>
      </c>
      <c r="E83">
        <f>'Comparison_dt_t3-1,5'!K26</f>
        <v>1380</v>
      </c>
      <c r="F83" s="25">
        <f>'Comparison_dt_t3-1,5'!K327</f>
        <v>2.1672724826350529</v>
      </c>
      <c r="G83">
        <f t="shared" si="19"/>
        <v>1</v>
      </c>
      <c r="H83" s="25">
        <f>'Comparison_dt_t3-1,5'!P327</f>
        <v>2.0406640082854279</v>
      </c>
      <c r="I83" s="3">
        <f t="shared" si="20"/>
        <v>0.9415816537311037</v>
      </c>
      <c r="J83" s="25">
        <f>'Comparison_dt_t3-1,5'!K338</f>
        <v>3.0960000000000001</v>
      </c>
      <c r="K83" s="3">
        <f t="shared" si="21"/>
        <v>1.4285236511819523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A84DE-6363-4A34-9851-E9E1492EF88B}">
  <dimension ref="B1:R350"/>
  <sheetViews>
    <sheetView topLeftCell="G16" zoomScaleNormal="100" workbookViewId="0">
      <selection activeCell="I355" sqref="I355"/>
    </sheetView>
  </sheetViews>
  <sheetFormatPr defaultRowHeight="15" x14ac:dyDescent="0.25"/>
  <cols>
    <col min="1" max="1" width="1.5703125" customWidth="1"/>
    <col min="3" max="5" width="10.7109375" customWidth="1"/>
    <col min="6" max="6" width="14.140625" customWidth="1"/>
    <col min="7" max="8" width="11.7109375" customWidth="1"/>
    <col min="9" max="9" width="12.42578125" customWidth="1"/>
    <col min="10" max="10" width="12" customWidth="1"/>
    <col min="11" max="11" width="12.42578125" customWidth="1"/>
    <col min="12" max="12" width="10.7109375" customWidth="1"/>
    <col min="13" max="16" width="11.7109375" customWidth="1"/>
  </cols>
  <sheetData>
    <row r="1" spans="2:15" ht="8.1" customHeight="1" x14ac:dyDescent="0.25"/>
    <row r="2" spans="2:15" x14ac:dyDescent="0.25">
      <c r="B2" t="s">
        <v>0</v>
      </c>
    </row>
    <row r="3" spans="2:15" x14ac:dyDescent="0.25">
      <c r="B3" t="s">
        <v>1</v>
      </c>
    </row>
    <row r="4" spans="2:15" x14ac:dyDescent="0.25">
      <c r="B4" t="s">
        <v>2</v>
      </c>
    </row>
    <row r="5" spans="2:15" x14ac:dyDescent="0.25">
      <c r="B5" t="s">
        <v>3</v>
      </c>
    </row>
    <row r="7" spans="2:15" x14ac:dyDescent="0.25">
      <c r="C7" t="s">
        <v>4</v>
      </c>
      <c r="F7" t="s">
        <v>5</v>
      </c>
      <c r="G7">
        <v>3</v>
      </c>
    </row>
    <row r="8" spans="2:15" x14ac:dyDescent="0.25">
      <c r="N8" s="1"/>
      <c r="O8" s="1"/>
    </row>
    <row r="9" spans="2:15" x14ac:dyDescent="0.25">
      <c r="H9" t="s">
        <v>6</v>
      </c>
      <c r="I9" t="s">
        <v>7</v>
      </c>
      <c r="J9" t="s">
        <v>8</v>
      </c>
      <c r="K9" t="s">
        <v>9</v>
      </c>
      <c r="N9" s="2"/>
      <c r="O9" s="2"/>
    </row>
    <row r="10" spans="2:15" ht="18" x14ac:dyDescent="0.35">
      <c r="C10" t="s">
        <v>10</v>
      </c>
      <c r="F10" t="s">
        <v>11</v>
      </c>
      <c r="G10" t="s">
        <v>12</v>
      </c>
      <c r="H10">
        <v>22</v>
      </c>
      <c r="I10">
        <v>22</v>
      </c>
      <c r="J10">
        <v>16.100000000000001</v>
      </c>
      <c r="K10">
        <v>30</v>
      </c>
      <c r="N10" s="3"/>
    </row>
    <row r="11" spans="2:15" ht="18" x14ac:dyDescent="0.35">
      <c r="F11" t="s">
        <v>13</v>
      </c>
      <c r="G11" t="s">
        <v>12</v>
      </c>
      <c r="H11">
        <v>11</v>
      </c>
      <c r="I11">
        <v>15</v>
      </c>
      <c r="J11">
        <v>11</v>
      </c>
      <c r="K11">
        <v>15</v>
      </c>
      <c r="N11" s="3"/>
    </row>
    <row r="12" spans="2:15" x14ac:dyDescent="0.25">
      <c r="F12" s="4" t="s">
        <v>14</v>
      </c>
      <c r="G12" t="s">
        <v>15</v>
      </c>
      <c r="H12" s="3">
        <f>ATAN(H11/H10/COS(RADIANS(45)))</f>
        <v>0.61547970867038726</v>
      </c>
      <c r="I12" s="3">
        <f t="shared" ref="I12:K12" si="0">ATAN(I11/I10/COS(RADIANS(45)))</f>
        <v>0.76719285630530698</v>
      </c>
      <c r="J12" s="3">
        <f t="shared" si="0"/>
        <v>0.76822633559416675</v>
      </c>
      <c r="K12" s="3">
        <f t="shared" si="0"/>
        <v>0.61547970867038726</v>
      </c>
      <c r="N12" s="3"/>
    </row>
    <row r="13" spans="2:15" x14ac:dyDescent="0.25">
      <c r="G13" t="s">
        <v>16</v>
      </c>
      <c r="H13" s="3">
        <f>DEGREES(H12)</f>
        <v>35.264389682754654</v>
      </c>
      <c r="I13" s="3">
        <f t="shared" ref="I13:K13" si="1">DEGREES(I12)</f>
        <v>43.956912738880717</v>
      </c>
      <c r="J13" s="3">
        <f t="shared" si="1"/>
        <v>44.016126740346564</v>
      </c>
      <c r="K13" s="3">
        <f t="shared" si="1"/>
        <v>35.264389682754654</v>
      </c>
    </row>
    <row r="14" spans="2:15" ht="18" x14ac:dyDescent="0.35">
      <c r="F14" t="s">
        <v>17</v>
      </c>
      <c r="G14" t="s">
        <v>12</v>
      </c>
      <c r="H14" s="3">
        <f>H11/SIN(H12)</f>
        <v>19.05255888325765</v>
      </c>
      <c r="I14" s="3">
        <f t="shared" ref="I14:K14" si="2">I11/SIN(I12)</f>
        <v>21.61018278497431</v>
      </c>
      <c r="J14" s="3">
        <f t="shared" si="2"/>
        <v>15.830508519943383</v>
      </c>
      <c r="K14" s="3">
        <f t="shared" si="2"/>
        <v>25.98076211353316</v>
      </c>
    </row>
    <row r="16" spans="2:15" x14ac:dyDescent="0.25">
      <c r="C16" t="s">
        <v>18</v>
      </c>
      <c r="F16" t="s">
        <v>19</v>
      </c>
      <c r="G16" t="s">
        <v>12</v>
      </c>
      <c r="H16">
        <v>176</v>
      </c>
      <c r="I16">
        <v>176</v>
      </c>
      <c r="J16">
        <v>177.1</v>
      </c>
      <c r="K16">
        <v>180</v>
      </c>
    </row>
    <row r="17" spans="3:11" x14ac:dyDescent="0.25">
      <c r="G17" s="1" t="s">
        <v>20</v>
      </c>
      <c r="H17">
        <f>H16/H10</f>
        <v>8</v>
      </c>
      <c r="I17">
        <f>I16/I10</f>
        <v>8</v>
      </c>
      <c r="J17">
        <f>J16/J10</f>
        <v>10.999999999999998</v>
      </c>
      <c r="K17">
        <f>K16/K10</f>
        <v>6</v>
      </c>
    </row>
    <row r="18" spans="3:11" ht="18" x14ac:dyDescent="0.35">
      <c r="C18" t="s">
        <v>21</v>
      </c>
      <c r="F18" t="s">
        <v>22</v>
      </c>
      <c r="G18" t="s">
        <v>12</v>
      </c>
      <c r="H18">
        <f>H16*$G$7</f>
        <v>528</v>
      </c>
      <c r="I18">
        <f>I16*$G$7</f>
        <v>528</v>
      </c>
      <c r="J18">
        <f>J16*$G$7</f>
        <v>531.29999999999995</v>
      </c>
      <c r="K18">
        <f>K16*$G$7</f>
        <v>540</v>
      </c>
    </row>
    <row r="19" spans="3:11" ht="15" customHeight="1" x14ac:dyDescent="0.25"/>
    <row r="20" spans="3:11" ht="18" x14ac:dyDescent="0.35">
      <c r="E20" t="s">
        <v>23</v>
      </c>
      <c r="F20" t="s">
        <v>24</v>
      </c>
      <c r="G20" t="s">
        <v>12</v>
      </c>
      <c r="H20">
        <v>594</v>
      </c>
      <c r="I20">
        <v>594</v>
      </c>
      <c r="J20">
        <v>595.70000000000005</v>
      </c>
      <c r="K20">
        <v>600</v>
      </c>
    </row>
    <row r="21" spans="3:11" ht="15" customHeight="1" x14ac:dyDescent="0.25">
      <c r="G21" s="1" t="s">
        <v>20</v>
      </c>
      <c r="H21">
        <f>H20/H10</f>
        <v>27</v>
      </c>
      <c r="I21">
        <f>I20/I10</f>
        <v>27</v>
      </c>
      <c r="J21">
        <f>J20/J10</f>
        <v>37</v>
      </c>
      <c r="K21">
        <f>K20/K10</f>
        <v>20</v>
      </c>
    </row>
    <row r="22" spans="3:11" ht="18" x14ac:dyDescent="0.35">
      <c r="E22" t="s">
        <v>25</v>
      </c>
      <c r="F22" t="s">
        <v>26</v>
      </c>
      <c r="G22" t="s">
        <v>12</v>
      </c>
      <c r="H22">
        <v>726</v>
      </c>
      <c r="I22">
        <v>726</v>
      </c>
      <c r="J22">
        <v>724.5</v>
      </c>
      <c r="K22">
        <v>720</v>
      </c>
    </row>
    <row r="23" spans="3:11" ht="15" customHeight="1" x14ac:dyDescent="0.25">
      <c r="G23" s="1" t="s">
        <v>20</v>
      </c>
      <c r="H23">
        <f>H22/H10</f>
        <v>33</v>
      </c>
      <c r="I23">
        <f>I22/I10</f>
        <v>33</v>
      </c>
      <c r="J23">
        <f>J22/J10</f>
        <v>44.999999999999993</v>
      </c>
      <c r="K23">
        <f>K22/K10</f>
        <v>24</v>
      </c>
    </row>
    <row r="24" spans="3:11" ht="18" x14ac:dyDescent="0.35">
      <c r="E24" t="s">
        <v>27</v>
      </c>
      <c r="F24" t="s">
        <v>28</v>
      </c>
      <c r="G24" t="s">
        <v>12</v>
      </c>
      <c r="H24">
        <v>1078</v>
      </c>
      <c r="I24">
        <v>1078</v>
      </c>
      <c r="J24">
        <v>1078.7</v>
      </c>
      <c r="K24">
        <v>1080</v>
      </c>
    </row>
    <row r="25" spans="3:11" ht="15" customHeight="1" x14ac:dyDescent="0.25">
      <c r="G25" s="1" t="s">
        <v>20</v>
      </c>
      <c r="H25">
        <f>H24/H10</f>
        <v>49</v>
      </c>
      <c r="I25">
        <f>I24/I10</f>
        <v>49</v>
      </c>
      <c r="J25">
        <f>J24/J10</f>
        <v>67</v>
      </c>
      <c r="K25">
        <f>K24/K10</f>
        <v>36</v>
      </c>
    </row>
    <row r="26" spans="3:11" ht="18" x14ac:dyDescent="0.35">
      <c r="E26" t="s">
        <v>29</v>
      </c>
      <c r="F26" t="s">
        <v>30</v>
      </c>
      <c r="G26" t="s">
        <v>12</v>
      </c>
      <c r="H26">
        <v>1386</v>
      </c>
      <c r="I26">
        <v>1386</v>
      </c>
      <c r="J26">
        <v>1384.6</v>
      </c>
      <c r="K26">
        <v>1380</v>
      </c>
    </row>
    <row r="27" spans="3:11" ht="15" customHeight="1" x14ac:dyDescent="0.25">
      <c r="G27" s="1" t="s">
        <v>20</v>
      </c>
      <c r="H27">
        <f>H26/H10</f>
        <v>63</v>
      </c>
      <c r="I27">
        <f>I26/I10</f>
        <v>63</v>
      </c>
      <c r="J27">
        <f>J26/J10</f>
        <v>85.999999999999986</v>
      </c>
      <c r="K27">
        <f>K26/K10</f>
        <v>46</v>
      </c>
    </row>
    <row r="30" spans="3:11" ht="18" x14ac:dyDescent="0.35">
      <c r="C30" t="s">
        <v>31</v>
      </c>
      <c r="F30" s="5" t="s">
        <v>32</v>
      </c>
      <c r="G30" t="s">
        <v>12</v>
      </c>
      <c r="H30" s="2">
        <v>3</v>
      </c>
      <c r="I30" s="6"/>
      <c r="J30" s="7"/>
      <c r="K30" s="1"/>
    </row>
    <row r="31" spans="3:11" ht="18" x14ac:dyDescent="0.35">
      <c r="F31" s="5" t="s">
        <v>33</v>
      </c>
      <c r="G31" t="s">
        <v>12</v>
      </c>
      <c r="H31" s="2">
        <v>3.5</v>
      </c>
      <c r="I31" s="6"/>
      <c r="J31" s="7"/>
      <c r="K31" s="1"/>
    </row>
    <row r="32" spans="3:11" ht="18" x14ac:dyDescent="0.35">
      <c r="F32" s="5" t="s">
        <v>34</v>
      </c>
      <c r="G32" t="s">
        <v>12</v>
      </c>
      <c r="H32" s="2">
        <v>4</v>
      </c>
      <c r="I32" s="6"/>
      <c r="J32" s="7"/>
      <c r="K32" s="1"/>
    </row>
    <row r="33" spans="2:11" ht="18" x14ac:dyDescent="0.35">
      <c r="C33" t="s">
        <v>35</v>
      </c>
      <c r="F33" t="s">
        <v>137</v>
      </c>
      <c r="G33" t="s">
        <v>12</v>
      </c>
      <c r="H33" s="2">
        <v>2</v>
      </c>
      <c r="I33" s="2"/>
      <c r="K33" s="2"/>
    </row>
    <row r="34" spans="2:11" x14ac:dyDescent="0.25">
      <c r="F34" s="8" t="s">
        <v>138</v>
      </c>
      <c r="I34" s="2"/>
      <c r="K34" s="2"/>
    </row>
    <row r="35" spans="2:11" x14ac:dyDescent="0.25">
      <c r="C35" t="s">
        <v>38</v>
      </c>
      <c r="F35" t="s">
        <v>39</v>
      </c>
      <c r="G35" t="s">
        <v>12</v>
      </c>
      <c r="H35">
        <f>H11</f>
        <v>11</v>
      </c>
      <c r="I35">
        <f>I11</f>
        <v>15</v>
      </c>
      <c r="J35">
        <f>J11</f>
        <v>11</v>
      </c>
      <c r="K35">
        <f>K11</f>
        <v>15</v>
      </c>
    </row>
    <row r="36" spans="2:11" x14ac:dyDescent="0.25">
      <c r="C36" t="s">
        <v>40</v>
      </c>
      <c r="F36" t="s">
        <v>41</v>
      </c>
      <c r="G36" t="s">
        <v>12</v>
      </c>
      <c r="H36">
        <f>H35+2*$H$33</f>
        <v>15</v>
      </c>
      <c r="I36">
        <f t="shared" ref="I36:K36" si="3">I35+2*$H$33</f>
        <v>19</v>
      </c>
      <c r="J36">
        <f t="shared" si="3"/>
        <v>15</v>
      </c>
      <c r="K36">
        <f t="shared" si="3"/>
        <v>19</v>
      </c>
    </row>
    <row r="37" spans="2:11" x14ac:dyDescent="0.25">
      <c r="C37" t="s">
        <v>42</v>
      </c>
      <c r="F37" t="s">
        <v>43</v>
      </c>
      <c r="G37" t="s">
        <v>12</v>
      </c>
      <c r="H37">
        <f>H35+$H$33</f>
        <v>13</v>
      </c>
      <c r="I37">
        <f t="shared" ref="I37:K37" si="4">I35+$H$33</f>
        <v>17</v>
      </c>
      <c r="J37">
        <f t="shared" si="4"/>
        <v>13</v>
      </c>
      <c r="K37">
        <f t="shared" si="4"/>
        <v>17</v>
      </c>
    </row>
    <row r="40" spans="2:11" x14ac:dyDescent="0.25">
      <c r="B40" t="s">
        <v>44</v>
      </c>
    </row>
    <row r="41" spans="2:11" x14ac:dyDescent="0.25">
      <c r="C41" t="s">
        <v>45</v>
      </c>
    </row>
    <row r="42" spans="2:11" ht="18" x14ac:dyDescent="0.35">
      <c r="B42" t="s">
        <v>46</v>
      </c>
      <c r="C42" t="s">
        <v>47</v>
      </c>
      <c r="D42" t="s">
        <v>48</v>
      </c>
      <c r="F42" t="s">
        <v>49</v>
      </c>
      <c r="G42" t="s">
        <v>50</v>
      </c>
      <c r="H42">
        <v>73000</v>
      </c>
      <c r="I42" t="s">
        <v>51</v>
      </c>
    </row>
    <row r="43" spans="2:11" ht="18" x14ac:dyDescent="0.35">
      <c r="D43" t="s">
        <v>52</v>
      </c>
      <c r="F43" t="s">
        <v>53</v>
      </c>
      <c r="G43" t="s">
        <v>50</v>
      </c>
      <c r="H43">
        <v>30000</v>
      </c>
      <c r="I43" t="s">
        <v>51</v>
      </c>
    </row>
    <row r="44" spans="2:11" ht="18" x14ac:dyDescent="0.35">
      <c r="B44" t="s">
        <v>54</v>
      </c>
      <c r="C44" t="s">
        <v>55</v>
      </c>
      <c r="D44" t="s">
        <v>48</v>
      </c>
      <c r="F44" t="s">
        <v>56</v>
      </c>
      <c r="G44" t="s">
        <v>50</v>
      </c>
      <c r="H44">
        <v>1940</v>
      </c>
      <c r="I44" t="s">
        <v>51</v>
      </c>
    </row>
    <row r="45" spans="2:11" ht="18" x14ac:dyDescent="0.35">
      <c r="D45" t="s">
        <v>52</v>
      </c>
      <c r="F45" t="s">
        <v>57</v>
      </c>
      <c r="G45" t="s">
        <v>50</v>
      </c>
      <c r="H45">
        <v>719</v>
      </c>
      <c r="I45" t="s">
        <v>51</v>
      </c>
    </row>
    <row r="46" spans="2:11" ht="18" x14ac:dyDescent="0.35">
      <c r="B46" t="s">
        <v>58</v>
      </c>
      <c r="C46" t="s">
        <v>59</v>
      </c>
      <c r="D46" t="s">
        <v>48</v>
      </c>
      <c r="F46" t="s">
        <v>56</v>
      </c>
      <c r="G46" t="s">
        <v>50</v>
      </c>
      <c r="H46">
        <v>210000</v>
      </c>
      <c r="I46" t="s">
        <v>51</v>
      </c>
    </row>
    <row r="47" spans="2:11" ht="18" x14ac:dyDescent="0.35">
      <c r="D47" t="s">
        <v>52</v>
      </c>
      <c r="F47" t="s">
        <v>57</v>
      </c>
      <c r="G47" t="s">
        <v>50</v>
      </c>
      <c r="H47">
        <v>81000</v>
      </c>
      <c r="I47" t="s">
        <v>51</v>
      </c>
    </row>
    <row r="50" spans="2:11" x14ac:dyDescent="0.25">
      <c r="B50" s="9" t="s">
        <v>60</v>
      </c>
      <c r="C50" s="9"/>
      <c r="D50" s="9"/>
      <c r="E50" s="9"/>
      <c r="F50" s="9"/>
    </row>
    <row r="51" spans="2:11" x14ac:dyDescent="0.25">
      <c r="H51" t="s">
        <v>6</v>
      </c>
      <c r="I51" t="s">
        <v>7</v>
      </c>
      <c r="J51" t="s">
        <v>8</v>
      </c>
      <c r="K51" t="s">
        <v>9</v>
      </c>
    </row>
    <row r="52" spans="2:11" ht="18" x14ac:dyDescent="0.35">
      <c r="H52" s="10" t="s">
        <v>32</v>
      </c>
    </row>
    <row r="53" spans="2:11" ht="18" x14ac:dyDescent="0.35">
      <c r="B53" t="s">
        <v>54</v>
      </c>
      <c r="C53" t="s">
        <v>55</v>
      </c>
      <c r="D53" t="s">
        <v>48</v>
      </c>
      <c r="F53" t="s">
        <v>61</v>
      </c>
      <c r="G53" t="s">
        <v>50</v>
      </c>
      <c r="H53" s="11">
        <f>$H$44*PI()*SIN(H12)^3/2/COS(H12)^2*($H$30/H14)^2</f>
        <v>21.810562602981712</v>
      </c>
      <c r="I53" s="11">
        <f>$H$44*PI()*SIN(I12)^3/2/COS(I12)^2*($H$30/I14)^2</f>
        <v>37.900697868268914</v>
      </c>
      <c r="J53" s="11">
        <f>$H$44*PI()*SIN(J12)^3/2/COS(J12)^2*($H$30/J14)^2</f>
        <v>70.99631669003557</v>
      </c>
      <c r="K53" s="11">
        <f>$H$44*PI()*SIN(K12)^3/2/COS(K12)^2*($H$30/K14)^2</f>
        <v>11.729235888714605</v>
      </c>
    </row>
    <row r="54" spans="2:11" ht="18" x14ac:dyDescent="0.35">
      <c r="D54" t="s">
        <v>52</v>
      </c>
      <c r="F54" t="s">
        <v>62</v>
      </c>
      <c r="G54" t="s">
        <v>50</v>
      </c>
      <c r="H54" s="11">
        <f>$H$44*PI()*SIN(H12)*($H$30/H14)^2</f>
        <v>87.242250411926847</v>
      </c>
      <c r="I54" s="11">
        <f>$H$44*PI()*SIN(I12)*($H$30/I14)^2</f>
        <v>81.528612303298502</v>
      </c>
      <c r="J54" s="11">
        <f>$H$44*PI()*SIN(J12)*($H$30/J14)^2</f>
        <v>152.09053924978613</v>
      </c>
      <c r="K54" s="11">
        <f>$H$44*PI()*SIN(K12)*($H$30/K14)^2</f>
        <v>46.91694355485842</v>
      </c>
    </row>
    <row r="55" spans="2:11" ht="18" x14ac:dyDescent="0.35">
      <c r="B55" t="s">
        <v>58</v>
      </c>
      <c r="C55" t="s">
        <v>59</v>
      </c>
      <c r="D55" t="s">
        <v>48</v>
      </c>
      <c r="F55" t="s">
        <v>61</v>
      </c>
      <c r="G55" t="s">
        <v>50</v>
      </c>
      <c r="H55" s="11">
        <f>$H$46*PI()*SIN(H12)^3/2/COS(H12)^2*($H$30/H14)^2</f>
        <v>2360.9371889825566</v>
      </c>
      <c r="I55" s="11">
        <f>$H$46*PI()*SIN(I12)^3/2/COS(I12)^2*($H$30/I14)^2</f>
        <v>4102.6528620291092</v>
      </c>
      <c r="J55" s="11">
        <f>$H$46*PI()*SIN(J12)^3/2/COS(J12)^2*($H$30/J14)^2</f>
        <v>7685.1683014986966</v>
      </c>
      <c r="K55" s="11">
        <f>$H$46*PI()*SIN(K12)^3/2/COS(K12)^2*($H$30/K14)^2</f>
        <v>1269.6595549639524</v>
      </c>
    </row>
    <row r="56" spans="2:11" ht="18" x14ac:dyDescent="0.35">
      <c r="D56" t="s">
        <v>52</v>
      </c>
      <c r="F56" t="s">
        <v>62</v>
      </c>
      <c r="G56" t="s">
        <v>50</v>
      </c>
      <c r="H56" s="11">
        <f>$H$46*PI()*SIN(H12)*($H$30/H14)^2</f>
        <v>9443.7487559302263</v>
      </c>
      <c r="I56" s="11">
        <f>$H$46*PI()*SIN(I12)*($H$30/I14)^2</f>
        <v>8825.2621565426216</v>
      </c>
      <c r="J56" s="11">
        <f>$H$46*PI()*SIN(J12)*($H$30/J14)^2</f>
        <v>16463.40888786345</v>
      </c>
      <c r="K56" s="11">
        <f>$H$46*PI()*SIN(K12)*($H$30/K14)^2</f>
        <v>5078.6382198558094</v>
      </c>
    </row>
    <row r="57" spans="2:11" ht="18" x14ac:dyDescent="0.35">
      <c r="F57" s="2"/>
      <c r="H57" s="10" t="s">
        <v>33</v>
      </c>
    </row>
    <row r="58" spans="2:11" ht="18" x14ac:dyDescent="0.35">
      <c r="C58" t="s">
        <v>55</v>
      </c>
      <c r="F58" t="s">
        <v>61</v>
      </c>
      <c r="G58" t="s">
        <v>50</v>
      </c>
      <c r="H58" s="11">
        <f>$H$44*PI()*SIN(H12)^3/2/COS(H12)^2*($H$31/H14)^2</f>
        <v>29.686599098502878</v>
      </c>
      <c r="I58" s="11">
        <f>$H$44*PI()*SIN(I12)^3/2/COS(I12)^2*($H$31/I14)^2</f>
        <v>51.58706098736603</v>
      </c>
      <c r="J58" s="11">
        <f>$H$44*PI()*SIN(J12)^3/2/COS(J12)^2*($H$31/J14)^2</f>
        <v>96.633875494770621</v>
      </c>
      <c r="K58" s="11">
        <f>$H$44*PI()*SIN(K12)^3/2/COS(K12)^2*($H$31/K14)^2</f>
        <v>15.964793292972656</v>
      </c>
    </row>
    <row r="59" spans="2:11" ht="18" x14ac:dyDescent="0.35">
      <c r="F59" t="s">
        <v>62</v>
      </c>
      <c r="G59" t="s">
        <v>50</v>
      </c>
      <c r="H59" s="11">
        <f>$H$44*PI()*SIN(H12)*($H$31/H14)^2</f>
        <v>118.74639639401151</v>
      </c>
      <c r="I59" s="11">
        <f>$H$44*PI()*SIN(I12)*($H$31/I14)^2</f>
        <v>110.96950007948965</v>
      </c>
      <c r="J59" s="11">
        <f>$H$44*PI()*SIN(J12)*($H$31/J14)^2</f>
        <v>207.01212286776445</v>
      </c>
      <c r="K59" s="11">
        <f>$H$44*PI()*SIN(K12)*($H$31/K14)^2</f>
        <v>63.859173171890625</v>
      </c>
    </row>
    <row r="60" spans="2:11" ht="18" x14ac:dyDescent="0.35">
      <c r="C60" t="s">
        <v>59</v>
      </c>
      <c r="F60" t="s">
        <v>61</v>
      </c>
      <c r="G60" t="s">
        <v>50</v>
      </c>
      <c r="H60" s="11">
        <f>$H$46*PI()*SIN(H12)^3/2/COS(H12)^2*($H$31/H14)^2</f>
        <v>3213.4978405595903</v>
      </c>
      <c r="I60" s="11">
        <f>$H$46*PI()*SIN(I12)^3/2/COS(I12)^2*($H$31/I14)^2</f>
        <v>5584.1663955396216</v>
      </c>
      <c r="J60" s="11">
        <f>$H$46*PI()*SIN(J12)^3/2/COS(J12)^2*($H$31/J14)^2</f>
        <v>10460.367965928781</v>
      </c>
      <c r="K60" s="11">
        <f>$H$46*PI()*SIN(K12)^3/2/COS(K12)^2*($H$31/K14)^2</f>
        <v>1728.1477275898239</v>
      </c>
    </row>
    <row r="61" spans="2:11" ht="18" x14ac:dyDescent="0.35">
      <c r="F61" t="s">
        <v>62</v>
      </c>
      <c r="G61" t="s">
        <v>50</v>
      </c>
      <c r="H61" s="11">
        <f>$H$46*PI()*SIN(H12)*($H$31/H14)^2</f>
        <v>12853.991362238361</v>
      </c>
      <c r="I61" s="11">
        <f>$H$46*PI()*SIN(I12)*($H$31/I14)^2</f>
        <v>12012.162379738571</v>
      </c>
      <c r="J61" s="11">
        <f>$H$46*PI()*SIN(J12)*($H$31/J14)^2</f>
        <v>22408.52876403636</v>
      </c>
      <c r="K61" s="11">
        <f>$H$46*PI()*SIN(K12)*($H$31/K14)^2</f>
        <v>6912.5909103592958</v>
      </c>
    </row>
    <row r="62" spans="2:11" ht="18" x14ac:dyDescent="0.35">
      <c r="F62" s="2"/>
      <c r="H62" s="10" t="s">
        <v>34</v>
      </c>
    </row>
    <row r="63" spans="2:11" ht="18" x14ac:dyDescent="0.35">
      <c r="C63" t="s">
        <v>55</v>
      </c>
      <c r="F63" t="s">
        <v>61</v>
      </c>
      <c r="G63" t="s">
        <v>50</v>
      </c>
      <c r="H63" s="11">
        <f>$H$44*PI()*SIN(H12)^3/2/COS(H12)^2*($H$32/H14)^2</f>
        <v>38.774333516411922</v>
      </c>
      <c r="I63" s="11">
        <f>$H$44*PI()*SIN(I12)^3/2/COS(I12)^2*($H$32/I14)^2</f>
        <v>67.379018432478091</v>
      </c>
      <c r="J63" s="11">
        <f>$H$44*PI()*SIN(J12)^3/2/COS(J12)^2*($H$32/J14)^2</f>
        <v>126.2156741156188</v>
      </c>
      <c r="K63" s="11">
        <f>$H$44*PI()*SIN(K12)^3/2/COS(K12)^2*($H$32/K14)^2</f>
        <v>20.851974913270411</v>
      </c>
    </row>
    <row r="64" spans="2:11" ht="18" x14ac:dyDescent="0.35">
      <c r="F64" t="s">
        <v>62</v>
      </c>
      <c r="G64" t="s">
        <v>50</v>
      </c>
      <c r="H64" s="11">
        <f>$H$44*PI()*SIN(H12)*($H$32/H14)^2</f>
        <v>155.09733406564769</v>
      </c>
      <c r="I64" s="11">
        <f>$H$44*PI()*SIN(I12)*($H$32/I14)^2</f>
        <v>144.93975520586403</v>
      </c>
      <c r="J64" s="11">
        <f>$H$44*PI()*SIN(J12)*($H$32/J14)^2</f>
        <v>270.38318088850872</v>
      </c>
      <c r="K64" s="11">
        <f>$H$44*PI()*SIN(K12)*($H$32/K14)^2</f>
        <v>83.407899653081643</v>
      </c>
    </row>
    <row r="65" spans="2:11" ht="18" x14ac:dyDescent="0.35">
      <c r="C65" t="s">
        <v>59</v>
      </c>
      <c r="F65" t="s">
        <v>61</v>
      </c>
      <c r="G65" t="s">
        <v>50</v>
      </c>
      <c r="H65" s="11">
        <f>$H$46*PI()*SIN(H12)^3/2/COS(H12)^2*($H$32/H14)^2</f>
        <v>4197.221669302322</v>
      </c>
      <c r="I65" s="11">
        <f>$H$46*PI()*SIN(I12)^3/2/COS(I12)^2*($H$32/I14)^2</f>
        <v>7293.6050880517505</v>
      </c>
      <c r="J65" s="11">
        <f>$H$46*PI()*SIN(J12)^3/2/COS(J12)^2*($H$32/J14)^2</f>
        <v>13662.521424886572</v>
      </c>
      <c r="K65" s="11">
        <f>$H$46*PI()*SIN(K12)^3/2/COS(K12)^2*($H$32/K14)^2</f>
        <v>2257.1725421581373</v>
      </c>
    </row>
    <row r="66" spans="2:11" ht="18" x14ac:dyDescent="0.35">
      <c r="F66" t="s">
        <v>62</v>
      </c>
      <c r="G66" t="s">
        <v>50</v>
      </c>
      <c r="H66" s="11">
        <f>$H$46*PI()*SIN(H12)*($H$32/H14)^2</f>
        <v>16788.886677209288</v>
      </c>
      <c r="I66" s="11">
        <f>$H$46*PI()*SIN(I12)*($H$32/I14)^2</f>
        <v>15689.354944964663</v>
      </c>
      <c r="J66" s="11">
        <f>$H$46*PI()*SIN(J12)*($H$32/J14)^2</f>
        <v>29268.282467312802</v>
      </c>
      <c r="K66" s="11">
        <f>$H$46*PI()*SIN(K12)*($H$32/K14)^2</f>
        <v>9028.6901686325491</v>
      </c>
    </row>
    <row r="67" spans="2:11" x14ac:dyDescent="0.25">
      <c r="G67" s="2"/>
    </row>
    <row r="68" spans="2:11" x14ac:dyDescent="0.25">
      <c r="G68" s="2"/>
    </row>
    <row r="69" spans="2:11" x14ac:dyDescent="0.25">
      <c r="B69" t="s">
        <v>63</v>
      </c>
      <c r="G69" s="2"/>
    </row>
    <row r="70" spans="2:11" x14ac:dyDescent="0.25">
      <c r="C70" t="s">
        <v>64</v>
      </c>
      <c r="G70" s="2"/>
    </row>
    <row r="71" spans="2:11" x14ac:dyDescent="0.25">
      <c r="C71" t="s">
        <v>65</v>
      </c>
      <c r="G71" s="2"/>
    </row>
    <row r="72" spans="2:11" x14ac:dyDescent="0.25">
      <c r="C72" t="s">
        <v>66</v>
      </c>
      <c r="G72" s="2"/>
    </row>
    <row r="73" spans="2:11" x14ac:dyDescent="0.25">
      <c r="C73" t="s">
        <v>67</v>
      </c>
      <c r="G73" s="2"/>
    </row>
    <row r="74" spans="2:11" x14ac:dyDescent="0.25">
      <c r="G74" s="2"/>
    </row>
    <row r="75" spans="2:11" x14ac:dyDescent="0.25">
      <c r="B75" t="s">
        <v>68</v>
      </c>
      <c r="G75" s="2"/>
    </row>
    <row r="76" spans="2:11" x14ac:dyDescent="0.25">
      <c r="C76" t="s">
        <v>69</v>
      </c>
      <c r="F76" t="s">
        <v>70</v>
      </c>
      <c r="G76" s="2"/>
    </row>
    <row r="77" spans="2:11" x14ac:dyDescent="0.25">
      <c r="F77" t="s">
        <v>71</v>
      </c>
      <c r="G77" s="2"/>
    </row>
    <row r="78" spans="2:11" x14ac:dyDescent="0.25">
      <c r="C78" t="s">
        <v>72</v>
      </c>
      <c r="F78" t="s">
        <v>73</v>
      </c>
      <c r="G78" s="2"/>
    </row>
    <row r="79" spans="2:11" x14ac:dyDescent="0.25">
      <c r="F79" t="s">
        <v>74</v>
      </c>
      <c r="G79" s="2"/>
    </row>
    <row r="80" spans="2:11" x14ac:dyDescent="0.25">
      <c r="C80" t="s">
        <v>75</v>
      </c>
      <c r="F80" t="s">
        <v>76</v>
      </c>
      <c r="G80" s="2"/>
    </row>
    <row r="83" spans="2:11" x14ac:dyDescent="0.25">
      <c r="B83" t="s">
        <v>77</v>
      </c>
    </row>
    <row r="84" spans="2:11" x14ac:dyDescent="0.25">
      <c r="B84" s="12" t="s">
        <v>78</v>
      </c>
    </row>
    <row r="85" spans="2:11" x14ac:dyDescent="0.25">
      <c r="C85" t="s">
        <v>79</v>
      </c>
    </row>
    <row r="86" spans="2:11" x14ac:dyDescent="0.25">
      <c r="C86" t="s">
        <v>80</v>
      </c>
    </row>
    <row r="87" spans="2:11" x14ac:dyDescent="0.25">
      <c r="F87" s="13"/>
      <c r="G87" s="1"/>
      <c r="H87" t="s">
        <v>6</v>
      </c>
      <c r="I87" t="s">
        <v>7</v>
      </c>
      <c r="J87" t="s">
        <v>8</v>
      </c>
      <c r="K87" t="s">
        <v>9</v>
      </c>
    </row>
    <row r="88" spans="2:11" x14ac:dyDescent="0.25">
      <c r="F88" s="13" t="s">
        <v>81</v>
      </c>
      <c r="G88" t="s">
        <v>82</v>
      </c>
      <c r="H88" s="3">
        <f>H37/$H$33</f>
        <v>6.5</v>
      </c>
      <c r="I88" s="3">
        <f t="shared" ref="I88:K88" si="5">I37/$H$33</f>
        <v>8.5</v>
      </c>
      <c r="J88" s="3">
        <f t="shared" si="5"/>
        <v>6.5</v>
      </c>
      <c r="K88" s="3">
        <f t="shared" si="5"/>
        <v>8.5</v>
      </c>
    </row>
    <row r="89" spans="2:11" x14ac:dyDescent="0.25">
      <c r="F89" s="13"/>
      <c r="H89" s="3"/>
      <c r="I89" s="3"/>
      <c r="J89" s="3"/>
      <c r="K89" s="3"/>
    </row>
    <row r="90" spans="2:11" x14ac:dyDescent="0.25">
      <c r="C90" t="s">
        <v>83</v>
      </c>
    </row>
    <row r="91" spans="2:11" x14ac:dyDescent="0.25">
      <c r="C91" s="14" t="s">
        <v>84</v>
      </c>
    </row>
    <row r="92" spans="2:11" x14ac:dyDescent="0.25">
      <c r="F92" s="13" t="s">
        <v>85</v>
      </c>
      <c r="H92" s="5" t="s">
        <v>6</v>
      </c>
      <c r="I92" s="5" t="s">
        <v>7</v>
      </c>
      <c r="J92" s="5" t="s">
        <v>8</v>
      </c>
      <c r="K92" s="5" t="s">
        <v>9</v>
      </c>
    </row>
    <row r="93" spans="2:11" x14ac:dyDescent="0.25">
      <c r="F93" t="s">
        <v>86</v>
      </c>
      <c r="G93" t="s">
        <v>82</v>
      </c>
      <c r="H93" s="2">
        <f>$H$42*$H$33/$H$44/H35*(H37/H35)^2</f>
        <v>9.5556398955904811</v>
      </c>
      <c r="I93" s="2">
        <f>$H$42*$H$33/$H$44/I35*(I37/I35)^2</f>
        <v>6.4442917143948062</v>
      </c>
      <c r="J93" s="2">
        <f>$H$42*$H$33/$H$44/J35*(J37/J35)^2</f>
        <v>9.5556398955904811</v>
      </c>
      <c r="K93" s="2">
        <f>$H$42*$H$33/$H$44/K35*(K37/K35)^2</f>
        <v>6.4442917143948062</v>
      </c>
    </row>
    <row r="94" spans="2:11" x14ac:dyDescent="0.25">
      <c r="F94" t="s">
        <v>87</v>
      </c>
      <c r="G94" t="s">
        <v>82</v>
      </c>
      <c r="H94" s="2">
        <f>$H$42*$H$33/$H$46/H35*(H37/H35)^2</f>
        <v>8.8275911416407296E-2</v>
      </c>
      <c r="I94" s="2">
        <f>$H$42*$H$33/$H$46/I35*(I37/I35)^2</f>
        <v>5.9532980599647255E-2</v>
      </c>
      <c r="J94" s="2">
        <f>$H$42*$H$33/$H$46/J35*(J37/J35)^2</f>
        <v>8.8275911416407296E-2</v>
      </c>
      <c r="K94" s="2">
        <f>$H$42*$H$33/$H$46/K35*(K37/K35)^2</f>
        <v>5.9532980599647255E-2</v>
      </c>
    </row>
    <row r="95" spans="2:11" ht="18" x14ac:dyDescent="0.35">
      <c r="H95" s="10" t="s">
        <v>32</v>
      </c>
      <c r="I95" s="2"/>
      <c r="J95" s="2"/>
      <c r="K95" s="2"/>
    </row>
    <row r="96" spans="2:11" x14ac:dyDescent="0.25">
      <c r="F96" t="s">
        <v>88</v>
      </c>
      <c r="G96" t="s">
        <v>82</v>
      </c>
      <c r="H96" s="2">
        <f>$H$42*$H$33/H53/H35*(H37/H35)^2</f>
        <v>849.95246270773498</v>
      </c>
      <c r="I96" s="2">
        <f>$H$42*$H$33/I53/I35*(I37/I35)^2</f>
        <v>329.86004556904851</v>
      </c>
      <c r="J96" s="2">
        <f>$H$42*$H$33/J53/J35*(J37/J35)^2</f>
        <v>261.11131199074384</v>
      </c>
      <c r="K96" s="2">
        <f>$H$42*$H$33/K53/K35*(K37/K35)^2</f>
        <v>1065.8772698019288</v>
      </c>
    </row>
    <row r="97" spans="3:11" x14ac:dyDescent="0.25">
      <c r="F97" t="s">
        <v>89</v>
      </c>
      <c r="G97" t="s">
        <v>82</v>
      </c>
      <c r="H97" s="2">
        <f>$H$42*$H$33/H55/H35*(H37/H35)^2</f>
        <v>7.8519417983476467</v>
      </c>
      <c r="I97" s="2">
        <f>$H$42*$H$33/I55/I35*(I37/I35)^2</f>
        <v>3.047278516209305</v>
      </c>
      <c r="J97" s="2">
        <f>$H$42*$H$33/J55/J35*(J37/J35)^2</f>
        <v>2.4121711679144906</v>
      </c>
      <c r="K97" s="2">
        <f>$H$42*$H$33/K55/K35*(K37/K35)^2</f>
        <v>9.8466757305511514</v>
      </c>
    </row>
    <row r="98" spans="3:11" ht="18" x14ac:dyDescent="0.35">
      <c r="H98" s="10" t="s">
        <v>33</v>
      </c>
      <c r="I98" s="2"/>
      <c r="J98" s="2"/>
      <c r="K98" s="2"/>
    </row>
    <row r="99" spans="3:11" x14ac:dyDescent="0.25">
      <c r="F99" t="s">
        <v>88</v>
      </c>
      <c r="G99" t="s">
        <v>82</v>
      </c>
      <c r="H99" s="2">
        <f>$H$42*$H$33/H58/H35*(H37/H35)^2</f>
        <v>624.45487056078503</v>
      </c>
      <c r="I99" s="2">
        <f>$H$42*$H$33/I58/I35*(I37/I35)^2</f>
        <v>242.34615592828052</v>
      </c>
      <c r="J99" s="2">
        <f>$H$42*$H$33/J58/J35*(J37/J35)^2</f>
        <v>191.83688227891392</v>
      </c>
      <c r="K99" s="2">
        <f>$H$42*$H$33/K58/K35*(K37/K35)^2</f>
        <v>783.09350434427438</v>
      </c>
    </row>
    <row r="100" spans="3:11" x14ac:dyDescent="0.25">
      <c r="F100" t="s">
        <v>89</v>
      </c>
      <c r="G100" t="s">
        <v>82</v>
      </c>
      <c r="H100" s="2">
        <f>$H$42*$H$33/H60/H35*(H37/H35)^2</f>
        <v>5.7687735661329649</v>
      </c>
      <c r="I100" s="2">
        <f>$H$42*$H$33/I60/I35*(I37/I35)^2</f>
        <v>2.2388168690517345</v>
      </c>
      <c r="J100" s="2">
        <f>$H$42*$H$33/J60/J35*(J37/J35)^2</f>
        <v>1.7722073886718708</v>
      </c>
      <c r="K100" s="2">
        <f>$H$42*$H$33/K60/K35*(K37/K35)^2</f>
        <v>7.2342923734661513</v>
      </c>
    </row>
    <row r="101" spans="3:11" ht="18" x14ac:dyDescent="0.35">
      <c r="H101" s="10" t="s">
        <v>34</v>
      </c>
      <c r="I101" s="2"/>
      <c r="J101" s="2"/>
      <c r="K101" s="2"/>
    </row>
    <row r="102" spans="3:11" x14ac:dyDescent="0.25">
      <c r="F102" t="s">
        <v>88</v>
      </c>
      <c r="G102" t="s">
        <v>82</v>
      </c>
      <c r="H102" s="2">
        <f>$H$42*$H$33/H63/H35*(H37/H35)^2</f>
        <v>478.098260273101</v>
      </c>
      <c r="I102" s="2">
        <f>$H$42*$H$33/I63/I35*(I37/I35)^2</f>
        <v>185.54627563258975</v>
      </c>
      <c r="J102" s="2">
        <f>$H$42*$H$33/J63/J35*(J37/J35)^2</f>
        <v>146.87511299479343</v>
      </c>
      <c r="K102" s="2">
        <f>$H$42*$H$33/K63/K35*(K37/K35)^2</f>
        <v>599.55596426358488</v>
      </c>
    </row>
    <row r="103" spans="3:11" x14ac:dyDescent="0.25">
      <c r="F103" t="s">
        <v>89</v>
      </c>
      <c r="G103" t="s">
        <v>82</v>
      </c>
      <c r="H103" s="2">
        <f>$H$42*$H$33/H65/H35*(H37/H35)^2</f>
        <v>4.416717261570553</v>
      </c>
      <c r="I103" s="2">
        <f>$H$42*$H$33/I65/I35*(I37/I35)^2</f>
        <v>1.714094165367734</v>
      </c>
      <c r="J103" s="2">
        <f>$H$42*$H$33/J65/J35*(J37/J35)^2</f>
        <v>1.3568462819519009</v>
      </c>
      <c r="K103" s="2">
        <f>$H$42*$H$33/K65/K35*(K37/K35)^2</f>
        <v>5.538755098435022</v>
      </c>
    </row>
    <row r="104" spans="3:11" x14ac:dyDescent="0.25">
      <c r="H104" s="2"/>
      <c r="I104" s="2"/>
      <c r="J104" s="2"/>
      <c r="K104" s="2"/>
    </row>
    <row r="105" spans="3:11" x14ac:dyDescent="0.25">
      <c r="C105" t="s">
        <v>90</v>
      </c>
    </row>
    <row r="106" spans="3:11" x14ac:dyDescent="0.25">
      <c r="F106" s="13" t="s">
        <v>85</v>
      </c>
      <c r="H106" s="5" t="s">
        <v>6</v>
      </c>
      <c r="I106" s="5" t="s">
        <v>7</v>
      </c>
      <c r="J106" s="5" t="s">
        <v>8</v>
      </c>
      <c r="K106" s="5" t="s">
        <v>9</v>
      </c>
    </row>
    <row r="107" spans="3:11" x14ac:dyDescent="0.25">
      <c r="F107" t="s">
        <v>86</v>
      </c>
      <c r="G107" t="s">
        <v>82</v>
      </c>
      <c r="H107" s="2">
        <f>$H$42*$H$33*H37/$H$44/H35^2</f>
        <v>8.0855414501150218</v>
      </c>
      <c r="I107" s="2">
        <f>$H$42*$H$33*I37/$H$44/I35^2</f>
        <v>5.6861397479954183</v>
      </c>
      <c r="J107" s="2">
        <f>$H$42*$H$33*J37/$H$44/J35^2</f>
        <v>8.0855414501150218</v>
      </c>
      <c r="K107" s="2">
        <f>$H$42*$H$33*K37/$H$44/K35^2</f>
        <v>5.6861397479954183</v>
      </c>
    </row>
    <row r="108" spans="3:11" x14ac:dyDescent="0.25">
      <c r="F108" t="s">
        <v>87</v>
      </c>
      <c r="G108" t="s">
        <v>82</v>
      </c>
      <c r="H108" s="2">
        <f>$H$42*$H$33*H37/$H$46/H35^2</f>
        <v>7.4695001967729241E-2</v>
      </c>
      <c r="I108" s="2">
        <f>$H$42*$H$33*I37/$H$46/I35^2</f>
        <v>5.2529100529100529E-2</v>
      </c>
      <c r="J108" s="2">
        <f>$H$42*$H$33*J37/$H$46/J35^2</f>
        <v>7.4695001967729241E-2</v>
      </c>
      <c r="K108" s="2">
        <f>$H$42*$H$33*K37/$H$46/K35^2</f>
        <v>5.2529100529100529E-2</v>
      </c>
    </row>
    <row r="109" spans="3:11" ht="18" x14ac:dyDescent="0.35">
      <c r="H109" s="10" t="s">
        <v>32</v>
      </c>
      <c r="I109" s="2"/>
      <c r="J109" s="2"/>
      <c r="K109" s="2"/>
    </row>
    <row r="110" spans="3:11" x14ac:dyDescent="0.25">
      <c r="F110" t="s">
        <v>88</v>
      </c>
      <c r="G110" t="s">
        <v>82</v>
      </c>
      <c r="H110" s="2">
        <f>$H$42*$H$33*H37/H53/H35^2</f>
        <v>719.19054536808335</v>
      </c>
      <c r="I110" s="2">
        <f>$H$42*$H$33*I37/I53/I35^2</f>
        <v>291.05298138445465</v>
      </c>
      <c r="J110" s="2">
        <f>$H$42*$H$33*J37/J53/J35^2</f>
        <v>220.94034091524478</v>
      </c>
      <c r="K110" s="2">
        <f>$H$42*$H$33*K37/K53/K35^2</f>
        <v>940.47994394287855</v>
      </c>
    </row>
    <row r="111" spans="3:11" x14ac:dyDescent="0.25">
      <c r="F111" t="s">
        <v>89</v>
      </c>
      <c r="G111" t="s">
        <v>82</v>
      </c>
      <c r="H111" s="2">
        <f>$H$42*$H$33*H37/H55/H35^2</f>
        <v>6.6439507524480081</v>
      </c>
      <c r="I111" s="2">
        <f>$H$42*$H$33*I37/I55/I35^2</f>
        <v>2.6887751613611526</v>
      </c>
      <c r="J111" s="2">
        <f>$H$42*$H$33*J37/J55/J35^2</f>
        <v>2.0410679113122612</v>
      </c>
      <c r="K111" s="2">
        <f>$H$42*$H$33*K37/K55/K35^2</f>
        <v>8.688243291662781</v>
      </c>
    </row>
    <row r="112" spans="3:11" ht="18" x14ac:dyDescent="0.35">
      <c r="H112" s="10" t="s">
        <v>33</v>
      </c>
      <c r="I112" s="2"/>
      <c r="J112" s="2"/>
      <c r="K112" s="2"/>
    </row>
    <row r="113" spans="2:11" x14ac:dyDescent="0.25">
      <c r="F113" t="s">
        <v>88</v>
      </c>
      <c r="G113" t="s">
        <v>82</v>
      </c>
      <c r="H113" s="2">
        <f>$H$42*$H$33*H37/H58/H35^2</f>
        <v>528.38489047451037</v>
      </c>
      <c r="I113" s="2">
        <f>$H$42*$H$33*I37/I58/I35^2</f>
        <v>213.83484346612991</v>
      </c>
      <c r="J113" s="2">
        <f>$H$42*$H$33*J37/J58/J35^2</f>
        <v>162.32351577446556</v>
      </c>
      <c r="K113" s="2">
        <f>$H$42*$H$33*K37/K58/K35^2</f>
        <v>690.96485677435976</v>
      </c>
    </row>
    <row r="114" spans="2:11" x14ac:dyDescent="0.25">
      <c r="F114" t="s">
        <v>89</v>
      </c>
      <c r="G114" t="s">
        <v>82</v>
      </c>
      <c r="H114" s="2">
        <f>$H$42*$H$33*H37/H60/H35^2</f>
        <v>4.8812699405740467</v>
      </c>
      <c r="I114" s="2">
        <f>$H$42*$H$33*I37/I60/I35^2</f>
        <v>1.9754266491632955</v>
      </c>
      <c r="J114" s="2">
        <f>$H$42*$H$33*J37/J60/J35^2</f>
        <v>1.4995600981069674</v>
      </c>
      <c r="K114" s="2">
        <f>$H$42*$H$33*K37/K60/K35^2</f>
        <v>6.3831991530583707</v>
      </c>
    </row>
    <row r="115" spans="2:11" ht="18" x14ac:dyDescent="0.35">
      <c r="H115" s="10" t="s">
        <v>34</v>
      </c>
      <c r="I115" s="2"/>
      <c r="J115" s="2"/>
      <c r="K115" s="2"/>
    </row>
    <row r="116" spans="2:11" x14ac:dyDescent="0.25">
      <c r="F116" t="s">
        <v>88</v>
      </c>
      <c r="G116" t="s">
        <v>82</v>
      </c>
      <c r="H116" s="2">
        <f>$H$42*$H$33*H37/H63/H35^2</f>
        <v>404.54468176954703</v>
      </c>
      <c r="I116" s="2">
        <f>$H$42*$H$33*I37/I63/I35^2</f>
        <v>163.71730202875565</v>
      </c>
      <c r="J116" s="2">
        <f>$H$42*$H$33*J37/J63/J35^2</f>
        <v>124.27894176482518</v>
      </c>
      <c r="K116" s="2">
        <f>$H$42*$H$33*K37/K63/K35^2</f>
        <v>529.01996846786915</v>
      </c>
    </row>
    <row r="117" spans="2:11" x14ac:dyDescent="0.25">
      <c r="F117" t="s">
        <v>89</v>
      </c>
      <c r="G117" t="s">
        <v>82</v>
      </c>
      <c r="H117" s="2">
        <f>$H$42*$H$33*H37/H65/H35^2</f>
        <v>3.7372222982520054</v>
      </c>
      <c r="I117" s="2">
        <f>$H$42*$H$33*I37/I65/I35^2</f>
        <v>1.5124360282656479</v>
      </c>
      <c r="J117" s="2">
        <f>$H$42*$H$33*J37/J65/J35^2</f>
        <v>1.1481007001131467</v>
      </c>
      <c r="K117" s="2">
        <f>$H$42*$H$33*K37/K65/K35^2</f>
        <v>4.8871368515603155</v>
      </c>
    </row>
    <row r="118" spans="2:11" x14ac:dyDescent="0.25">
      <c r="H118" s="2"/>
      <c r="I118" s="2"/>
      <c r="J118" s="2"/>
      <c r="K118" s="2"/>
    </row>
    <row r="119" spans="2:11" x14ac:dyDescent="0.25">
      <c r="C119" t="s">
        <v>91</v>
      </c>
    </row>
    <row r="120" spans="2:11" x14ac:dyDescent="0.25">
      <c r="H120" s="5" t="s">
        <v>6</v>
      </c>
      <c r="I120" s="5" t="s">
        <v>7</v>
      </c>
      <c r="J120" s="5" t="s">
        <v>8</v>
      </c>
      <c r="K120" s="5" t="s">
        <v>9</v>
      </c>
    </row>
    <row r="121" spans="2:11" x14ac:dyDescent="0.25">
      <c r="F121" s="15" t="s">
        <v>81</v>
      </c>
      <c r="G121" t="s">
        <v>82</v>
      </c>
      <c r="H121" s="3">
        <f>H37/$H$33</f>
        <v>6.5</v>
      </c>
      <c r="I121" s="3">
        <f t="shared" ref="I121:K121" si="6">I37/$H$33</f>
        <v>8.5</v>
      </c>
      <c r="J121" s="3">
        <f t="shared" si="6"/>
        <v>6.5</v>
      </c>
      <c r="K121" s="3">
        <f t="shared" si="6"/>
        <v>8.5</v>
      </c>
    </row>
    <row r="122" spans="2:11" x14ac:dyDescent="0.25">
      <c r="D122" s="15"/>
      <c r="E122" s="3"/>
    </row>
    <row r="123" spans="2:11" x14ac:dyDescent="0.25">
      <c r="D123" s="15"/>
      <c r="E123" s="3"/>
    </row>
    <row r="125" spans="2:11" x14ac:dyDescent="0.25">
      <c r="B125" s="9" t="s">
        <v>92</v>
      </c>
      <c r="C125" s="9"/>
      <c r="D125" s="9"/>
      <c r="E125" s="9"/>
      <c r="F125" s="9"/>
    </row>
    <row r="127" spans="2:11" x14ac:dyDescent="0.25">
      <c r="B127" s="9" t="s">
        <v>93</v>
      </c>
      <c r="C127" s="9"/>
      <c r="D127" s="9"/>
    </row>
    <row r="130" spans="3:18" x14ac:dyDescent="0.25">
      <c r="H130" s="5" t="s">
        <v>6</v>
      </c>
      <c r="I130" s="5" t="s">
        <v>7</v>
      </c>
      <c r="J130" s="5" t="s">
        <v>8</v>
      </c>
      <c r="K130" s="5" t="s">
        <v>9</v>
      </c>
    </row>
    <row r="131" spans="3:18" ht="17.25" x14ac:dyDescent="0.25">
      <c r="F131" s="16" t="s">
        <v>94</v>
      </c>
      <c r="G131" s="5" t="s">
        <v>95</v>
      </c>
      <c r="H131" s="11">
        <f>$H$42*H16*$H$33^3/6</f>
        <v>17130666.666666668</v>
      </c>
      <c r="I131" s="11">
        <f>$H$42*I16*$H$33^3/6</f>
        <v>17130666.666666668</v>
      </c>
      <c r="J131" s="11">
        <f>$H$42*J16*$H$33^3/6</f>
        <v>17237733.333333332</v>
      </c>
      <c r="K131" s="11">
        <f>$H$42*K16*$H$33^3/6</f>
        <v>17520000</v>
      </c>
    </row>
    <row r="132" spans="3:18" x14ac:dyDescent="0.25">
      <c r="G132" s="5"/>
      <c r="H132" s="17" t="str">
        <f>IF(H88&gt;5.7,"Trascurabile","Non trascurabile")</f>
        <v>Trascurabile</v>
      </c>
      <c r="I132" s="17" t="str">
        <f t="shared" ref="I132:K132" si="7">IF(I88&gt;5.7,"Trascurabile","Non trascurabile")</f>
        <v>Trascurabile</v>
      </c>
      <c r="J132" s="17" t="str">
        <f t="shared" si="7"/>
        <v>Trascurabile</v>
      </c>
      <c r="K132" s="17" t="str">
        <f t="shared" si="7"/>
        <v>Trascurabile</v>
      </c>
    </row>
    <row r="133" spans="3:18" ht="17.25" x14ac:dyDescent="0.25">
      <c r="F133" s="16" t="s">
        <v>96</v>
      </c>
      <c r="G133" s="5" t="s">
        <v>95</v>
      </c>
      <c r="H133">
        <f>$H$42*H16*$H$33*H37^2/2</f>
        <v>2171312000</v>
      </c>
      <c r="I133">
        <f>$H$42*I16*$H$33*I37^2/2</f>
        <v>3713072000</v>
      </c>
      <c r="J133">
        <f>$H$42*J16*$H$33*J37^2/2</f>
        <v>2184882700</v>
      </c>
      <c r="K133">
        <f>$H$42*K16*$H$33*K37^2/2</f>
        <v>3797460000</v>
      </c>
    </row>
    <row r="134" spans="3:18" x14ac:dyDescent="0.25">
      <c r="G134" s="5"/>
      <c r="H134" s="18" t="s">
        <v>97</v>
      </c>
      <c r="I134" s="18" t="s">
        <v>97</v>
      </c>
      <c r="J134" s="18" t="s">
        <v>97</v>
      </c>
      <c r="K134" s="18" t="s">
        <v>97</v>
      </c>
    </row>
    <row r="135" spans="3:18" x14ac:dyDescent="0.25">
      <c r="G135" s="5"/>
    </row>
    <row r="136" spans="3:18" x14ac:dyDescent="0.25">
      <c r="C136" s="19" t="s">
        <v>98</v>
      </c>
      <c r="F136" s="20" t="s">
        <v>99</v>
      </c>
      <c r="G136" s="5"/>
      <c r="H136" s="5" t="s">
        <v>6</v>
      </c>
      <c r="I136" s="5" t="s">
        <v>7</v>
      </c>
      <c r="J136" s="5" t="s">
        <v>8</v>
      </c>
      <c r="K136" s="5" t="s">
        <v>9</v>
      </c>
    </row>
    <row r="137" spans="3:18" ht="17.25" x14ac:dyDescent="0.25">
      <c r="E137" s="1"/>
      <c r="F137" t="s">
        <v>86</v>
      </c>
      <c r="G137" s="5" t="s">
        <v>95</v>
      </c>
      <c r="H137" s="11">
        <f>$H$44*H16*H35^3/12</f>
        <v>37871386.666666664</v>
      </c>
      <c r="I137" s="11">
        <f>$H$44*I16*I35^3/12</f>
        <v>96030000</v>
      </c>
      <c r="J137" s="11">
        <f>$H$44*J16*J35^3/12</f>
        <v>38108082.833333336</v>
      </c>
      <c r="K137" s="11">
        <f>$H$44*K16*K35^3/12</f>
        <v>98212500</v>
      </c>
    </row>
    <row r="138" spans="3:18" x14ac:dyDescent="0.25">
      <c r="E138" s="1"/>
      <c r="G138" s="5"/>
      <c r="H138" s="21" t="str">
        <f>IF(H93&gt;16.7,"Trascurabile","Non trascurabile")</f>
        <v>Non trascurabile</v>
      </c>
      <c r="I138" s="21" t="str">
        <f t="shared" ref="I138:K138" si="8">IF(I93&gt;16.7,"Trascurabile","Non trascurabile")</f>
        <v>Non trascurabile</v>
      </c>
      <c r="J138" s="21" t="str">
        <f t="shared" si="8"/>
        <v>Non trascurabile</v>
      </c>
      <c r="K138" s="21" t="str">
        <f t="shared" si="8"/>
        <v>Non trascurabile</v>
      </c>
      <c r="O138" s="1"/>
      <c r="P138" s="1"/>
      <c r="Q138" s="1"/>
      <c r="R138" s="1"/>
    </row>
    <row r="139" spans="3:18" ht="17.25" x14ac:dyDescent="0.25">
      <c r="F139" t="s">
        <v>87</v>
      </c>
      <c r="G139" s="5" t="s">
        <v>95</v>
      </c>
      <c r="H139" s="11">
        <f>$H$46*H16*H35^3/12</f>
        <v>4099480000</v>
      </c>
      <c r="I139" s="11">
        <f>$H$46*I16*I35^3/12</f>
        <v>10395000000</v>
      </c>
      <c r="J139" s="11">
        <f>$H$46*J16*J35^3/12</f>
        <v>4125101750</v>
      </c>
      <c r="K139" s="11">
        <f>$H$46*K16*K35^3/12</f>
        <v>10631250000</v>
      </c>
      <c r="P139" s="21"/>
      <c r="Q139" s="21"/>
      <c r="R139" s="21"/>
    </row>
    <row r="140" spans="3:18" x14ac:dyDescent="0.25">
      <c r="G140" s="5"/>
      <c r="H140" s="21" t="str">
        <f>IF(H94&gt;16.7,"Trascurabile","Non trascurabile")</f>
        <v>Non trascurabile</v>
      </c>
      <c r="I140" s="21" t="str">
        <f t="shared" ref="I140:K140" si="9">IF(I94&gt;16.7,"Trascurabile","Non trascurabile")</f>
        <v>Non trascurabile</v>
      </c>
      <c r="J140" s="21" t="str">
        <f t="shared" si="9"/>
        <v>Non trascurabile</v>
      </c>
      <c r="K140" s="21" t="str">
        <f t="shared" si="9"/>
        <v>Non trascurabile</v>
      </c>
      <c r="O140" s="21"/>
      <c r="P140" s="21"/>
      <c r="Q140" s="21"/>
      <c r="R140" s="21"/>
    </row>
    <row r="141" spans="3:18" ht="18" customHeight="1" x14ac:dyDescent="0.35">
      <c r="G141" s="5"/>
      <c r="H141" s="10" t="s">
        <v>32</v>
      </c>
      <c r="P141" s="21"/>
      <c r="Q141" s="21"/>
      <c r="R141" s="21"/>
    </row>
    <row r="142" spans="3:18" ht="17.25" x14ac:dyDescent="0.25">
      <c r="F142" t="s">
        <v>88</v>
      </c>
      <c r="G142" s="5" t="s">
        <v>95</v>
      </c>
      <c r="H142" s="11">
        <f>H53*H$16*H$35^3/12</f>
        <v>425771.26276034029</v>
      </c>
      <c r="I142" s="11">
        <f>I53*I$16*I$35^3/12</f>
        <v>1876084.5444793112</v>
      </c>
      <c r="J142" s="11">
        <f>J53*J$16*J$35^3/12</f>
        <v>1394604.9058172377</v>
      </c>
      <c r="K142" s="11">
        <f>K53*K$16*K$35^3/12</f>
        <v>593792.56686617678</v>
      </c>
      <c r="P142" s="21"/>
      <c r="Q142" s="21"/>
      <c r="R142" s="21"/>
    </row>
    <row r="143" spans="3:18" x14ac:dyDescent="0.25">
      <c r="G143" s="5"/>
      <c r="H143" s="21" t="str">
        <f>IF(H96&gt;16.7,"Trascurabile","Non trascurabile")</f>
        <v>Trascurabile</v>
      </c>
      <c r="I143" s="21" t="str">
        <f t="shared" ref="I143:K143" si="10">IF(I96&gt;16.7,"Trascurabile","Non trascurabile")</f>
        <v>Trascurabile</v>
      </c>
      <c r="J143" s="21" t="str">
        <f t="shared" si="10"/>
        <v>Trascurabile</v>
      </c>
      <c r="K143" s="21" t="str">
        <f t="shared" si="10"/>
        <v>Trascurabile</v>
      </c>
      <c r="O143" s="21"/>
      <c r="P143" s="21"/>
      <c r="Q143" s="21"/>
      <c r="R143" s="21"/>
    </row>
    <row r="144" spans="3:18" ht="17.25" x14ac:dyDescent="0.25">
      <c r="F144" t="s">
        <v>89</v>
      </c>
      <c r="G144" s="5" t="s">
        <v>95</v>
      </c>
      <c r="H144" s="11">
        <f>H55*H$16*H$35^3/12</f>
        <v>46088641.845191479</v>
      </c>
      <c r="I144" s="11">
        <f>I55*I$16*I$35^3/12</f>
        <v>203081316.67044091</v>
      </c>
      <c r="J144" s="11">
        <f>J55*J$16*J$35^3/12</f>
        <v>150962386.71217522</v>
      </c>
      <c r="K144" s="11">
        <f>K55*K$16*K$35^3/12</f>
        <v>64276514.970050089</v>
      </c>
      <c r="P144" s="21"/>
      <c r="Q144" s="21"/>
      <c r="R144" s="21"/>
    </row>
    <row r="145" spans="3:18" x14ac:dyDescent="0.25">
      <c r="G145" s="5"/>
      <c r="H145" s="21" t="str">
        <f>IF(H97&gt;16.7,"Trascurabile","Non trascurabile")</f>
        <v>Non trascurabile</v>
      </c>
      <c r="I145" s="21" t="str">
        <f t="shared" ref="I145:K145" si="11">IF(I97&gt;16.7,"Trascurabile","Non trascurabile")</f>
        <v>Non trascurabile</v>
      </c>
      <c r="J145" s="21" t="str">
        <f t="shared" si="11"/>
        <v>Non trascurabile</v>
      </c>
      <c r="K145" s="21" t="str">
        <f t="shared" si="11"/>
        <v>Non trascurabile</v>
      </c>
      <c r="O145" s="21"/>
      <c r="P145" s="21"/>
      <c r="Q145" s="21"/>
      <c r="R145" s="21"/>
    </row>
    <row r="146" spans="3:18" ht="18" x14ac:dyDescent="0.35">
      <c r="G146" s="5"/>
      <c r="H146" s="10" t="s">
        <v>33</v>
      </c>
      <c r="I146" s="11"/>
      <c r="J146" s="11"/>
      <c r="K146" s="11"/>
      <c r="O146" s="21"/>
      <c r="P146" s="21"/>
      <c r="Q146" s="21"/>
      <c r="R146" s="21"/>
    </row>
    <row r="147" spans="3:18" ht="17.25" x14ac:dyDescent="0.25">
      <c r="F147" t="s">
        <v>88</v>
      </c>
      <c r="G147" s="5" t="s">
        <v>95</v>
      </c>
      <c r="H147" s="11">
        <f>H58*H$16*H$35^3/12</f>
        <v>579521.99653490749</v>
      </c>
      <c r="I147" s="11">
        <f>I58*I$16*I$35^3/12</f>
        <v>2553559.5188746187</v>
      </c>
      <c r="J147" s="11">
        <f>J58*J$16*J$35^3/12</f>
        <v>1898212.2329179065</v>
      </c>
      <c r="K147" s="11">
        <f>K58*K$16*K$35^3/12</f>
        <v>808217.66045674076</v>
      </c>
      <c r="O147" s="21"/>
      <c r="P147" s="21"/>
      <c r="Q147" s="21"/>
      <c r="R147" s="21"/>
    </row>
    <row r="148" spans="3:18" x14ac:dyDescent="0.25">
      <c r="G148" s="5"/>
      <c r="H148" s="21" t="str">
        <f>IF(H99&gt;16.7,"Trascurabile","Non trascurabile")</f>
        <v>Trascurabile</v>
      </c>
      <c r="I148" s="21" t="str">
        <f t="shared" ref="I148:K148" si="12">IF(I99&gt;16.7,"Trascurabile","Non trascurabile")</f>
        <v>Trascurabile</v>
      </c>
      <c r="J148" s="21" t="str">
        <f t="shared" si="12"/>
        <v>Trascurabile</v>
      </c>
      <c r="K148" s="21" t="str">
        <f t="shared" si="12"/>
        <v>Trascurabile</v>
      </c>
      <c r="O148" s="21"/>
      <c r="P148" s="21"/>
      <c r="Q148" s="21"/>
      <c r="R148" s="21"/>
    </row>
    <row r="149" spans="3:18" ht="17.25" x14ac:dyDescent="0.25">
      <c r="F149" t="s">
        <v>89</v>
      </c>
      <c r="G149" s="5" t="s">
        <v>95</v>
      </c>
      <c r="H149" s="11">
        <f>H60*H$16*H$35^3/12</f>
        <v>62731762.511510611</v>
      </c>
      <c r="I149" s="11">
        <f>I60*I$16*I$35^3/12</f>
        <v>276416236.57921129</v>
      </c>
      <c r="J149" s="11">
        <f>J60*J$16*J$35^3/12</f>
        <v>205476581.91379404</v>
      </c>
      <c r="K149" s="11">
        <f>K60*K$16*K$35^3/12</f>
        <v>87487478.709234849</v>
      </c>
      <c r="O149" s="21"/>
      <c r="P149" s="21"/>
      <c r="Q149" s="21"/>
      <c r="R149" s="21"/>
    </row>
    <row r="150" spans="3:18" x14ac:dyDescent="0.25">
      <c r="G150" s="5"/>
      <c r="H150" s="21" t="str">
        <f>IF(H100&gt;16.7,"Trascurabile","Non trascurabile")</f>
        <v>Non trascurabile</v>
      </c>
      <c r="I150" s="21" t="str">
        <f t="shared" ref="I150:K150" si="13">IF(I100&gt;16.7,"Trascurabile","Non trascurabile")</f>
        <v>Non trascurabile</v>
      </c>
      <c r="J150" s="21" t="str">
        <f t="shared" si="13"/>
        <v>Non trascurabile</v>
      </c>
      <c r="K150" s="21" t="str">
        <f t="shared" si="13"/>
        <v>Non trascurabile</v>
      </c>
      <c r="O150" s="21"/>
      <c r="P150" s="21"/>
      <c r="Q150" s="21"/>
      <c r="R150" s="21"/>
    </row>
    <row r="151" spans="3:18" ht="18" x14ac:dyDescent="0.35">
      <c r="G151" s="5"/>
      <c r="H151" s="10" t="s">
        <v>34</v>
      </c>
      <c r="I151" s="11"/>
      <c r="J151" s="11"/>
      <c r="K151" s="11"/>
      <c r="O151" s="21"/>
      <c r="P151" s="21"/>
      <c r="Q151" s="21"/>
      <c r="R151" s="21"/>
    </row>
    <row r="152" spans="3:18" ht="17.25" x14ac:dyDescent="0.25">
      <c r="F152" t="s">
        <v>88</v>
      </c>
      <c r="G152" s="5" t="s">
        <v>95</v>
      </c>
      <c r="H152" s="11">
        <f>H63*H$16*H$35^3/12</f>
        <v>756926.68935171596</v>
      </c>
      <c r="I152" s="11">
        <f>I63*I$16*I$35^3/12</f>
        <v>3335261.412407665</v>
      </c>
      <c r="J152" s="11">
        <f>J63*J$16*J$35^3/12</f>
        <v>2479297.6103417561</v>
      </c>
      <c r="K152" s="11">
        <f>K63*K$16*K$35^3/12</f>
        <v>1055631.2299843146</v>
      </c>
      <c r="O152" s="21"/>
      <c r="P152" s="21"/>
      <c r="Q152" s="21"/>
      <c r="R152" s="21"/>
    </row>
    <row r="153" spans="3:18" x14ac:dyDescent="0.25">
      <c r="G153" s="5"/>
      <c r="H153" s="21" t="str">
        <f>IF(H102&gt;16.7,"Trascurabile","Non trascurabile")</f>
        <v>Trascurabile</v>
      </c>
      <c r="I153" s="21" t="str">
        <f t="shared" ref="I153:K153" si="14">IF(I102&gt;16.7,"Trascurabile","Non trascurabile")</f>
        <v>Trascurabile</v>
      </c>
      <c r="J153" s="21" t="str">
        <f t="shared" si="14"/>
        <v>Trascurabile</v>
      </c>
      <c r="K153" s="21" t="str">
        <f t="shared" si="14"/>
        <v>Trascurabile</v>
      </c>
      <c r="O153" s="21"/>
      <c r="P153" s="21"/>
      <c r="Q153" s="21"/>
      <c r="R153" s="21"/>
    </row>
    <row r="154" spans="3:18" ht="17.25" x14ac:dyDescent="0.25">
      <c r="F154" t="s">
        <v>89</v>
      </c>
      <c r="G154" s="5" t="s">
        <v>95</v>
      </c>
      <c r="H154" s="11">
        <f>H65*H$16*H$35^3/12</f>
        <v>81935363.280340388</v>
      </c>
      <c r="I154" s="11">
        <f>I65*I$16*I$35^3/12</f>
        <v>361033451.85856158</v>
      </c>
      <c r="J154" s="11">
        <f>J65*J$16*J$35^3/12</f>
        <v>268377576.37720045</v>
      </c>
      <c r="K154" s="11">
        <f>K65*K$16*K$35^3/12</f>
        <v>114269359.94675569</v>
      </c>
      <c r="O154" s="21"/>
      <c r="P154" s="21"/>
      <c r="Q154" s="21"/>
      <c r="R154" s="21"/>
    </row>
    <row r="155" spans="3:18" x14ac:dyDescent="0.25">
      <c r="H155" s="21" t="str">
        <f>IF(H103&gt;16.7,"Trascurabile","Non trascurabile")</f>
        <v>Non trascurabile</v>
      </c>
      <c r="I155" s="21" t="str">
        <f t="shared" ref="I155:K155" si="15">IF(I103&gt;16.7,"Trascurabile","Non trascurabile")</f>
        <v>Non trascurabile</v>
      </c>
      <c r="J155" s="21" t="str">
        <f t="shared" si="15"/>
        <v>Non trascurabile</v>
      </c>
      <c r="K155" s="21" t="str">
        <f t="shared" si="15"/>
        <v>Non trascurabile</v>
      </c>
      <c r="L155" s="11"/>
    </row>
    <row r="156" spans="3:18" x14ac:dyDescent="0.25">
      <c r="H156" s="21"/>
      <c r="I156" s="21"/>
      <c r="J156" s="21"/>
      <c r="K156" s="21"/>
      <c r="L156" s="11"/>
    </row>
    <row r="157" spans="3:18" x14ac:dyDescent="0.25">
      <c r="C157" t="s">
        <v>100</v>
      </c>
      <c r="E157" s="1"/>
      <c r="F157" s="11"/>
      <c r="G157" s="21"/>
      <c r="H157" s="11"/>
      <c r="J157" s="11"/>
      <c r="L157" s="11"/>
    </row>
    <row r="158" spans="3:18" ht="15.75" x14ac:dyDescent="0.25">
      <c r="E158" s="1"/>
      <c r="F158" s="22" t="s">
        <v>101</v>
      </c>
      <c r="G158" s="21"/>
      <c r="H158" s="5" t="s">
        <v>6</v>
      </c>
      <c r="I158" s="5" t="s">
        <v>7</v>
      </c>
      <c r="J158" s="5" t="s">
        <v>8</v>
      </c>
      <c r="K158" s="5" t="s">
        <v>9</v>
      </c>
      <c r="L158" s="11"/>
    </row>
    <row r="159" spans="3:18" ht="17.25" x14ac:dyDescent="0.25">
      <c r="E159" s="1"/>
      <c r="F159" s="11" t="s">
        <v>102</v>
      </c>
      <c r="G159" s="5" t="s">
        <v>95</v>
      </c>
      <c r="H159" s="11">
        <f>H131</f>
        <v>17130666.666666668</v>
      </c>
      <c r="I159" s="11">
        <f>I131</f>
        <v>17130666.666666668</v>
      </c>
      <c r="J159" s="11">
        <f>J131</f>
        <v>17237733.333333332</v>
      </c>
      <c r="K159" s="11">
        <f>K131</f>
        <v>17520000</v>
      </c>
      <c r="L159" s="11"/>
    </row>
    <row r="160" spans="3:18" x14ac:dyDescent="0.25">
      <c r="E160" s="1"/>
      <c r="F160" s="11"/>
      <c r="G160" s="21"/>
      <c r="H160" s="11"/>
      <c r="J160" s="11"/>
      <c r="L160" s="11"/>
    </row>
    <row r="161" spans="2:12" ht="17.25" x14ac:dyDescent="0.25">
      <c r="E161" s="1"/>
      <c r="F161" t="s">
        <v>86</v>
      </c>
      <c r="G161" s="5" t="s">
        <v>95</v>
      </c>
      <c r="H161" s="11">
        <f>H133+H137</f>
        <v>2209183386.6666665</v>
      </c>
      <c r="I161" s="11">
        <f t="shared" ref="I161:K161" si="16">I133+I137</f>
        <v>3809102000</v>
      </c>
      <c r="J161" s="11">
        <f t="shared" si="16"/>
        <v>2222990782.8333335</v>
      </c>
      <c r="K161" s="11">
        <f t="shared" si="16"/>
        <v>3895672500</v>
      </c>
      <c r="L161" s="11"/>
    </row>
    <row r="162" spans="2:12" ht="17.25" x14ac:dyDescent="0.25">
      <c r="E162" s="1"/>
      <c r="F162" t="s">
        <v>87</v>
      </c>
      <c r="G162" s="5" t="s">
        <v>95</v>
      </c>
      <c r="H162" s="11">
        <f>H133+H139</f>
        <v>6270792000</v>
      </c>
      <c r="I162" s="11">
        <f t="shared" ref="I162:K162" si="17">I133+I139</f>
        <v>14108072000</v>
      </c>
      <c r="J162" s="11">
        <f t="shared" si="17"/>
        <v>6309984450</v>
      </c>
      <c r="K162" s="11">
        <f t="shared" si="17"/>
        <v>14428710000</v>
      </c>
      <c r="L162" s="11"/>
    </row>
    <row r="163" spans="2:12" ht="18" x14ac:dyDescent="0.35">
      <c r="E163" s="1"/>
      <c r="G163" s="21"/>
      <c r="H163" s="10" t="s">
        <v>32</v>
      </c>
      <c r="J163" s="11"/>
      <c r="L163" s="11"/>
    </row>
    <row r="164" spans="2:12" ht="17.25" x14ac:dyDescent="0.25">
      <c r="E164" s="1"/>
      <c r="F164" t="s">
        <v>88</v>
      </c>
      <c r="G164" s="5" t="s">
        <v>95</v>
      </c>
      <c r="H164" s="11">
        <f>H$133</f>
        <v>2171312000</v>
      </c>
      <c r="I164" s="11">
        <f t="shared" ref="I164:K164" si="18">I$133</f>
        <v>3713072000</v>
      </c>
      <c r="J164" s="11">
        <f t="shared" si="18"/>
        <v>2184882700</v>
      </c>
      <c r="K164" s="11">
        <f t="shared" si="18"/>
        <v>3797460000</v>
      </c>
      <c r="L164" s="11"/>
    </row>
    <row r="165" spans="2:12" ht="17.25" x14ac:dyDescent="0.25">
      <c r="E165" s="1"/>
      <c r="F165" t="s">
        <v>89</v>
      </c>
      <c r="G165" s="5" t="s">
        <v>95</v>
      </c>
      <c r="H165" s="11">
        <f>H$133+H144</f>
        <v>2217400641.8451915</v>
      </c>
      <c r="I165" s="11">
        <f t="shared" ref="I165:K165" si="19">I$133+I144</f>
        <v>3916153316.6704407</v>
      </c>
      <c r="J165" s="11">
        <f t="shared" si="19"/>
        <v>2335845086.7121754</v>
      </c>
      <c r="K165" s="11">
        <f t="shared" si="19"/>
        <v>3861736514.9700499</v>
      </c>
      <c r="L165" s="11"/>
    </row>
    <row r="166" spans="2:12" ht="18" x14ac:dyDescent="0.35">
      <c r="E166" s="1"/>
      <c r="H166" s="10" t="s">
        <v>33</v>
      </c>
      <c r="J166" s="11"/>
      <c r="L166" s="11"/>
    </row>
    <row r="167" spans="2:12" ht="17.25" x14ac:dyDescent="0.25">
      <c r="E167" s="1"/>
      <c r="F167" t="s">
        <v>88</v>
      </c>
      <c r="G167" s="5" t="s">
        <v>95</v>
      </c>
      <c r="H167" s="11">
        <f>H$133</f>
        <v>2171312000</v>
      </c>
      <c r="I167" s="11">
        <f t="shared" ref="I167:K167" si="20">I$133</f>
        <v>3713072000</v>
      </c>
      <c r="J167" s="11">
        <f t="shared" si="20"/>
        <v>2184882700</v>
      </c>
      <c r="K167" s="11">
        <f t="shared" si="20"/>
        <v>3797460000</v>
      </c>
      <c r="L167" s="11"/>
    </row>
    <row r="168" spans="2:12" ht="17.25" x14ac:dyDescent="0.25">
      <c r="E168" s="1"/>
      <c r="F168" t="s">
        <v>89</v>
      </c>
      <c r="G168" s="5" t="s">
        <v>95</v>
      </c>
      <c r="H168" s="11">
        <f>H$133+H149</f>
        <v>2234043762.5115108</v>
      </c>
      <c r="I168" s="11">
        <f t="shared" ref="I168:K168" si="21">I$133+I149</f>
        <v>3989488236.5792112</v>
      </c>
      <c r="J168" s="11">
        <f t="shared" si="21"/>
        <v>2390359281.913794</v>
      </c>
      <c r="K168" s="11">
        <f t="shared" si="21"/>
        <v>3884947478.7092347</v>
      </c>
      <c r="L168" s="11"/>
    </row>
    <row r="169" spans="2:12" ht="18" x14ac:dyDescent="0.35">
      <c r="E169" s="1"/>
      <c r="G169" s="21"/>
      <c r="H169" s="10" t="s">
        <v>34</v>
      </c>
      <c r="J169" s="11"/>
      <c r="L169" s="11"/>
    </row>
    <row r="170" spans="2:12" ht="17.25" x14ac:dyDescent="0.25">
      <c r="E170" s="1"/>
      <c r="F170" t="s">
        <v>88</v>
      </c>
      <c r="G170" s="5" t="s">
        <v>95</v>
      </c>
      <c r="H170" s="11">
        <f>H$133</f>
        <v>2171312000</v>
      </c>
      <c r="I170" s="11">
        <f t="shared" ref="I170:K170" si="22">I$133</f>
        <v>3713072000</v>
      </c>
      <c r="J170" s="11">
        <f t="shared" si="22"/>
        <v>2184882700</v>
      </c>
      <c r="K170" s="11">
        <f t="shared" si="22"/>
        <v>3797460000</v>
      </c>
      <c r="L170" s="11"/>
    </row>
    <row r="171" spans="2:12" ht="17.25" x14ac:dyDescent="0.25">
      <c r="E171" s="1"/>
      <c r="F171" t="s">
        <v>89</v>
      </c>
      <c r="G171" s="5" t="s">
        <v>95</v>
      </c>
      <c r="H171" s="11">
        <f>H$133+H154</f>
        <v>2253247363.2803402</v>
      </c>
      <c r="I171" s="11">
        <f t="shared" ref="I171:K171" si="23">I$133+I154</f>
        <v>4074105451.8585615</v>
      </c>
      <c r="J171" s="11">
        <f t="shared" si="23"/>
        <v>2453260276.3772006</v>
      </c>
      <c r="K171" s="11">
        <f t="shared" si="23"/>
        <v>3911729359.9467559</v>
      </c>
      <c r="L171" s="11"/>
    </row>
    <row r="172" spans="2:12" x14ac:dyDescent="0.25">
      <c r="E172" s="11"/>
      <c r="G172" s="11"/>
    </row>
    <row r="173" spans="2:12" x14ac:dyDescent="0.25">
      <c r="B173" s="9" t="s">
        <v>103</v>
      </c>
      <c r="C173" s="9"/>
      <c r="D173" s="9"/>
    </row>
    <row r="177" spans="6:11" x14ac:dyDescent="0.25">
      <c r="F177" s="20" t="s">
        <v>104</v>
      </c>
      <c r="H177" s="5" t="s">
        <v>6</v>
      </c>
      <c r="I177" s="5" t="s">
        <v>7</v>
      </c>
      <c r="J177" s="5" t="s">
        <v>8</v>
      </c>
      <c r="K177" s="5" t="s">
        <v>9</v>
      </c>
    </row>
    <row r="178" spans="6:11" x14ac:dyDescent="0.25">
      <c r="F178" t="s">
        <v>86</v>
      </c>
      <c r="G178" t="s">
        <v>105</v>
      </c>
      <c r="H178" s="11">
        <f>$H$45*H$16*H$37^2/H$35</f>
        <v>1944176</v>
      </c>
      <c r="I178" s="11">
        <f>$H$45*I$16*I$37^2/I$35</f>
        <v>2438081.0666666669</v>
      </c>
      <c r="J178" s="11">
        <f>$H$45*J$16*J$37^2/J$35</f>
        <v>1956327.0999999999</v>
      </c>
      <c r="K178" s="11">
        <f>$H$45*K$16*K$37^2/K$35</f>
        <v>2493492</v>
      </c>
    </row>
    <row r="179" spans="6:11" x14ac:dyDescent="0.25">
      <c r="F179" t="s">
        <v>87</v>
      </c>
      <c r="G179" t="s">
        <v>105</v>
      </c>
      <c r="H179" s="11">
        <f>$H$47*H$16*H$37^2/H$35</f>
        <v>219024000</v>
      </c>
      <c r="I179" s="11">
        <f>$H$47*I$16*I$37^2/I$35</f>
        <v>274665600</v>
      </c>
      <c r="J179" s="11">
        <f>$H$47*J$16*J$37^2/J$35</f>
        <v>220392900</v>
      </c>
      <c r="K179" s="11">
        <f>$H$47*K$16*K$37^2/K$35</f>
        <v>280908000</v>
      </c>
    </row>
    <row r="180" spans="6:11" ht="18" x14ac:dyDescent="0.35">
      <c r="H180" s="10" t="s">
        <v>32</v>
      </c>
    </row>
    <row r="181" spans="6:11" x14ac:dyDescent="0.25">
      <c r="F181" t="s">
        <v>88</v>
      </c>
      <c r="G181" t="s">
        <v>105</v>
      </c>
      <c r="H181" s="11">
        <f>H$54*H$16*H$37^2/H$35</f>
        <v>235903.04511385018</v>
      </c>
      <c r="I181" s="11">
        <f>I$54*I$16*I$37^2/I$35</f>
        <v>276458.08907966502</v>
      </c>
      <c r="J181" s="11">
        <f>J$54*J$16*J$37^2/J$35</f>
        <v>413823.14824474306</v>
      </c>
      <c r="K181" s="11">
        <f>K$54*K$16*K$37^2/K$35</f>
        <v>162707.960248249</v>
      </c>
    </row>
    <row r="182" spans="6:11" x14ac:dyDescent="0.25">
      <c r="F182" t="s">
        <v>89</v>
      </c>
      <c r="G182" t="s">
        <v>105</v>
      </c>
      <c r="H182" s="11">
        <f>H$56*H$16*H$37^2/H$35</f>
        <v>25535896.636035327</v>
      </c>
      <c r="I182" s="11">
        <f>I$56*I$16*I$37^2/I$35</f>
        <v>29925875.622025598</v>
      </c>
      <c r="J182" s="11">
        <f>J$56*J$16*J$37^2/J$35</f>
        <v>44795289.242987663</v>
      </c>
      <c r="K182" s="11">
        <f>K$56*K$16*K$37^2/K$35</f>
        <v>17612717.346459948</v>
      </c>
    </row>
    <row r="183" spans="6:11" ht="18" x14ac:dyDescent="0.35">
      <c r="H183" s="10" t="s">
        <v>33</v>
      </c>
    </row>
    <row r="184" spans="6:11" x14ac:dyDescent="0.25">
      <c r="F184" t="s">
        <v>88</v>
      </c>
      <c r="G184" t="s">
        <v>105</v>
      </c>
      <c r="H184" s="11">
        <f>H$59*H$16*H$37^2/H$35</f>
        <v>321090.25584940711</v>
      </c>
      <c r="I184" s="11">
        <f>I$59*I$16*I$37^2/I$35</f>
        <v>376290.17680287745</v>
      </c>
      <c r="J184" s="11">
        <f>J$59*J$16*J$37^2/J$35</f>
        <v>563259.28511090029</v>
      </c>
      <c r="K184" s="11">
        <f>K$59*K$16*K$37^2/K$35</f>
        <v>221463.61256011669</v>
      </c>
    </row>
    <row r="185" spans="6:11" x14ac:dyDescent="0.25">
      <c r="F185" t="s">
        <v>89</v>
      </c>
      <c r="G185" t="s">
        <v>105</v>
      </c>
      <c r="H185" s="11">
        <f>H$61*H$16*H$37^2/H$35</f>
        <v>34757192.643492527</v>
      </c>
      <c r="I185" s="11">
        <f>I$61*I$16*I$37^2/I$35</f>
        <v>40732441.818868175</v>
      </c>
      <c r="J185" s="11">
        <f>J$61*J$16*J$37^2/J$35</f>
        <v>60971365.914066531</v>
      </c>
      <c r="K185" s="11">
        <f>K$61*K$16*K$37^2/K$35</f>
        <v>23972865.277126037</v>
      </c>
    </row>
    <row r="186" spans="6:11" ht="18" x14ac:dyDescent="0.35">
      <c r="H186" s="10" t="s">
        <v>34</v>
      </c>
    </row>
    <row r="187" spans="6:11" x14ac:dyDescent="0.25">
      <c r="F187" t="s">
        <v>88</v>
      </c>
      <c r="G187" t="s">
        <v>105</v>
      </c>
      <c r="H187" s="11">
        <f>H$64*H$16*H$37^2/H$35</f>
        <v>419383.19131351134</v>
      </c>
      <c r="I187" s="11">
        <f>I$64*I$16*I$37^2/I$35</f>
        <v>491481.04725273786</v>
      </c>
      <c r="J187" s="11">
        <f>J$64*J$16*J$37^2/J$35</f>
        <v>735685.59687954339</v>
      </c>
      <c r="K187" s="11">
        <f>K$64*K$16*K$37^2/K$35</f>
        <v>289258.59599688719</v>
      </c>
    </row>
    <row r="188" spans="6:11" x14ac:dyDescent="0.25">
      <c r="F188" t="s">
        <v>89</v>
      </c>
      <c r="G188" t="s">
        <v>105</v>
      </c>
      <c r="H188" s="11">
        <f>H$66*H$16*H$37^2/H$35</f>
        <v>45397149.575173914</v>
      </c>
      <c r="I188" s="11">
        <f>I$66*I$16*I$37^2/I$35</f>
        <v>53201556.661378846</v>
      </c>
      <c r="J188" s="11">
        <f>J$66*J$16*J$37^2/J$35</f>
        <v>79636069.765311405</v>
      </c>
      <c r="K188" s="11">
        <f>K$66*K$16*K$37^2/K$35</f>
        <v>31311497.50481768</v>
      </c>
    </row>
    <row r="189" spans="6:11" x14ac:dyDescent="0.25">
      <c r="H189" s="11"/>
      <c r="I189" s="11"/>
      <c r="J189" s="11"/>
      <c r="K189" s="11"/>
    </row>
    <row r="190" spans="6:11" x14ac:dyDescent="0.25">
      <c r="F190" s="23" t="s">
        <v>106</v>
      </c>
      <c r="G190" s="16"/>
      <c r="H190" s="5" t="s">
        <v>6</v>
      </c>
      <c r="I190" s="5" t="s">
        <v>7</v>
      </c>
      <c r="J190" s="5" t="s">
        <v>8</v>
      </c>
      <c r="K190" s="5" t="s">
        <v>9</v>
      </c>
    </row>
    <row r="191" spans="6:11" x14ac:dyDescent="0.25">
      <c r="F191" t="s">
        <v>86</v>
      </c>
      <c r="G191" t="s">
        <v>105</v>
      </c>
      <c r="H191" s="11">
        <f>$H$45*H$16*H$37</f>
        <v>1645072</v>
      </c>
      <c r="I191" s="11">
        <f>$H$45*I$16*I$37</f>
        <v>2151248</v>
      </c>
      <c r="J191" s="11">
        <f>$H$45*J$16*J$37</f>
        <v>1655353.7</v>
      </c>
      <c r="K191" s="11">
        <f>$H$45*K$16*K$37</f>
        <v>2200140</v>
      </c>
    </row>
    <row r="192" spans="6:11" x14ac:dyDescent="0.25">
      <c r="F192" t="s">
        <v>87</v>
      </c>
      <c r="G192" t="s">
        <v>105</v>
      </c>
      <c r="H192" s="11">
        <f>$H$47*H$16*H$37</f>
        <v>185328000</v>
      </c>
      <c r="I192" s="11">
        <f>$H$47*I$16*I$37</f>
        <v>242352000</v>
      </c>
      <c r="J192" s="11">
        <f>$H$47*J$16*J$37</f>
        <v>186486300</v>
      </c>
      <c r="K192" s="11">
        <f>$H$47*K$16*K$37</f>
        <v>247860000</v>
      </c>
    </row>
    <row r="193" spans="6:11" ht="18" x14ac:dyDescent="0.35">
      <c r="H193" s="10" t="s">
        <v>32</v>
      </c>
    </row>
    <row r="194" spans="6:11" x14ac:dyDescent="0.25">
      <c r="F194" t="s">
        <v>88</v>
      </c>
      <c r="G194" t="s">
        <v>105</v>
      </c>
      <c r="H194" s="11">
        <f>H$54*H$16*H$37</f>
        <v>199610.26894248862</v>
      </c>
      <c r="I194" s="11">
        <f>I$54*I$16*I$37</f>
        <v>243933.60801146913</v>
      </c>
      <c r="J194" s="11">
        <f>J$54*J$16*J$37</f>
        <v>350158.04851478257</v>
      </c>
      <c r="K194" s="11">
        <f>K$54*K$16*K$37</f>
        <v>143565.84727786676</v>
      </c>
    </row>
    <row r="195" spans="6:11" x14ac:dyDescent="0.25">
      <c r="F195" t="s">
        <v>89</v>
      </c>
      <c r="G195" t="s">
        <v>105</v>
      </c>
      <c r="H195" s="11">
        <f>H$56*H$16*H$37</f>
        <v>21607297.153568357</v>
      </c>
      <c r="I195" s="11">
        <f>I$56*I$16*I$37</f>
        <v>26405184.372375526</v>
      </c>
      <c r="J195" s="11">
        <f>J$56*J$16*J$37</f>
        <v>37903706.28252802</v>
      </c>
      <c r="K195" s="11">
        <f>K$56*K$16*K$37</f>
        <v>15540632.952758776</v>
      </c>
    </row>
    <row r="196" spans="6:11" ht="18" x14ac:dyDescent="0.35">
      <c r="H196" s="10" t="s">
        <v>33</v>
      </c>
    </row>
    <row r="197" spans="6:11" x14ac:dyDescent="0.25">
      <c r="F197" t="s">
        <v>88</v>
      </c>
      <c r="G197" t="s">
        <v>105</v>
      </c>
      <c r="H197" s="11">
        <f>H$59*H$16*H$37</f>
        <v>271691.75494949834</v>
      </c>
      <c r="I197" s="11">
        <f>I$59*I$16*I$37</f>
        <v>332020.74423783307</v>
      </c>
      <c r="J197" s="11">
        <f>J$59*J$16*J$37</f>
        <v>476604.01047845412</v>
      </c>
      <c r="K197" s="11">
        <f>K$59*K$16*K$37</f>
        <v>195409.06990598532</v>
      </c>
    </row>
    <row r="198" spans="6:11" x14ac:dyDescent="0.25">
      <c r="F198" t="s">
        <v>89</v>
      </c>
      <c r="G198" t="s">
        <v>105</v>
      </c>
      <c r="H198" s="11">
        <f>H$61*H$16*H$37</f>
        <v>29409932.236801371</v>
      </c>
      <c r="I198" s="11">
        <f>I$61*I$16*I$37</f>
        <v>35940389.840177804</v>
      </c>
      <c r="J198" s="11">
        <f>J$61*J$16*J$37</f>
        <v>51591155.773440912</v>
      </c>
      <c r="K198" s="11">
        <f>K$61*K$16*K$37</f>
        <v>21152528.185699448</v>
      </c>
    </row>
    <row r="199" spans="6:11" ht="18" x14ac:dyDescent="0.35">
      <c r="H199" s="10" t="s">
        <v>34</v>
      </c>
    </row>
    <row r="200" spans="6:11" x14ac:dyDescent="0.25">
      <c r="F200" t="s">
        <v>88</v>
      </c>
      <c r="G200" t="s">
        <v>105</v>
      </c>
      <c r="H200" s="11">
        <f>H$64*H$16*H$37</f>
        <v>354862.70034220192</v>
      </c>
      <c r="I200" s="11">
        <f>I$64*I$16*I$37</f>
        <v>433659.74757594516</v>
      </c>
      <c r="J200" s="11">
        <f>J$64*J$16*J$37</f>
        <v>622503.19735961361</v>
      </c>
      <c r="K200" s="11">
        <f>K$64*K$16*K$37</f>
        <v>255228.17293842984</v>
      </c>
    </row>
    <row r="201" spans="6:11" x14ac:dyDescent="0.25">
      <c r="F201" t="s">
        <v>89</v>
      </c>
      <c r="G201" t="s">
        <v>105</v>
      </c>
      <c r="H201" s="11">
        <f>H$66*H$16*H$37</f>
        <v>38412972.717454851</v>
      </c>
      <c r="I201" s="11">
        <f>I$66*I$16*I$37</f>
        <v>46942549.995334275</v>
      </c>
      <c r="J201" s="11">
        <f>J$66*J$16*J$37</f>
        <v>67384366.724494264</v>
      </c>
      <c r="K201" s="11">
        <f>K$66*K$16*K$37</f>
        <v>27627791.916015599</v>
      </c>
    </row>
    <row r="203" spans="6:11" ht="15.75" x14ac:dyDescent="0.25">
      <c r="F203" s="22" t="s">
        <v>107</v>
      </c>
      <c r="H203" s="5" t="s">
        <v>6</v>
      </c>
      <c r="I203" s="5" t="s">
        <v>7</v>
      </c>
      <c r="J203" s="5" t="s">
        <v>8</v>
      </c>
      <c r="K203" s="5" t="s">
        <v>9</v>
      </c>
    </row>
    <row r="204" spans="6:11" x14ac:dyDescent="0.25">
      <c r="F204" t="s">
        <v>86</v>
      </c>
      <c r="G204" t="s">
        <v>105</v>
      </c>
      <c r="H204" s="11">
        <f>IF(H$121&gt;100,H191,H178)</f>
        <v>1944176</v>
      </c>
      <c r="I204" s="11">
        <f t="shared" ref="I204:K205" si="24">IF(I$121&gt;100,I191,I178)</f>
        <v>2438081.0666666669</v>
      </c>
      <c r="J204" s="11">
        <f t="shared" si="24"/>
        <v>1956327.0999999999</v>
      </c>
      <c r="K204" s="11">
        <f t="shared" si="24"/>
        <v>2493492</v>
      </c>
    </row>
    <row r="205" spans="6:11" x14ac:dyDescent="0.25">
      <c r="F205" t="s">
        <v>87</v>
      </c>
      <c r="G205" t="s">
        <v>105</v>
      </c>
      <c r="H205" s="11">
        <f>IF(H$121&gt;100,H192,H179)</f>
        <v>219024000</v>
      </c>
      <c r="I205" s="11">
        <f>IF(I$121&gt;100,I192,I179)</f>
        <v>274665600</v>
      </c>
      <c r="J205" s="11">
        <f t="shared" si="24"/>
        <v>220392900</v>
      </c>
      <c r="K205" s="11">
        <f t="shared" si="24"/>
        <v>280908000</v>
      </c>
    </row>
    <row r="206" spans="6:11" ht="18" x14ac:dyDescent="0.35">
      <c r="H206" s="10" t="s">
        <v>32</v>
      </c>
    </row>
    <row r="207" spans="6:11" x14ac:dyDescent="0.25">
      <c r="F207" t="s">
        <v>88</v>
      </c>
      <c r="G207" t="s">
        <v>105</v>
      </c>
      <c r="H207" s="11">
        <f>IF(H$121&gt;100,H194,H181)</f>
        <v>235903.04511385018</v>
      </c>
      <c r="I207" s="11">
        <f t="shared" ref="I207:K208" si="25">IF(I$121&gt;100,I194,I181)</f>
        <v>276458.08907966502</v>
      </c>
      <c r="J207" s="11">
        <f t="shared" si="25"/>
        <v>413823.14824474306</v>
      </c>
      <c r="K207" s="11">
        <f t="shared" si="25"/>
        <v>162707.960248249</v>
      </c>
    </row>
    <row r="208" spans="6:11" x14ac:dyDescent="0.25">
      <c r="F208" t="s">
        <v>89</v>
      </c>
      <c r="G208" t="s">
        <v>105</v>
      </c>
      <c r="H208" s="11">
        <f>IF(H$121&gt;100,H195,H182)</f>
        <v>25535896.636035327</v>
      </c>
      <c r="I208" s="11">
        <f t="shared" si="25"/>
        <v>29925875.622025598</v>
      </c>
      <c r="J208" s="11">
        <f t="shared" si="25"/>
        <v>44795289.242987663</v>
      </c>
      <c r="K208" s="11">
        <f t="shared" si="25"/>
        <v>17612717.346459948</v>
      </c>
    </row>
    <row r="209" spans="2:11" ht="18" x14ac:dyDescent="0.35">
      <c r="H209" s="10" t="s">
        <v>33</v>
      </c>
    </row>
    <row r="210" spans="2:11" x14ac:dyDescent="0.25">
      <c r="F210" t="s">
        <v>88</v>
      </c>
      <c r="G210" t="s">
        <v>105</v>
      </c>
      <c r="H210" s="11">
        <f>IF(H$121&gt;100,H197,H184)</f>
        <v>321090.25584940711</v>
      </c>
      <c r="I210" s="11">
        <f t="shared" ref="I210:K211" si="26">IF(I$121&gt;100,I197,I184)</f>
        <v>376290.17680287745</v>
      </c>
      <c r="J210" s="11">
        <f t="shared" si="26"/>
        <v>563259.28511090029</v>
      </c>
      <c r="K210" s="11">
        <f t="shared" si="26"/>
        <v>221463.61256011669</v>
      </c>
    </row>
    <row r="211" spans="2:11" x14ac:dyDescent="0.25">
      <c r="F211" t="s">
        <v>89</v>
      </c>
      <c r="G211" t="s">
        <v>105</v>
      </c>
      <c r="H211" s="11">
        <f>IF(H$121&gt;100,H198,H185)</f>
        <v>34757192.643492527</v>
      </c>
      <c r="I211" s="11">
        <f t="shared" si="26"/>
        <v>40732441.818868175</v>
      </c>
      <c r="J211" s="11">
        <f t="shared" si="26"/>
        <v>60971365.914066531</v>
      </c>
      <c r="K211" s="11">
        <f t="shared" si="26"/>
        <v>23972865.277126037</v>
      </c>
    </row>
    <row r="212" spans="2:11" ht="18" x14ac:dyDescent="0.35">
      <c r="H212" s="10" t="s">
        <v>34</v>
      </c>
    </row>
    <row r="213" spans="2:11" x14ac:dyDescent="0.25">
      <c r="F213" t="s">
        <v>88</v>
      </c>
      <c r="G213" t="s">
        <v>105</v>
      </c>
      <c r="H213" s="11">
        <f>IF(H$121&gt;100,H200,H187)</f>
        <v>419383.19131351134</v>
      </c>
      <c r="I213" s="11">
        <f t="shared" ref="I213:K214" si="27">IF(I$121&gt;100,I200,I187)</f>
        <v>491481.04725273786</v>
      </c>
      <c r="J213" s="11">
        <f t="shared" si="27"/>
        <v>735685.59687954339</v>
      </c>
      <c r="K213" s="11">
        <f t="shared" si="27"/>
        <v>289258.59599688719</v>
      </c>
    </row>
    <row r="214" spans="2:11" x14ac:dyDescent="0.25">
      <c r="F214" t="s">
        <v>89</v>
      </c>
      <c r="G214" t="s">
        <v>105</v>
      </c>
      <c r="H214" s="11">
        <f>IF(H$121&gt;100,H201,H188)</f>
        <v>45397149.575173914</v>
      </c>
      <c r="I214" s="11">
        <f t="shared" si="27"/>
        <v>53201556.661378846</v>
      </c>
      <c r="J214" s="11">
        <f t="shared" si="27"/>
        <v>79636069.765311405</v>
      </c>
      <c r="K214" s="11">
        <f t="shared" si="27"/>
        <v>31311497.50481768</v>
      </c>
    </row>
    <row r="217" spans="2:11" x14ac:dyDescent="0.25">
      <c r="B217" s="9" t="s">
        <v>108</v>
      </c>
      <c r="C217" s="9"/>
      <c r="D217" s="9"/>
      <c r="E217" s="9"/>
    </row>
    <row r="218" spans="2:11" x14ac:dyDescent="0.25">
      <c r="C218" t="s">
        <v>109</v>
      </c>
    </row>
    <row r="219" spans="2:11" x14ac:dyDescent="0.25">
      <c r="C219" t="s">
        <v>110</v>
      </c>
    </row>
    <row r="220" spans="2:11" x14ac:dyDescent="0.25">
      <c r="C220" t="s">
        <v>111</v>
      </c>
    </row>
    <row r="221" spans="2:11" x14ac:dyDescent="0.25">
      <c r="C221" t="s">
        <v>112</v>
      </c>
      <c r="F221" t="s">
        <v>113</v>
      </c>
      <c r="G221" t="s">
        <v>105</v>
      </c>
      <c r="H221">
        <v>100</v>
      </c>
    </row>
    <row r="223" spans="2:11" x14ac:dyDescent="0.25">
      <c r="E223" t="s">
        <v>114</v>
      </c>
      <c r="F223" s="24" t="s">
        <v>115</v>
      </c>
    </row>
    <row r="224" spans="2:11" x14ac:dyDescent="0.25">
      <c r="F224" s="20" t="s">
        <v>116</v>
      </c>
      <c r="G224" s="1"/>
      <c r="H224" s="5" t="s">
        <v>6</v>
      </c>
      <c r="I224" s="5" t="s">
        <v>7</v>
      </c>
      <c r="J224" s="5" t="s">
        <v>8</v>
      </c>
      <c r="K224" s="5" t="s">
        <v>9</v>
      </c>
    </row>
    <row r="225" spans="3:16" x14ac:dyDescent="0.25">
      <c r="E225" s="1"/>
      <c r="F225" t="s">
        <v>117</v>
      </c>
      <c r="G225" s="1" t="s">
        <v>12</v>
      </c>
      <c r="H225" s="25">
        <f>$H$221*H$20^3/48/H$159</f>
        <v>25.488473886986299</v>
      </c>
      <c r="I225" s="25">
        <f>$H$221*I$20^3/48/I$159</f>
        <v>25.488473886986299</v>
      </c>
      <c r="J225" s="25">
        <f>$H$221*J$20^3/48/J$159</f>
        <v>25.548264574252805</v>
      </c>
      <c r="K225" s="25">
        <f>$H$221*K$20^3/48/K$159</f>
        <v>25.684931506849313</v>
      </c>
    </row>
    <row r="226" spans="3:16" x14ac:dyDescent="0.25">
      <c r="C226" s="19" t="s">
        <v>118</v>
      </c>
      <c r="E226" s="1"/>
      <c r="F226" s="26" t="s">
        <v>119</v>
      </c>
      <c r="G226" s="1"/>
      <c r="H226" s="27">
        <f>IF(H225&gt;H$20/2,"Senza senso",H225/H$20)</f>
        <v>4.2909888698630133E-2</v>
      </c>
      <c r="I226" s="27">
        <f t="shared" ref="I226:K226" si="28">IF(I225&gt;I$20/2,"Senza senso",I225/I$20)</f>
        <v>4.2909888698630133E-2</v>
      </c>
      <c r="J226" s="27">
        <f t="shared" si="28"/>
        <v>4.2887803549190535E-2</v>
      </c>
      <c r="K226" s="27">
        <f t="shared" si="28"/>
        <v>4.2808219178082189E-2</v>
      </c>
    </row>
    <row r="227" spans="3:16" x14ac:dyDescent="0.25">
      <c r="C227" s="28" t="s">
        <v>120</v>
      </c>
      <c r="E227" s="1"/>
      <c r="F227" t="s">
        <v>121</v>
      </c>
      <c r="G227" s="1" t="s">
        <v>12</v>
      </c>
      <c r="H227" s="25">
        <f>$H$221*H$22^3/48/H$159</f>
        <v>46.53656892123287</v>
      </c>
      <c r="I227" s="25">
        <f>$H$221*I$22^3/48/I$159</f>
        <v>46.53656892123287</v>
      </c>
      <c r="J227" s="25">
        <f>$H$221*J$22^3/48/J$159</f>
        <v>45.961455576743468</v>
      </c>
      <c r="K227" s="25">
        <f>$H$221*K$22^3/48/K$159</f>
        <v>44.38356164383562</v>
      </c>
    </row>
    <row r="228" spans="3:16" x14ac:dyDescent="0.25">
      <c r="C228" s="28" t="s">
        <v>122</v>
      </c>
      <c r="E228" s="1"/>
      <c r="F228" s="26" t="s">
        <v>119</v>
      </c>
      <c r="G228" s="1"/>
      <c r="H228" s="27">
        <f>IF(H227&gt;H$22/2,"Senza senso",H227/H$22)</f>
        <v>6.4099957191780813E-2</v>
      </c>
      <c r="I228" s="27">
        <f t="shared" ref="I228:K228" si="29">IF(I227&gt;I$22/2,"Senza senso",I227/I$22)</f>
        <v>6.4099957191780813E-2</v>
      </c>
      <c r="J228" s="27">
        <f t="shared" si="29"/>
        <v>6.3438862079701133E-2</v>
      </c>
      <c r="K228" s="27">
        <f t="shared" si="29"/>
        <v>6.164383561643836E-2</v>
      </c>
    </row>
    <row r="229" spans="3:16" x14ac:dyDescent="0.25">
      <c r="E229" s="1"/>
      <c r="F229" t="s">
        <v>123</v>
      </c>
      <c r="G229" s="1" t="s">
        <v>12</v>
      </c>
      <c r="H229" s="25">
        <f>$H$221*H$24^3/48/H$159</f>
        <v>152.3494113869863</v>
      </c>
      <c r="I229" s="25">
        <f>$H$221*I$24^3/48/I$159</f>
        <v>152.3494113869863</v>
      </c>
      <c r="J229" s="25">
        <f>$H$221*J$24^3/48/J$159</f>
        <v>151.6982744979764</v>
      </c>
      <c r="K229" s="25">
        <f>$H$221*K$24^3/48/K$159</f>
        <v>149.79452054794521</v>
      </c>
    </row>
    <row r="230" spans="3:16" x14ac:dyDescent="0.25">
      <c r="E230" s="1"/>
      <c r="F230" s="26" t="s">
        <v>119</v>
      </c>
      <c r="G230" s="1"/>
      <c r="H230" s="27">
        <f>IF(H229&gt;H$24/2,"Senza senso",H229/H$24)</f>
        <v>0.14132598458904111</v>
      </c>
      <c r="I230" s="27">
        <f t="shared" ref="I230:K230" si="30">IF(I229&gt;I$24/2,"Senza senso",I229/I$24)</f>
        <v>0.14132598458904111</v>
      </c>
      <c r="J230" s="27">
        <f t="shared" si="30"/>
        <v>0.14063064290161897</v>
      </c>
      <c r="K230" s="27">
        <f t="shared" si="30"/>
        <v>0.1386986301369863</v>
      </c>
    </row>
    <row r="231" spans="3:16" x14ac:dyDescent="0.25">
      <c r="E231" s="1"/>
      <c r="F231" t="s">
        <v>124</v>
      </c>
      <c r="G231" s="1" t="s">
        <v>12</v>
      </c>
      <c r="H231" s="25">
        <f>$H$221*H$26^3/48/H$159</f>
        <v>323.798020119863</v>
      </c>
      <c r="I231" s="25">
        <f>$H$221*I$26^3/48/I$159</f>
        <v>323.798020119863</v>
      </c>
      <c r="J231" s="25">
        <f>$H$221*J$26^3/48/J$159</f>
        <v>320.81272524906592</v>
      </c>
      <c r="K231" s="25">
        <f>$H$221*K$26^3/48/K$159</f>
        <v>312.50856164383561</v>
      </c>
    </row>
    <row r="232" spans="3:16" x14ac:dyDescent="0.25">
      <c r="H232" s="27">
        <f>IF(H231&gt;H$26/2,"Senza senso",H231/H$26)</f>
        <v>0.23362050513698629</v>
      </c>
      <c r="I232" s="27">
        <f t="shared" ref="I232:K232" si="31">IF(I231&gt;I$26/2,"Senza senso",I231/I$26)</f>
        <v>0.23362050513698629</v>
      </c>
      <c r="J232" s="27">
        <f t="shared" si="31"/>
        <v>0.2317006537982565</v>
      </c>
      <c r="K232" s="27">
        <f t="shared" si="31"/>
        <v>0.2264554794520548</v>
      </c>
    </row>
    <row r="233" spans="3:16" x14ac:dyDescent="0.25">
      <c r="H233" s="27"/>
      <c r="I233" s="27"/>
      <c r="J233" s="27"/>
      <c r="K233" s="27"/>
    </row>
    <row r="234" spans="3:16" x14ac:dyDescent="0.25">
      <c r="J234" s="29" t="s">
        <v>125</v>
      </c>
      <c r="O234" s="29" t="s">
        <v>126</v>
      </c>
    </row>
    <row r="235" spans="3:16" x14ac:dyDescent="0.25">
      <c r="F235" s="20" t="s">
        <v>127</v>
      </c>
      <c r="G235" s="1"/>
      <c r="H235" s="5" t="s">
        <v>6</v>
      </c>
      <c r="I235" s="5" t="s">
        <v>7</v>
      </c>
      <c r="J235" s="5" t="s">
        <v>8</v>
      </c>
      <c r="K235" s="5" t="s">
        <v>9</v>
      </c>
      <c r="M235" s="5" t="s">
        <v>6</v>
      </c>
      <c r="N235" s="5" t="s">
        <v>7</v>
      </c>
      <c r="O235" s="5" t="s">
        <v>8</v>
      </c>
      <c r="P235" s="5" t="s">
        <v>9</v>
      </c>
    </row>
    <row r="236" spans="3:16" x14ac:dyDescent="0.25">
      <c r="F236" t="s">
        <v>117</v>
      </c>
      <c r="G236" s="1" t="s">
        <v>12</v>
      </c>
      <c r="H236" s="25">
        <f>$H$221*H$20^3/48/H$161+$H$221*H$20/4/H$204</f>
        <v>0.20528342348562589</v>
      </c>
      <c r="I236" s="25">
        <f>$H$221*I$20^3/48/I$161+$H$221*I$20/4/I$204</f>
        <v>0.12072011741560058</v>
      </c>
      <c r="J236" s="25">
        <f>$H$221*J$20^3/48/J$161+$H$221*J$20/4/J$204</f>
        <v>0.20572134046553717</v>
      </c>
      <c r="K236" s="25">
        <f>$H$221*K$20^3/48/K$161+$H$221*K$20/4/K$204</f>
        <v>0.12152845011971333</v>
      </c>
      <c r="M236" s="25">
        <f>$H$221*H$20^3/48/H$161</f>
        <v>0.19764522612077826</v>
      </c>
      <c r="N236" s="25">
        <f>$H$221*I$20^3/48/I$161</f>
        <v>0.11462926170000173</v>
      </c>
      <c r="O236" s="25">
        <f>$H$221*J$20^3/48/J$161</f>
        <v>0.19810886093693481</v>
      </c>
      <c r="P236" s="25">
        <f>$H$221*K$20^3/48/K$161</f>
        <v>0.11551279015368977</v>
      </c>
    </row>
    <row r="237" spans="3:16" x14ac:dyDescent="0.25">
      <c r="F237" s="26" t="s">
        <v>119</v>
      </c>
      <c r="G237" s="1"/>
      <c r="H237" s="27">
        <f>IF(H236&gt;H$20/2,"Senza senso",H236/H$20)</f>
        <v>3.4559498903304021E-4</v>
      </c>
      <c r="I237" s="27">
        <f t="shared" ref="I237:K237" si="32">IF(I236&gt;I$20/2,"Senza senso",I236/I$20)</f>
        <v>2.0323252090168449E-4</v>
      </c>
      <c r="J237" s="27">
        <f t="shared" si="32"/>
        <v>3.4534386514275162E-4</v>
      </c>
      <c r="K237" s="27">
        <f t="shared" si="32"/>
        <v>2.0254741686618889E-4</v>
      </c>
      <c r="M237" s="27">
        <f>IF(M236&gt;H$20/2,"Senza senso",M236/H$20)</f>
        <v>3.3273607091040112E-4</v>
      </c>
      <c r="N237" s="27">
        <f>IF(N236&gt;I$20/2,"Senza senso",N236/I$20)</f>
        <v>1.9297855505050798E-4</v>
      </c>
      <c r="O237" s="27">
        <f>IF(O236&gt;J$20/2,"Senza senso",O236/J$20)</f>
        <v>3.3256481607677488E-4</v>
      </c>
      <c r="P237" s="27">
        <f>IF(P236&gt;K$20/2,"Senza senso",P236/K$20)</f>
        <v>1.925213169228163E-4</v>
      </c>
    </row>
    <row r="238" spans="3:16" x14ac:dyDescent="0.25">
      <c r="F238" t="s">
        <v>121</v>
      </c>
      <c r="G238" s="1" t="s">
        <v>12</v>
      </c>
      <c r="H238" s="25">
        <f>$H$221*H$22^3/48/H$161+$H$221*H$22/4/H$204</f>
        <v>0.37019400523845691</v>
      </c>
      <c r="I238" s="25">
        <f>$H$221*I$22^3/48/I$161+$H$221*I$22/4/I$204</f>
        <v>0.21673319583717543</v>
      </c>
      <c r="J238" s="25">
        <f>$H$221*J$22^3/48/J$161+$H$221*J$22/4/J$204</f>
        <v>0.36565725138170946</v>
      </c>
      <c r="K238" s="25">
        <f>$H$221*K$22^3/48/K$161+$H$221*K$22/4/K$204</f>
        <v>0.20682489334480417</v>
      </c>
      <c r="M238" s="25">
        <f>$H$221*H$22^3/48/H$161</f>
        <v>0.36085843068142093</v>
      </c>
      <c r="N238" s="25">
        <f>$H$221*I$22^3/48/I$161</f>
        <v>0.20928881662922127</v>
      </c>
      <c r="O238" s="25">
        <f>$H$221*J$22^3/48/J$161</f>
        <v>0.3563988303334093</v>
      </c>
      <c r="P238" s="25">
        <f>$H$221*K$22^3/48/K$161</f>
        <v>0.19960610138557591</v>
      </c>
    </row>
    <row r="239" spans="3:16" x14ac:dyDescent="0.25">
      <c r="F239" s="26" t="s">
        <v>119</v>
      </c>
      <c r="G239" s="1"/>
      <c r="H239" s="27">
        <f>IF(H238&gt;H$22/2,"Senza senso",H238/H$22)</f>
        <v>5.0990909812459635E-4</v>
      </c>
      <c r="I239" s="27">
        <f t="shared" ref="I239:K239" si="33">IF(I238&gt;I$22/2,"Senza senso",I238/I$22)</f>
        <v>2.9853057277847854E-4</v>
      </c>
      <c r="J239" s="27">
        <f t="shared" si="33"/>
        <v>5.0470290045784608E-4</v>
      </c>
      <c r="K239" s="27">
        <f t="shared" si="33"/>
        <v>2.8725679631222802E-4</v>
      </c>
      <c r="M239" s="27">
        <f>IF(M238&gt;H$22/2,"Senza senso",M238/H$22)</f>
        <v>4.9705018000195721E-4</v>
      </c>
      <c r="N239" s="27">
        <f>IF(N238&gt;I$22/2,"Senza senso",N238/I$22)</f>
        <v>2.8827660692730205E-4</v>
      </c>
      <c r="O239" s="27">
        <f>IF(O238&gt;J$22/2,"Senza senso",O238/J$22)</f>
        <v>4.9192385139186924E-4</v>
      </c>
      <c r="P239" s="27">
        <f>IF(P238&gt;K$22/2,"Senza senso",P238/K$22)</f>
        <v>2.7723069636885543E-4</v>
      </c>
    </row>
    <row r="240" spans="3:16" x14ac:dyDescent="0.25">
      <c r="F240" t="s">
        <v>123</v>
      </c>
      <c r="G240" s="1" t="s">
        <v>12</v>
      </c>
      <c r="H240" s="25">
        <f>$H$221*H$24^3/48/H$161+$H$221*H$24/4/H$204</f>
        <v>1.1952246738786347</v>
      </c>
      <c r="I240" s="25">
        <f>$H$221*I$24^3/48/I$161+$H$221*I$24/4/I$204</f>
        <v>0.69621447273080372</v>
      </c>
      <c r="J240" s="25">
        <f>$H$221*J$24^3/48/J$161+$H$221*J$24/4/J$204</f>
        <v>1.1900984107906212</v>
      </c>
      <c r="K240" s="25">
        <f>$H$221*K$24^3/48/K$161+$H$221*K$24/4/K$204</f>
        <v>0.68449878011516119</v>
      </c>
      <c r="M240" s="25">
        <f>$H$221*H$24^3/48/H$161</f>
        <v>1.1813627601424297</v>
      </c>
      <c r="N240" s="25">
        <f>$H$221*I$24^3/48/I$161</f>
        <v>0.6851606975432355</v>
      </c>
      <c r="O240" s="25">
        <f>$H$221*J$24^3/48/J$161</f>
        <v>1.176313650563152</v>
      </c>
      <c r="P240" s="25">
        <f>$H$221*K$24^3/48/K$161</f>
        <v>0.67367059217631875</v>
      </c>
    </row>
    <row r="241" spans="2:16" x14ac:dyDescent="0.25">
      <c r="F241" s="26" t="s">
        <v>119</v>
      </c>
      <c r="G241" s="1"/>
      <c r="H241" s="27">
        <f>IF(H240&gt;H$24/2,"Senza senso",H240/H$24)</f>
        <v>1.1087427401471565E-3</v>
      </c>
      <c r="I241" s="27">
        <f t="shared" ref="I241:K241" si="34">IF(I240&gt;I$24/2,"Senza senso",I240/I$24)</f>
        <v>6.4583902850723904E-4</v>
      </c>
      <c r="J241" s="27">
        <f t="shared" si="34"/>
        <v>1.1032709843242989E-3</v>
      </c>
      <c r="K241" s="27">
        <f t="shared" si="34"/>
        <v>6.3379516677329736E-4</v>
      </c>
      <c r="M241" s="27">
        <f>IF(M240&gt;H$24/2,"Senza senso",M240/H$24)</f>
        <v>1.0958838220245174E-3</v>
      </c>
      <c r="N241" s="27">
        <f>IF(N240&gt;I$24/2,"Senza senso",N240/I$24)</f>
        <v>6.3558506265606266E-4</v>
      </c>
      <c r="O241" s="27">
        <f>IF(O240&gt;J$24/2,"Senza senso",O240/J$24)</f>
        <v>1.090491935258322E-3</v>
      </c>
      <c r="P241" s="27">
        <f>IF(P240&gt;K$24/2,"Senza senso",P240/K$24)</f>
        <v>6.2376906682992477E-4</v>
      </c>
    </row>
    <row r="242" spans="2:16" x14ac:dyDescent="0.25">
      <c r="F242" t="s">
        <v>124</v>
      </c>
      <c r="G242" s="1" t="s">
        <v>12</v>
      </c>
      <c r="H242" s="25">
        <f>$H$221*H$26^3/48/H$161+$H$221*H$26/4/H$204</f>
        <v>2.5286488516078647</v>
      </c>
      <c r="I242" s="25">
        <f>$H$221*I$26^3/48/I$161+$H$221*I$26/4/I$204</f>
        <v>1.4704281730808639</v>
      </c>
      <c r="J242" s="25">
        <f>$H$221*J$26^3/48/J$161+$H$221*J$26/4/J$204</f>
        <v>2.5053713959079116</v>
      </c>
      <c r="K242" s="25">
        <f>$H$221*K$26^3/48/K$161+$H$221*K$26/4/K$204</f>
        <v>1.4192801357217977</v>
      </c>
      <c r="M242" s="25">
        <f>$H$221*H$26^3/48/H$161</f>
        <v>2.5108263910898869</v>
      </c>
      <c r="N242" s="25">
        <f>$H$221*I$26^3/48/I$161</f>
        <v>1.4562161764111332</v>
      </c>
      <c r="O242" s="25">
        <f>$H$221*J$26^3/48/J$161</f>
        <v>2.48767752457116</v>
      </c>
      <c r="P242" s="25">
        <f>$H$221*K$26^3/48/K$161</f>
        <v>1.4054441177999435</v>
      </c>
    </row>
    <row r="243" spans="2:16" x14ac:dyDescent="0.25">
      <c r="B243" s="1"/>
      <c r="H243" s="27">
        <f>IF(H242&gt;H$26/2,"Senza senso",H242/H$26)</f>
        <v>1.8244219708570453E-3</v>
      </c>
      <c r="I243" s="27">
        <f t="shared" ref="I243:K243" si="35">IF(I242&gt;I$26/2,"Senza senso",I242/I$26)</f>
        <v>1.0609149877928311E-3</v>
      </c>
      <c r="J243" s="27">
        <f t="shared" si="35"/>
        <v>1.8094550021001818E-3</v>
      </c>
      <c r="K243" s="27">
        <f t="shared" si="35"/>
        <v>1.0284638664650708E-3</v>
      </c>
      <c r="M243" s="27">
        <f>IF(M242&gt;H$26/2,"Senza senso",M242/H$26)</f>
        <v>1.8115630527344062E-3</v>
      </c>
      <c r="N243" s="27">
        <f>IF(N242&gt;I$26/2,"Senza senso",N242/I$26)</f>
        <v>1.0506610219416545E-3</v>
      </c>
      <c r="O243" s="27">
        <f>IF(O242&gt;J$26/2,"Senza senso",O242/J$26)</f>
        <v>1.7966759530342049E-3</v>
      </c>
      <c r="P243" s="27">
        <f>IF(P242&gt;K$26/2,"Senza senso",P242/K$26)</f>
        <v>1.0184377665216982E-3</v>
      </c>
    </row>
    <row r="244" spans="2:16" x14ac:dyDescent="0.25">
      <c r="G244" s="25"/>
      <c r="I244" s="25"/>
      <c r="J244" s="25"/>
      <c r="K244" s="25"/>
      <c r="L244" s="25"/>
    </row>
    <row r="245" spans="2:16" x14ac:dyDescent="0.25">
      <c r="F245" s="20" t="s">
        <v>128</v>
      </c>
      <c r="G245" s="1"/>
      <c r="H245" s="5" t="s">
        <v>6</v>
      </c>
      <c r="I245" s="5" t="s">
        <v>7</v>
      </c>
      <c r="J245" s="5" t="s">
        <v>8</v>
      </c>
      <c r="K245" s="5" t="s">
        <v>9</v>
      </c>
      <c r="L245" s="25"/>
      <c r="M245" s="5" t="s">
        <v>6</v>
      </c>
      <c r="N245" s="5" t="s">
        <v>7</v>
      </c>
      <c r="O245" s="5" t="s">
        <v>8</v>
      </c>
      <c r="P245" s="5" t="s">
        <v>9</v>
      </c>
    </row>
    <row r="246" spans="2:16" x14ac:dyDescent="0.25">
      <c r="F246" t="s">
        <v>117</v>
      </c>
      <c r="G246" s="1" t="s">
        <v>12</v>
      </c>
      <c r="H246" s="25">
        <f>$H$221*H$20^3/48/H$162+$H$221*H$20/4/H$205</f>
        <v>6.969768964509912E-2</v>
      </c>
      <c r="I246" s="25">
        <f>$H$221*I$20^3/48/I$162+$H$221*I$20/4/I$205</f>
        <v>3.1003337196486132E-2</v>
      </c>
      <c r="J246" s="25">
        <f>$H$221*J$20^3/48/J$162+$H$221*J$20/4/J$205</f>
        <v>6.9860798675432489E-2</v>
      </c>
      <c r="K246" s="25">
        <f>$H$221*K$20^3/48/K$162+$H$221*K$20/4/K$205</f>
        <v>3.1241217550924263E-2</v>
      </c>
      <c r="L246" s="25"/>
      <c r="M246" s="25">
        <f>$H$221*H$20^3/48/H$162</f>
        <v>6.962988885614449E-2</v>
      </c>
      <c r="N246" s="25">
        <f>$H$221*I$20^3/48/I$162</f>
        <v>3.0949271452541494E-2</v>
      </c>
      <c r="O246" s="25">
        <f>$H$221*J$20^3/48/J$162</f>
        <v>6.9793226171962555E-2</v>
      </c>
      <c r="P246" s="25">
        <f>$H$221*K$20^3/48/K$162</f>
        <v>3.1187819285299932E-2</v>
      </c>
    </row>
    <row r="247" spans="2:16" x14ac:dyDescent="0.25">
      <c r="F247" s="26" t="s">
        <v>119</v>
      </c>
      <c r="G247" s="1"/>
      <c r="H247" s="27">
        <f>IF(H246&gt;H$20/2,"Senza senso",H246/H$20)</f>
        <v>1.1733617785370223E-4</v>
      </c>
      <c r="I247" s="27">
        <f t="shared" ref="I247:K247" si="36">IF(I246&gt;I$20/2,"Senza senso",I246/I$20)</f>
        <v>5.2194170364454764E-5</v>
      </c>
      <c r="J247" s="27">
        <f t="shared" si="36"/>
        <v>1.1727513626898185E-4</v>
      </c>
      <c r="K247" s="27">
        <f t="shared" si="36"/>
        <v>5.2068695918207104E-5</v>
      </c>
      <c r="L247" s="25"/>
      <c r="M247" s="27">
        <f>IF(M246&gt;H$20/2,"Senza senso",M246/H$20)</f>
        <v>1.1722203511135436E-4</v>
      </c>
      <c r="N247" s="27">
        <f>IF(N246&gt;I$20/2,"Senza senso",N246/I$20)</f>
        <v>5.2103150593504198E-5</v>
      </c>
      <c r="O247" s="27">
        <f>IF(O246&gt;J$20/2,"Senza senso",O246/J$20)</f>
        <v>1.1716170248776658E-4</v>
      </c>
      <c r="P247" s="27">
        <f>IF(P246&gt;K$20/2,"Senza senso",P246/K$20)</f>
        <v>5.1979698808833219E-5</v>
      </c>
    </row>
    <row r="248" spans="2:16" x14ac:dyDescent="0.25">
      <c r="F248" t="s">
        <v>121</v>
      </c>
      <c r="G248" s="1" t="s">
        <v>12</v>
      </c>
      <c r="H248" s="25">
        <f>$H$221*H$22^3/48/H$162+$H$221*H$22/4/H$205</f>
        <v>0.12721233548763636</v>
      </c>
      <c r="I248" s="25">
        <f>$H$221*I$22^3/48/I$162+$H$221*I$22/4/I$205</f>
        <v>5.6572912045524559E-2</v>
      </c>
      <c r="J248" s="25">
        <f>$H$221*J$22^3/48/J$162+$H$221*J$22/4/J$205</f>
        <v>0.12564054525884649</v>
      </c>
      <c r="K248" s="25">
        <f>$H$221*K$22^3/48/K$162+$H$221*K$22/4/K$205</f>
        <v>5.3956629643747485E-2</v>
      </c>
      <c r="L248" s="25"/>
      <c r="M248" s="25">
        <f>$H$221*H$22^3/48/H$162</f>
        <v>0.1271294678566918</v>
      </c>
      <c r="N248" s="25">
        <f>$H$221*I$22^3/48/I$162</f>
        <v>5.6506831691814446E-2</v>
      </c>
      <c r="O248" s="25">
        <f>$H$221*J$22^3/48/J$162</f>
        <v>0.12555836248435603</v>
      </c>
      <c r="P248" s="25">
        <f>$H$221*K$22^3/48/K$162</f>
        <v>5.3892551724998287E-2</v>
      </c>
    </row>
    <row r="249" spans="2:16" x14ac:dyDescent="0.25">
      <c r="F249" s="26" t="s">
        <v>119</v>
      </c>
      <c r="G249" s="1"/>
      <c r="H249" s="27">
        <f>IF(H248&gt;H$22/2,"Senza senso",H248/H$22)</f>
        <v>1.7522360260005009E-4</v>
      </c>
      <c r="I249" s="27">
        <f t="shared" ref="I249:K249" si="37">IF(I248&gt;I$22/2,"Senza senso",I248/I$22)</f>
        <v>7.7924121274827211E-5</v>
      </c>
      <c r="J249" s="27">
        <f t="shared" si="37"/>
        <v>1.7341690166852518E-4</v>
      </c>
      <c r="K249" s="27">
        <f t="shared" si="37"/>
        <v>7.493976339409373E-5</v>
      </c>
      <c r="L249" s="25"/>
      <c r="M249" s="27">
        <f>IF(M248&gt;H$22/2,"Senza senso",M248/H$22)</f>
        <v>1.7510945985770219E-4</v>
      </c>
      <c r="N249" s="27">
        <f>IF(N248&gt;I$22/2,"Senza senso",N248/I$22)</f>
        <v>7.7833101503876646E-5</v>
      </c>
      <c r="O249" s="27">
        <f>IF(O248&gt;J$22/2,"Senza senso",O248/J$22)</f>
        <v>1.7330346788730993E-4</v>
      </c>
      <c r="P249" s="27">
        <f>IF(P248&gt;K$22/2,"Senza senso",P248/K$22)</f>
        <v>7.4850766284719844E-5</v>
      </c>
    </row>
    <row r="250" spans="2:16" x14ac:dyDescent="0.25">
      <c r="F250" t="s">
        <v>123</v>
      </c>
      <c r="G250" s="1" t="s">
        <v>12</v>
      </c>
      <c r="H250" s="25">
        <f>$H$221*H$24^3/48/H$162+$H$221*H$24/4/H$205</f>
        <v>0.41631401239743898</v>
      </c>
      <c r="I250" s="25">
        <f>$H$221*I$24^3/48/I$162+$H$221*I$24/4/I$205</f>
        <v>0.18508774676418741</v>
      </c>
      <c r="J250" s="25">
        <f>$H$221*J$24^3/48/J$162+$H$221*J$24/4/J$205</f>
        <v>0.41453453963030318</v>
      </c>
      <c r="K250" s="25">
        <f>$H$221*K$24^3/48/K$162+$H$221*K$24/4/K$205</f>
        <v>0.18198347894999301</v>
      </c>
      <c r="L250" s="25"/>
      <c r="M250" s="25">
        <f>$H$221*H$24^3/48/H$162</f>
        <v>0.41619096652118798</v>
      </c>
      <c r="N250" s="25">
        <f>$H$221*I$24^3/48/I$162</f>
        <v>0.1849896274511027</v>
      </c>
      <c r="O250" s="25">
        <f>$H$221*J$24^3/48/J$162</f>
        <v>0.41441217861050628</v>
      </c>
      <c r="P250" s="25">
        <f>$H$221*K$24^3/48/K$162</f>
        <v>0.1818873620718692</v>
      </c>
    </row>
    <row r="251" spans="2:16" x14ac:dyDescent="0.25">
      <c r="F251" s="26" t="s">
        <v>119</v>
      </c>
      <c r="G251" s="1"/>
      <c r="H251" s="27">
        <f>IF(H250&gt;H$24/2,"Senza senso",H250/H$24)</f>
        <v>3.8619110612007326E-4</v>
      </c>
      <c r="I251" s="27">
        <f t="shared" ref="I251:K251" si="38">IF(I250&gt;I$24/2,"Senza senso",I250/I$24)</f>
        <v>1.7169549792596235E-4</v>
      </c>
      <c r="J251" s="27">
        <f t="shared" si="38"/>
        <v>3.8429084975461495E-4</v>
      </c>
      <c r="K251" s="27">
        <f t="shared" si="38"/>
        <v>1.6850322124999353E-4</v>
      </c>
      <c r="L251" s="25"/>
      <c r="M251" s="27">
        <f>IF(M250&gt;H$24/2,"Senza senso",M250/H$24)</f>
        <v>3.8607696337772542E-4</v>
      </c>
      <c r="N251" s="27">
        <f>IF(N250&gt;I$24/2,"Senza senso",N250/I$24)</f>
        <v>1.7160447815501179E-4</v>
      </c>
      <c r="O251" s="27">
        <f>IF(O250&gt;J$24/2,"Senza senso",O250/J$24)</f>
        <v>3.8417741597339969E-4</v>
      </c>
      <c r="P251" s="27">
        <f>IF(P250&gt;K$24/2,"Senza senso",P250/K$24)</f>
        <v>1.6841422414061964E-4</v>
      </c>
    </row>
    <row r="252" spans="2:16" x14ac:dyDescent="0.25">
      <c r="F252" t="s">
        <v>124</v>
      </c>
      <c r="G252" s="1" t="s">
        <v>12</v>
      </c>
      <c r="H252" s="25">
        <f>$H$221*H$26^3/48/H$162+$H$221*H$26/4/H$205</f>
        <v>0.88471567879117408</v>
      </c>
      <c r="I252" s="25">
        <f>$H$221*I$26^3/48/I$162+$H$221*I$26/4/I$205</f>
        <v>0.39329652778112018</v>
      </c>
      <c r="J252" s="25">
        <f>$H$221*J$26^3/48/J$162+$H$221*J$26/4/J$205</f>
        <v>0.87655925309769067</v>
      </c>
      <c r="K252" s="25">
        <f>$H$221*K$26^3/48/K$162+$H$221*K$26/4/K$205</f>
        <v>0.37958501325518024</v>
      </c>
      <c r="L252" s="25"/>
      <c r="M252" s="25">
        <f>$H$221*H$26^3/48/H$162</f>
        <v>0.88455747695027998</v>
      </c>
      <c r="N252" s="25">
        <f>$H$221*I$26^3/48/I$162</f>
        <v>0.39317037437858271</v>
      </c>
      <c r="O252" s="25">
        <f>$H$221*J$26^3/48/J$162</f>
        <v>0.87640219268422004</v>
      </c>
      <c r="P252" s="25">
        <f>$H$221*K$26^3/48/K$162</f>
        <v>0.37946219724424429</v>
      </c>
    </row>
    <row r="253" spans="2:16" x14ac:dyDescent="0.25">
      <c r="H253" s="27">
        <f>IF(H252&gt;H$26/2,"Senza senso",H252/H$26)</f>
        <v>6.3832300057083265E-4</v>
      </c>
      <c r="I253" s="27">
        <f t="shared" ref="I253:K253" si="39">IF(I252&gt;I$26/2,"Senza senso",I252/I$26)</f>
        <v>2.8376372855780678E-4</v>
      </c>
      <c r="J253" s="27">
        <f t="shared" si="39"/>
        <v>6.3307760587728639E-4</v>
      </c>
      <c r="K253" s="27">
        <f t="shared" si="39"/>
        <v>2.7506160380810161E-4</v>
      </c>
      <c r="L253" s="25"/>
      <c r="M253" s="27">
        <f>IF(M252&gt;H$26/2,"Senza senso",M252/H$26)</f>
        <v>6.3820885782848481E-4</v>
      </c>
      <c r="N253" s="27">
        <f>IF(N252&gt;I$26/2,"Senza senso",N252/I$26)</f>
        <v>2.836727087868562E-4</v>
      </c>
      <c r="O253" s="27">
        <f>IF(O252&gt;J$26/2,"Senza senso",O252/J$26)</f>
        <v>6.3296417209607108E-4</v>
      </c>
      <c r="P253" s="27">
        <f>IF(P252&gt;K$26/2,"Senza senso",P252/K$26)</f>
        <v>2.7497260669872772E-4</v>
      </c>
    </row>
    <row r="254" spans="2:16" x14ac:dyDescent="0.25">
      <c r="G254" s="25"/>
      <c r="I254" s="25"/>
      <c r="J254" s="25"/>
      <c r="K254" s="25"/>
      <c r="L254" s="25"/>
    </row>
    <row r="255" spans="2:16" ht="18" x14ac:dyDescent="0.35">
      <c r="G255" s="25"/>
      <c r="H255" s="10" t="s">
        <v>32</v>
      </c>
      <c r="I255" s="25"/>
      <c r="J255" s="29" t="s">
        <v>125</v>
      </c>
      <c r="K255" s="25"/>
      <c r="L255" s="25"/>
      <c r="M255" s="10" t="s">
        <v>32</v>
      </c>
      <c r="O255" s="29" t="s">
        <v>126</v>
      </c>
    </row>
    <row r="256" spans="2:16" x14ac:dyDescent="0.25">
      <c r="F256" s="20" t="s">
        <v>129</v>
      </c>
      <c r="G256" s="1"/>
      <c r="H256" s="5" t="s">
        <v>6</v>
      </c>
      <c r="I256" s="5" t="s">
        <v>7</v>
      </c>
      <c r="J256" s="5" t="s">
        <v>8</v>
      </c>
      <c r="K256" s="5" t="s">
        <v>9</v>
      </c>
      <c r="L256" s="25"/>
      <c r="M256" s="5" t="s">
        <v>6</v>
      </c>
      <c r="N256" s="5" t="s">
        <v>7</v>
      </c>
      <c r="O256" s="5" t="s">
        <v>8</v>
      </c>
      <c r="P256" s="5" t="s">
        <v>9</v>
      </c>
    </row>
    <row r="257" spans="6:16" x14ac:dyDescent="0.25">
      <c r="F257" t="s">
        <v>117</v>
      </c>
      <c r="G257" s="1" t="s">
        <v>12</v>
      </c>
      <c r="H257" s="25">
        <f>$H$221*H$20^3/48/H$164+$H$221*H$20/4/H$207</f>
        <v>0.26404208627836995</v>
      </c>
      <c r="I257" s="25">
        <f>$H$221*I$20^3/48/I$164+$H$221*I$20/4/I$207</f>
        <v>0.1713090762374479</v>
      </c>
      <c r="J257" s="25">
        <f>$H$221*J$20^3/48/J$164+$H$221*J$20/4/J$207</f>
        <v>0.2375518128850673</v>
      </c>
      <c r="K257" s="25">
        <f>$H$221*K$20^3/48/K$164+$H$221*K$20/4/K$207</f>
        <v>0.21068997272888484</v>
      </c>
      <c r="L257" s="25"/>
      <c r="M257" s="25">
        <f>$H$221*H$20^3/48/H$164</f>
        <v>0.2010924961497933</v>
      </c>
      <c r="N257" s="25">
        <f>$H$221*I$20^3/48/I$164</f>
        <v>0.11759388183154003</v>
      </c>
      <c r="O257" s="25">
        <f>$H$221*J$20^3/48/J$164</f>
        <v>0.20156421754834561</v>
      </c>
      <c r="P257" s="25">
        <f>$H$221*K$20^3/48/K$164</f>
        <v>0.11850026070057354</v>
      </c>
    </row>
    <row r="258" spans="6:16" x14ac:dyDescent="0.25">
      <c r="F258" s="26" t="s">
        <v>119</v>
      </c>
      <c r="G258" s="1"/>
      <c r="H258" s="27">
        <f>IF(H257&gt;H$20/2,"Senza senso",H257/H$20)</f>
        <v>4.445152967649326E-4</v>
      </c>
      <c r="I258" s="27">
        <f t="shared" ref="I258:K258" si="40">IF(I257&gt;I$20/2,"Senza senso",I257/I$20)</f>
        <v>2.8839911824486177E-4</v>
      </c>
      <c r="J258" s="27">
        <f t="shared" si="40"/>
        <v>3.9877759423378762E-4</v>
      </c>
      <c r="K258" s="27">
        <f t="shared" si="40"/>
        <v>3.5114995454814141E-4</v>
      </c>
      <c r="L258" s="25"/>
      <c r="M258" s="27">
        <f>IF(M257&gt;H$20/2,"Senza senso",M257/H$20)</f>
        <v>3.3853955580773285E-4</v>
      </c>
      <c r="N258" s="27">
        <f t="shared" ref="N258:P258" si="41">IF(N257&gt;I$20/2,"Senza senso",N257/I$20)</f>
        <v>1.9796949803289567E-4</v>
      </c>
      <c r="O258" s="27">
        <f t="shared" si="41"/>
        <v>3.3836531399755851E-4</v>
      </c>
      <c r="P258" s="27">
        <f t="shared" si="41"/>
        <v>1.9750043450095589E-4</v>
      </c>
    </row>
    <row r="259" spans="6:16" x14ac:dyDescent="0.25">
      <c r="F259" t="s">
        <v>121</v>
      </c>
      <c r="G259" s="1" t="s">
        <v>12</v>
      </c>
      <c r="H259" s="25">
        <f>$H$221*H$22^3/48/H$164+$H$221*H$22/4/H$207</f>
        <v>0.44409080545944674</v>
      </c>
      <c r="I259" s="25">
        <f>$H$221*I$22^3/48/I$164+$H$221*I$22/4/I$207</f>
        <v>0.28035349099237816</v>
      </c>
      <c r="J259" s="25">
        <f>$H$221*J$22^3/48/J$164+$H$221*J$22/4/J$207</f>
        <v>0.40638373116719106</v>
      </c>
      <c r="K259" s="25">
        <f>$H$221*K$22^3/48/K$164+$H$221*K$22/4/K$207</f>
        <v>0.31539610492456466</v>
      </c>
      <c r="L259" s="25"/>
      <c r="M259" s="25">
        <f>$H$221*H$22^3/48/H$164</f>
        <v>0.36715241752451971</v>
      </c>
      <c r="N259" s="25">
        <f>$H$221*I$22^3/48/I$164</f>
        <v>0.21470158671849079</v>
      </c>
      <c r="O259" s="25">
        <f>$H$221*J$22^3/48/J$164</f>
        <v>0.36261503413604307</v>
      </c>
      <c r="P259" s="25">
        <f>$H$221*K$22^3/48/K$164</f>
        <v>0.20476845049059109</v>
      </c>
    </row>
    <row r="260" spans="6:16" x14ac:dyDescent="0.25">
      <c r="F260" s="26" t="s">
        <v>119</v>
      </c>
      <c r="G260" s="1"/>
      <c r="H260" s="27">
        <f>IF(H259&gt;H$22/2,"Senza senso",H259/H$22)</f>
        <v>6.1169532432430677E-4</v>
      </c>
      <c r="I260" s="27">
        <f t="shared" ref="I260:K260" si="42">IF(I259&gt;I$22/2,"Senza senso",I259/I$22)</f>
        <v>3.8616183332283494E-4</v>
      </c>
      <c r="J260" s="27">
        <f t="shared" si="42"/>
        <v>5.6091612307410772E-4</v>
      </c>
      <c r="K260" s="27">
        <f t="shared" si="42"/>
        <v>4.3805014572856203E-4</v>
      </c>
      <c r="L260" s="25"/>
      <c r="M260" s="27">
        <f>IF(M259&gt;H$22/2,"Senza senso",M259/H$22)</f>
        <v>5.0571958336710708E-4</v>
      </c>
      <c r="N260" s="27">
        <f t="shared" ref="N260:P260" si="43">IF(N259&gt;I$22/2,"Senza senso",N259/I$22)</f>
        <v>2.9573221311086884E-4</v>
      </c>
      <c r="O260" s="27">
        <f t="shared" si="43"/>
        <v>5.0050384283787861E-4</v>
      </c>
      <c r="P260" s="27">
        <f t="shared" si="43"/>
        <v>2.8440062568137653E-4</v>
      </c>
    </row>
    <row r="261" spans="6:16" x14ac:dyDescent="0.25">
      <c r="F261" t="s">
        <v>123</v>
      </c>
      <c r="G261" s="1" t="s">
        <v>12</v>
      </c>
      <c r="H261" s="25">
        <f>$H$221*H$24^3/48/H$164+$H$221*H$24/4/H$207</f>
        <v>1.3162095914499781</v>
      </c>
      <c r="I261" s="25">
        <f>$H$221*I$24^3/48/I$164+$H$221*I$24/4/I$207</f>
        <v>0.80036392130123901</v>
      </c>
      <c r="J261" s="25">
        <f>$H$221*J$24^3/48/J$164+$H$221*J$24/4/J$207</f>
        <v>1.261997294722192</v>
      </c>
      <c r="K261" s="25">
        <f>$H$221*K$24^3/48/K$164+$H$221*K$24/4/K$207</f>
        <v>0.85703500205670524</v>
      </c>
      <c r="L261" s="25"/>
      <c r="M261" s="25">
        <f>$H$221*H$24^3/48/H$164</f>
        <v>1.2019677426981168</v>
      </c>
      <c r="N261" s="25">
        <f>$H$221*I$24^3/48/I$164</f>
        <v>0.70288079071273957</v>
      </c>
      <c r="O261" s="25">
        <f>$H$221*J$24^3/48/J$164</f>
        <v>1.1968305680313718</v>
      </c>
      <c r="P261" s="25">
        <f>$H$221*K$24^3/48/K$164</f>
        <v>0.6910935204057449</v>
      </c>
    </row>
    <row r="262" spans="6:16" x14ac:dyDescent="0.25">
      <c r="F262" s="26" t="s">
        <v>119</v>
      </c>
      <c r="G262" s="1"/>
      <c r="H262" s="27">
        <f>IF(H261&gt;H$24/2,"Senza senso",H261/H$24)</f>
        <v>1.2209736469851373E-3</v>
      </c>
      <c r="I262" s="27">
        <f t="shared" ref="I262:K262" si="44">IF(I261&gt;I$24/2,"Senza senso",I261/I$24)</f>
        <v>7.4245261716255934E-4</v>
      </c>
      <c r="J262" s="27">
        <f t="shared" si="44"/>
        <v>1.1699242557914082E-3</v>
      </c>
      <c r="K262" s="27">
        <f t="shared" si="44"/>
        <v>7.9355092783028262E-4</v>
      </c>
      <c r="L262" s="25"/>
      <c r="M262" s="27">
        <f>IF(M261&gt;H$24/2,"Senza senso",M261/H$24)</f>
        <v>1.1149979060279377E-3</v>
      </c>
      <c r="N262" s="27">
        <f t="shared" ref="N262:P262" si="45">IF(N261&gt;I$24/2,"Senza senso",N261/I$24)</f>
        <v>6.520229969505933E-4</v>
      </c>
      <c r="O262" s="27">
        <f t="shared" si="45"/>
        <v>1.109511975555179E-3</v>
      </c>
      <c r="P262" s="27">
        <f t="shared" si="45"/>
        <v>6.3990140778309712E-4</v>
      </c>
    </row>
    <row r="263" spans="6:16" x14ac:dyDescent="0.25">
      <c r="F263" t="s">
        <v>124</v>
      </c>
      <c r="G263" s="1" t="s">
        <v>12</v>
      </c>
      <c r="H263" s="25">
        <f>$H$221*H$26^3/48/H$164+$H$221*H$26/4/H$207</f>
        <v>2.701501865091831</v>
      </c>
      <c r="I263" s="25">
        <f>$H$221*I$26^3/48/I$164+$H$221*I$26/4/I$207</f>
        <v>1.6192132857700157</v>
      </c>
      <c r="J263" s="25">
        <f>$H$221*J$26^3/48/J$164+$H$221*J$26/4/J$207</f>
        <v>2.6147137090854256</v>
      </c>
      <c r="K263" s="25">
        <f>$H$221*K$26^3/48/K$164+$H$221*K$26/4/K$207</f>
        <v>1.6538290096089943</v>
      </c>
      <c r="L263" s="25"/>
      <c r="M263" s="25">
        <f>$H$221*H$26^3/48/H$164</f>
        <v>2.554619488125152</v>
      </c>
      <c r="N263" s="25">
        <f>$H$221*I$26^3/48/I$164</f>
        <v>1.4938778321562307</v>
      </c>
      <c r="O263" s="25">
        <f>$H$221*J$26^3/48/J$164</f>
        <v>2.5310668658703426</v>
      </c>
      <c r="P263" s="25">
        <f>$H$221*K$26^3/48/K$164</f>
        <v>1.4417926719438783</v>
      </c>
    </row>
    <row r="264" spans="6:16" x14ac:dyDescent="0.25">
      <c r="H264" s="27">
        <f>IF(H263&gt;H$26/2,"Senza senso",H263/H$26)</f>
        <v>1.9491355447993008E-3</v>
      </c>
      <c r="I264" s="27">
        <f t="shared" ref="I264:K264" si="46">IF(I263&gt;I$26/2,"Senza senso",I263/I$26)</f>
        <v>1.1682635539466202E-3</v>
      </c>
      <c r="J264" s="27">
        <f t="shared" si="46"/>
        <v>1.8884253279542291E-3</v>
      </c>
      <c r="K264" s="27">
        <f t="shared" si="46"/>
        <v>1.1984268185572422E-3</v>
      </c>
      <c r="L264" s="25"/>
      <c r="M264" s="27">
        <f>IF(M263&gt;H$26/2,"Senza senso",M263/H$26)</f>
        <v>1.843159803842101E-3</v>
      </c>
      <c r="N264" s="27">
        <f t="shared" ref="N264:P264" si="47">IF(N263&gt;I$26/2,"Senza senso",N263/I$26)</f>
        <v>1.0778339337346541E-3</v>
      </c>
      <c r="O264" s="27">
        <f t="shared" si="47"/>
        <v>1.828013047718E-3</v>
      </c>
      <c r="P264" s="27">
        <f t="shared" si="47"/>
        <v>1.0447772985100567E-3</v>
      </c>
    </row>
    <row r="265" spans="6:16" s="32" customFormat="1" x14ac:dyDescent="0.25">
      <c r="H265" s="33"/>
      <c r="I265" s="33"/>
      <c r="J265" s="33"/>
      <c r="K265" s="33"/>
      <c r="L265" s="34"/>
      <c r="M265" s="33"/>
      <c r="N265" s="33"/>
      <c r="O265" s="33"/>
      <c r="P265" s="33"/>
    </row>
    <row r="266" spans="6:16" s="35" customFormat="1" x14ac:dyDescent="0.25">
      <c r="H266" s="38" t="s">
        <v>143</v>
      </c>
      <c r="I266" s="36"/>
      <c r="J266" s="36"/>
      <c r="K266" s="36"/>
      <c r="L266" s="37"/>
      <c r="M266" s="38" t="s">
        <v>144</v>
      </c>
      <c r="N266" s="36"/>
      <c r="O266" s="36"/>
      <c r="P266" s="36"/>
    </row>
    <row r="267" spans="6:16" x14ac:dyDescent="0.25">
      <c r="G267" s="39" t="s">
        <v>142</v>
      </c>
      <c r="H267" s="5" t="s">
        <v>6</v>
      </c>
      <c r="I267" s="5" t="s">
        <v>7</v>
      </c>
      <c r="J267" s="5" t="s">
        <v>8</v>
      </c>
      <c r="K267" s="5" t="s">
        <v>9</v>
      </c>
      <c r="L267" s="40"/>
      <c r="M267" s="5" t="s">
        <v>6</v>
      </c>
      <c r="N267" s="5" t="s">
        <v>7</v>
      </c>
      <c r="O267" s="5" t="s">
        <v>8</v>
      </c>
      <c r="P267" s="5" t="s">
        <v>9</v>
      </c>
    </row>
    <row r="268" spans="6:16" x14ac:dyDescent="0.25">
      <c r="F268" t="s">
        <v>117</v>
      </c>
      <c r="G268" s="1" t="s">
        <v>12</v>
      </c>
      <c r="H268" s="25">
        <v>0.58399999999999996</v>
      </c>
      <c r="I268" s="25">
        <v>0.39200000000000002</v>
      </c>
      <c r="J268" s="25">
        <v>0.45700000000000002</v>
      </c>
      <c r="K268" s="25">
        <v>0.55600000000000005</v>
      </c>
      <c r="L268" s="25"/>
      <c r="M268" s="25">
        <v>0.58599999999999997</v>
      </c>
      <c r="N268" s="25">
        <v>0.39400000000000002</v>
      </c>
      <c r="O268" s="25">
        <v>0.45800000000000002</v>
      </c>
      <c r="P268" s="25">
        <v>0.55800000000000005</v>
      </c>
    </row>
    <row r="269" spans="6:16" x14ac:dyDescent="0.25">
      <c r="F269" s="26" t="s">
        <v>119</v>
      </c>
      <c r="G269" s="1"/>
      <c r="H269" s="27">
        <f>IF(H268&gt;H$20/2,"Senza senso",H268/H$20)</f>
        <v>9.8316498316498315E-4</v>
      </c>
      <c r="I269" s="27">
        <f t="shared" ref="I269:K269" si="48">IF(I268&gt;I$20/2,"Senza senso",I268/I$20)</f>
        <v>6.5993265993265996E-4</v>
      </c>
      <c r="J269" s="27">
        <f t="shared" si="48"/>
        <v>7.6716468020815844E-4</v>
      </c>
      <c r="K269" s="27">
        <f t="shared" si="48"/>
        <v>9.2666666666666678E-4</v>
      </c>
      <c r="L269" s="25"/>
      <c r="M269" s="27">
        <f>IF(M268&gt;H$20/2,"Senza senso",M268/H$20)</f>
        <v>9.8653198653198644E-4</v>
      </c>
      <c r="N269" s="27">
        <f t="shared" ref="N269:P269" si="49">IF(N268&gt;I$20/2,"Senza senso",N268/I$20)</f>
        <v>6.6329966329966336E-4</v>
      </c>
      <c r="O269" s="27">
        <f t="shared" si="49"/>
        <v>7.6884337753902973E-4</v>
      </c>
      <c r="P269" s="27">
        <f t="shared" si="49"/>
        <v>9.3000000000000005E-4</v>
      </c>
    </row>
    <row r="270" spans="6:16" x14ac:dyDescent="0.25">
      <c r="F270" t="s">
        <v>121</v>
      </c>
      <c r="G270" s="1" t="s">
        <v>12</v>
      </c>
      <c r="H270" s="25">
        <v>0.89200000000000002</v>
      </c>
      <c r="I270" s="25">
        <v>0.57799999999999996</v>
      </c>
      <c r="J270" s="25">
        <v>0.72299999999999998</v>
      </c>
      <c r="K270" s="25">
        <v>0.76200000000000001</v>
      </c>
      <c r="L270" s="25"/>
      <c r="M270" s="25">
        <v>0.89400000000000002</v>
      </c>
      <c r="N270" s="25">
        <v>0.57999999999999996</v>
      </c>
      <c r="O270" s="25">
        <v>0.72399999999999998</v>
      </c>
      <c r="P270" s="25">
        <v>0.76400000000000001</v>
      </c>
    </row>
    <row r="271" spans="6:16" x14ac:dyDescent="0.25">
      <c r="F271" s="26" t="s">
        <v>119</v>
      </c>
      <c r="G271" s="1"/>
      <c r="H271" s="27">
        <f>IF(H270&gt;H$22/2,"Senza senso",H270/H$22)</f>
        <v>1.2286501377410468E-3</v>
      </c>
      <c r="I271" s="27">
        <f t="shared" ref="I271:K271" si="50">IF(I270&gt;I$22/2,"Senza senso",I270/I$22)</f>
        <v>7.9614325068870517E-4</v>
      </c>
      <c r="J271" s="27">
        <f t="shared" si="50"/>
        <v>9.9792960662525875E-4</v>
      </c>
      <c r="K271" s="27">
        <f t="shared" si="50"/>
        <v>1.0583333333333334E-3</v>
      </c>
      <c r="L271" s="25"/>
      <c r="M271" s="27">
        <f>IF(M270&gt;H$22/2,"Senza senso",M270/H$22)</f>
        <v>1.231404958677686E-3</v>
      </c>
      <c r="N271" s="27">
        <f t="shared" ref="N271:P271" si="51">IF(N270&gt;I$22/2,"Senza senso",N270/I$22)</f>
        <v>7.9889807162534425E-4</v>
      </c>
      <c r="O271" s="27">
        <f t="shared" si="51"/>
        <v>9.9930986887508634E-4</v>
      </c>
      <c r="P271" s="27">
        <f t="shared" si="51"/>
        <v>1.0611111111111112E-3</v>
      </c>
    </row>
    <row r="272" spans="6:16" x14ac:dyDescent="0.25">
      <c r="F272" t="s">
        <v>123</v>
      </c>
      <c r="G272" s="1" t="s">
        <v>12</v>
      </c>
      <c r="H272" s="25">
        <v>2.2559999999999998</v>
      </c>
      <c r="I272" s="25">
        <v>1.3640000000000001</v>
      </c>
      <c r="J272" s="25">
        <v>1.994</v>
      </c>
      <c r="K272" s="25">
        <v>1.67</v>
      </c>
      <c r="L272" s="25"/>
      <c r="M272" s="25">
        <v>2.258</v>
      </c>
      <c r="N272" s="25">
        <v>1.3660000000000001</v>
      </c>
      <c r="O272" s="25">
        <v>1.9950000000000001</v>
      </c>
      <c r="P272" s="25">
        <v>1.6719999999999999</v>
      </c>
    </row>
    <row r="273" spans="6:16" x14ac:dyDescent="0.25">
      <c r="F273" s="26" t="s">
        <v>119</v>
      </c>
      <c r="G273" s="1"/>
      <c r="H273" s="27">
        <f>IF(H272&gt;H$24/2,"Senza senso",H272/H$24)</f>
        <v>2.0927643784786642E-3</v>
      </c>
      <c r="I273" s="27">
        <f t="shared" ref="I273:K273" si="52">IF(I272&gt;I$24/2,"Senza senso",I272/I$24)</f>
        <v>1.2653061224489797E-3</v>
      </c>
      <c r="J273" s="27">
        <f t="shared" si="52"/>
        <v>1.8485213683137108E-3</v>
      </c>
      <c r="K273" s="27">
        <f t="shared" si="52"/>
        <v>1.5462962962962963E-3</v>
      </c>
      <c r="L273" s="25"/>
      <c r="M273" s="27">
        <f>IF(M272&gt;H$24/2,"Senza senso",M272/H$24)</f>
        <v>2.0946196660482377E-3</v>
      </c>
      <c r="N273" s="27">
        <f t="shared" ref="N273:P273" si="53">IF(N272&gt;I$24/2,"Senza senso",N272/I$24)</f>
        <v>1.2671614100185529E-3</v>
      </c>
      <c r="O273" s="27">
        <f t="shared" si="53"/>
        <v>1.8494484101232965E-3</v>
      </c>
      <c r="P273" s="27">
        <f t="shared" si="53"/>
        <v>1.5481481481481481E-3</v>
      </c>
    </row>
    <row r="274" spans="6:16" x14ac:dyDescent="0.25">
      <c r="F274" t="s">
        <v>124</v>
      </c>
      <c r="G274" s="1" t="s">
        <v>12</v>
      </c>
      <c r="H274" s="25">
        <v>4.3090000000000002</v>
      </c>
      <c r="I274" s="25">
        <v>2.5169999999999999</v>
      </c>
      <c r="J274" s="25">
        <v>3.94</v>
      </c>
      <c r="K274" s="25">
        <v>2.8679999999999999</v>
      </c>
      <c r="L274" s="25"/>
      <c r="M274" s="25">
        <v>4.3109999999999999</v>
      </c>
      <c r="N274" s="25">
        <v>2.5190000000000001</v>
      </c>
      <c r="O274" s="25">
        <v>3.94</v>
      </c>
      <c r="P274" s="25">
        <v>2.87</v>
      </c>
    </row>
    <row r="275" spans="6:16" x14ac:dyDescent="0.25">
      <c r="H275" s="27">
        <f>IF(H274&gt;H$26/2,"Senza senso",H274/H$26)</f>
        <v>3.1089466089466089E-3</v>
      </c>
      <c r="I275" s="27">
        <f t="shared" ref="I275:K275" si="54">IF(I274&gt;I$26/2,"Senza senso",I274/I$26)</f>
        <v>1.8160173160173159E-3</v>
      </c>
      <c r="J275" s="27">
        <f t="shared" si="54"/>
        <v>2.8455871731908134E-3</v>
      </c>
      <c r="K275" s="27">
        <f t="shared" si="54"/>
        <v>2.0782608695652173E-3</v>
      </c>
      <c r="L275" s="25"/>
      <c r="M275" s="27">
        <f>IF(M274&gt;H$26/2,"Senza senso",M274/H$26)</f>
        <v>3.1103896103896102E-3</v>
      </c>
      <c r="N275" s="27">
        <f t="shared" ref="N275:P275" si="55">IF(N274&gt;I$26/2,"Senza senso",N274/I$26)</f>
        <v>1.8174603174603175E-3</v>
      </c>
      <c r="O275" s="27">
        <f t="shared" si="55"/>
        <v>2.8455871731908134E-3</v>
      </c>
      <c r="P275" s="27">
        <f t="shared" si="55"/>
        <v>2.0797101449275364E-3</v>
      </c>
    </row>
    <row r="276" spans="6:16" x14ac:dyDescent="0.25">
      <c r="H276" s="27"/>
      <c r="I276" s="27"/>
      <c r="J276" s="27"/>
      <c r="K276" s="27"/>
      <c r="L276" s="25"/>
      <c r="M276" s="27"/>
      <c r="N276" s="27"/>
      <c r="O276" s="27"/>
      <c r="P276" s="27"/>
    </row>
    <row r="277" spans="6:16" x14ac:dyDescent="0.25">
      <c r="F277" s="20" t="s">
        <v>130</v>
      </c>
      <c r="G277" s="1"/>
      <c r="H277" s="5" t="s">
        <v>6</v>
      </c>
      <c r="I277" s="5" t="s">
        <v>7</v>
      </c>
      <c r="J277" s="5" t="s">
        <v>8</v>
      </c>
      <c r="K277" s="5" t="s">
        <v>9</v>
      </c>
      <c r="L277" s="25"/>
      <c r="M277" s="5" t="s">
        <v>6</v>
      </c>
      <c r="N277" s="5" t="s">
        <v>7</v>
      </c>
      <c r="O277" s="5" t="s">
        <v>8</v>
      </c>
      <c r="P277" s="5" t="s">
        <v>9</v>
      </c>
    </row>
    <row r="278" spans="6:16" x14ac:dyDescent="0.25">
      <c r="F278" t="s">
        <v>117</v>
      </c>
      <c r="G278" s="1" t="s">
        <v>12</v>
      </c>
      <c r="H278" s="25">
        <f>$H$221*H$20^3/48/H$165+$H$221*H$20/4/H$208</f>
        <v>0.19749432569172007</v>
      </c>
      <c r="I278" s="25">
        <f>$H$221*I$20^3/48/I$165+$H$221*I$20/4/I$208</f>
        <v>0.11199200132143293</v>
      </c>
      <c r="J278" s="25">
        <f>$H$221*J$20^3/48/J$165+$H$221*J$20/4/J$208</f>
        <v>0.18886986214550433</v>
      </c>
      <c r="K278" s="25">
        <f>$H$221*K$20^3/48/K$165+$H$221*K$20/4/K$208</f>
        <v>0.11737954531329259</v>
      </c>
      <c r="L278" s="25"/>
      <c r="M278" s="25">
        <f>$H$221*H$20^3/48/H$165</f>
        <v>0.1969127913829132</v>
      </c>
      <c r="N278" s="25">
        <f>$H$221*I$20^3/48/I$165</f>
        <v>0.11149577523977836</v>
      </c>
      <c r="O278" s="25">
        <f>$H$221*J$20^3/48/J$165</f>
        <v>0.18853740531239366</v>
      </c>
      <c r="P278" s="25">
        <f>$H$221*K$20^3/48/K$165</f>
        <v>0.11652788797360247</v>
      </c>
    </row>
    <row r="279" spans="6:16" x14ac:dyDescent="0.25">
      <c r="F279" s="26" t="s">
        <v>119</v>
      </c>
      <c r="G279" s="1"/>
      <c r="H279" s="27">
        <f>IF(H278&gt;H$20/2,"Senza senso",H278/H$20)</f>
        <v>3.3248202978404051E-4</v>
      </c>
      <c r="I279" s="27">
        <f t="shared" ref="I279:K279" si="56">IF(I278&gt;I$20/2,"Senza senso",I278/I$20)</f>
        <v>1.8853872276335511E-4</v>
      </c>
      <c r="J279" s="27">
        <f t="shared" si="56"/>
        <v>3.1705533346567787E-4</v>
      </c>
      <c r="K279" s="27">
        <f t="shared" si="56"/>
        <v>1.9563257552215432E-4</v>
      </c>
      <c r="L279" s="25"/>
      <c r="M279" s="27">
        <f>IF(M278&gt;H$20/2,"Senza senso",M278/H$20)</f>
        <v>3.3150301579615017E-4</v>
      </c>
      <c r="N279" s="27">
        <f t="shared" ref="N279:P279" si="57">IF(N278&gt;I$20/2,"Senza senso",N278/I$20)</f>
        <v>1.8770332531949219E-4</v>
      </c>
      <c r="O279" s="27">
        <f t="shared" si="57"/>
        <v>3.1649723906730507E-4</v>
      </c>
      <c r="P279" s="27">
        <f t="shared" si="57"/>
        <v>1.9421314662267078E-4</v>
      </c>
    </row>
    <row r="280" spans="6:16" x14ac:dyDescent="0.25">
      <c r="F280" t="s">
        <v>121</v>
      </c>
      <c r="G280" s="1" t="s">
        <v>12</v>
      </c>
      <c r="H280" s="25">
        <f>$H$221*H$22^3/48/H$165+$H$221*H$22/4/H$208</f>
        <v>0.36023192373087021</v>
      </c>
      <c r="I280" s="25">
        <f>$H$221*I$22^3/48/I$165+$H$221*I$22/4/I$208</f>
        <v>0.20417423084073968</v>
      </c>
      <c r="J280" s="25">
        <f>$H$221*J$22^3/48/J$165+$H$221*J$22/4/J$208</f>
        <v>0.33958407324927753</v>
      </c>
      <c r="K280" s="25">
        <f>$H$221*K$22^3/48/K$165+$H$221*K$22/4/K$208</f>
        <v>0.2023821792260132</v>
      </c>
      <c r="L280" s="25"/>
      <c r="M280" s="25">
        <f>$H$221*H$22^3/48/H$165</f>
        <v>0.35952115957566183</v>
      </c>
      <c r="N280" s="25">
        <f>$H$221*I$22^3/48/I$165</f>
        <v>0.20356773229649519</v>
      </c>
      <c r="O280" s="25">
        <f>$H$221*J$22^3/48/J$165</f>
        <v>0.33917973385765643</v>
      </c>
      <c r="P280" s="25">
        <f>$H$221*K$22^3/48/K$165</f>
        <v>0.20136019041838507</v>
      </c>
    </row>
    <row r="281" spans="6:16" x14ac:dyDescent="0.25">
      <c r="F281" s="26" t="s">
        <v>119</v>
      </c>
      <c r="G281" s="1"/>
      <c r="H281" s="27">
        <f>IF(H280&gt;H$22/2,"Senza senso",H280/H$22)</f>
        <v>4.9618722276979364E-4</v>
      </c>
      <c r="I281" s="27">
        <f t="shared" ref="I281:K281" si="58">IF(I280&gt;I$22/2,"Senza senso",I280/I$22)</f>
        <v>2.8123172292112905E-4</v>
      </c>
      <c r="J281" s="27">
        <f t="shared" si="58"/>
        <v>4.6871507694862323E-4</v>
      </c>
      <c r="K281" s="27">
        <f t="shared" si="58"/>
        <v>2.8108636003612943E-4</v>
      </c>
      <c r="L281" s="25"/>
      <c r="M281" s="27">
        <f>IF(M280&gt;H$22/2,"Senza senso",M280/H$22)</f>
        <v>4.9520820878190335E-4</v>
      </c>
      <c r="N281" s="27">
        <f t="shared" ref="N281:P281" si="59">IF(N280&gt;I$22/2,"Senza senso",N280/I$22)</f>
        <v>2.803963254772661E-4</v>
      </c>
      <c r="O281" s="27">
        <f t="shared" si="59"/>
        <v>4.6815698255025043E-4</v>
      </c>
      <c r="P281" s="27">
        <f t="shared" si="59"/>
        <v>2.7966693113664595E-4</v>
      </c>
    </row>
    <row r="282" spans="6:16" x14ac:dyDescent="0.25">
      <c r="F282" t="s">
        <v>123</v>
      </c>
      <c r="G282" s="1" t="s">
        <v>12</v>
      </c>
      <c r="H282" s="25">
        <f>$H$221*H$24^3/48/H$165+$H$221*H$24/4/H$208</f>
        <v>1.1780402367755549</v>
      </c>
      <c r="I282" s="25">
        <f>$H$221*I$24^3/48/I$165+$H$221*I$24/4/I$208</f>
        <v>0.66733181695104749</v>
      </c>
      <c r="J282" s="25">
        <f>$H$221*J$24^3/48/J$165+$H$221*J$24/4/J$208</f>
        <v>1.1200831060761429</v>
      </c>
      <c r="K282" s="25">
        <f>$H$221*K$24^3/48/K$165+$H$221*K$24/4/K$208</f>
        <v>0.68112362587349184</v>
      </c>
      <c r="L282" s="25"/>
      <c r="M282" s="25">
        <f>$H$221*H$24^3/48/H$165</f>
        <v>1.176984859696609</v>
      </c>
      <c r="N282" s="25">
        <f>$H$221*I$24^3/48/I$165</f>
        <v>0.66643125850656326</v>
      </c>
      <c r="O282" s="25">
        <f>$H$221*J$24^3/48/J$165</f>
        <v>1.1194810896486183</v>
      </c>
      <c r="P282" s="25">
        <f>$H$221*K$24^3/48/K$165</f>
        <v>0.6795906426620496</v>
      </c>
    </row>
    <row r="283" spans="6:16" x14ac:dyDescent="0.25">
      <c r="F283" s="26" t="s">
        <v>119</v>
      </c>
      <c r="G283" s="1"/>
      <c r="H283" s="27">
        <f>IF(H282&gt;H$24/2,"Senza senso",H282/H$24)</f>
        <v>1.0928017038734277E-3</v>
      </c>
      <c r="I283" s="27">
        <f t="shared" ref="I283:K283" si="60">IF(I282&gt;I$24/2,"Senza senso",I282/I$24)</f>
        <v>6.190462123850162E-4</v>
      </c>
      <c r="J283" s="27">
        <f t="shared" si="60"/>
        <v>1.0383638695431008E-3</v>
      </c>
      <c r="K283" s="27">
        <f t="shared" si="60"/>
        <v>6.3067002395693686E-4</v>
      </c>
      <c r="L283" s="25"/>
      <c r="M283" s="27">
        <f>IF(M282&gt;H$24/2,"Senza senso",M282/H$24)</f>
        <v>1.091822689885537E-3</v>
      </c>
      <c r="N283" s="27">
        <f t="shared" ref="N283:P283" si="61">IF(N282&gt;I$24/2,"Senza senso",N282/I$24)</f>
        <v>6.182108149411533E-4</v>
      </c>
      <c r="O283" s="27">
        <f t="shared" si="61"/>
        <v>1.0378057751447281E-3</v>
      </c>
      <c r="P283" s="27">
        <f t="shared" si="61"/>
        <v>6.2925059505745333E-4</v>
      </c>
    </row>
    <row r="284" spans="6:16" x14ac:dyDescent="0.25">
      <c r="F284" t="s">
        <v>124</v>
      </c>
      <c r="G284" s="1" t="s">
        <v>12</v>
      </c>
      <c r="H284" s="25">
        <f>$H$221*H$26^3/48/H$165+$H$221*H$26/4/H$208</f>
        <v>2.5028786705849653</v>
      </c>
      <c r="I284" s="25">
        <f>$H$221*I$26^3/48/I$165+$H$221*I$26/4/I$208</f>
        <v>1.4175671537180821</v>
      </c>
      <c r="J284" s="25">
        <f>$H$221*J$26^3/48/J$165+$H$221*J$26/4/J$208</f>
        <v>2.3682603073099178</v>
      </c>
      <c r="K284" s="25">
        <f>$H$221*K$26^3/48/K$165+$H$221*K$26/4/K$208</f>
        <v>1.4197536248561085</v>
      </c>
      <c r="L284" s="25"/>
      <c r="M284" s="25">
        <f>$H$221*H$26^3/48/H$165</f>
        <v>2.5015217571977493</v>
      </c>
      <c r="N284" s="25">
        <f>$H$221*I$26^3/48/I$165</f>
        <v>1.416409292860888</v>
      </c>
      <c r="O284" s="25">
        <f>$H$221*J$26^3/48/J$165</f>
        <v>2.367487569805931</v>
      </c>
      <c r="P284" s="25">
        <f>$H$221*K$26^3/48/K$165</f>
        <v>1.4177948129748212</v>
      </c>
    </row>
    <row r="285" spans="6:16" x14ac:dyDescent="0.25">
      <c r="H285" s="27">
        <f>IF(H284&gt;H$26/2,"Senza senso",H284/H$26)</f>
        <v>1.8058287666558191E-3</v>
      </c>
      <c r="I285" s="27">
        <f t="shared" ref="I285:K285" si="62">IF(I284&gt;I$26/2,"Senza senso",I284/I$26)</f>
        <v>1.0227757241833204E-3</v>
      </c>
      <c r="J285" s="27">
        <f t="shared" si="62"/>
        <v>1.7104292267152376E-3</v>
      </c>
      <c r="K285" s="27">
        <f t="shared" si="62"/>
        <v>1.0288069745334118E-3</v>
      </c>
      <c r="L285" s="25"/>
      <c r="M285" s="27">
        <f>IF(M284&gt;H$26/2,"Senza senso",M284/H$26)</f>
        <v>1.8048497526679287E-3</v>
      </c>
      <c r="N285" s="27">
        <f t="shared" ref="N285:P285" si="63">IF(N284&gt;I$26/2,"Senza senso",N284/I$26)</f>
        <v>1.0219403267394574E-3</v>
      </c>
      <c r="O285" s="27">
        <f t="shared" si="63"/>
        <v>1.7098711323168649E-3</v>
      </c>
      <c r="P285" s="27">
        <f t="shared" si="63"/>
        <v>1.0273875456339285E-3</v>
      </c>
    </row>
    <row r="286" spans="6:16" x14ac:dyDescent="0.25">
      <c r="H286" s="27"/>
      <c r="I286" s="27"/>
      <c r="J286" s="27"/>
      <c r="K286" s="27"/>
      <c r="L286" s="25"/>
      <c r="M286" s="27"/>
      <c r="N286" s="27"/>
      <c r="O286" s="27"/>
      <c r="P286" s="27"/>
    </row>
    <row r="287" spans="6:16" ht="18" x14ac:dyDescent="0.35">
      <c r="G287" s="25"/>
      <c r="H287" s="10" t="s">
        <v>131</v>
      </c>
      <c r="I287" s="25"/>
      <c r="J287" s="29" t="s">
        <v>125</v>
      </c>
      <c r="K287" s="25"/>
      <c r="L287" s="25"/>
      <c r="M287" s="10" t="s">
        <v>131</v>
      </c>
      <c r="O287" s="29" t="s">
        <v>126</v>
      </c>
    </row>
    <row r="288" spans="6:16" x14ac:dyDescent="0.25">
      <c r="F288" s="20" t="s">
        <v>129</v>
      </c>
      <c r="G288" s="1"/>
      <c r="H288" s="5" t="s">
        <v>6</v>
      </c>
      <c r="I288" s="5" t="s">
        <v>7</v>
      </c>
      <c r="J288" s="5" t="s">
        <v>8</v>
      </c>
      <c r="K288" s="5" t="s">
        <v>9</v>
      </c>
      <c r="L288" s="25"/>
      <c r="M288" s="5" t="s">
        <v>6</v>
      </c>
      <c r="N288" s="5" t="s">
        <v>7</v>
      </c>
      <c r="O288" s="5" t="s">
        <v>8</v>
      </c>
      <c r="P288" s="5" t="s">
        <v>9</v>
      </c>
    </row>
    <row r="289" spans="6:16" x14ac:dyDescent="0.25">
      <c r="F289" t="s">
        <v>117</v>
      </c>
      <c r="G289" s="1" t="s">
        <v>12</v>
      </c>
      <c r="H289" s="25">
        <f>$H$221*H$20^3/48/H$167+$H$221*H$20/4/H$210</f>
        <v>0.24734117461160474</v>
      </c>
      <c r="I289" s="25">
        <f>$H$221*I$20^3/48/I$167+$H$221*I$20/4/I$210</f>
        <v>0.15705810629302336</v>
      </c>
      <c r="J289" s="25">
        <f>$H$221*J$20^3/48/J$167+$H$221*J$20/4/J$210</f>
        <v>0.22800408351001869</v>
      </c>
      <c r="K289" s="25">
        <f>$H$221*K$20^3/48/K$167+$H$221*K$20/4/K$210</f>
        <v>0.18623147770096554</v>
      </c>
      <c r="L289" s="25"/>
      <c r="M289" s="25">
        <f>$H$221*H$20^3/48/H$167</f>
        <v>0.2010924961497933</v>
      </c>
      <c r="N289" s="25">
        <f>$H$221*I$20^3/48/I$167</f>
        <v>0.11759388183154003</v>
      </c>
      <c r="O289" s="25">
        <f>$H$221*J$20^3/48/J$167</f>
        <v>0.20156421754834561</v>
      </c>
      <c r="P289" s="25">
        <f>$H$221*K$20^3/48/K$167</f>
        <v>0.11850026070057354</v>
      </c>
    </row>
    <row r="290" spans="6:16" x14ac:dyDescent="0.25">
      <c r="F290" s="26" t="s">
        <v>119</v>
      </c>
      <c r="G290" s="1"/>
      <c r="H290" s="27">
        <f>IF(H289&gt;H$20/2,"Senza senso",H289/H$20)</f>
        <v>4.1639928385792043E-4</v>
      </c>
      <c r="I290" s="27">
        <f t="shared" ref="I290:K290" si="64">IF(I289&gt;I$20/2,"Senza senso",I289/I$20)</f>
        <v>2.6440758635189117E-4</v>
      </c>
      <c r="J290" s="27">
        <f t="shared" si="64"/>
        <v>3.8274984641601252E-4</v>
      </c>
      <c r="K290" s="27">
        <f t="shared" si="64"/>
        <v>3.1038579616827588E-4</v>
      </c>
      <c r="L290" s="25"/>
      <c r="M290" s="27">
        <f>IF(M289&gt;H$20/2,"Senza senso",M289/H$20)</f>
        <v>3.3853955580773285E-4</v>
      </c>
      <c r="N290" s="27">
        <f t="shared" ref="N290:P290" si="65">IF(N289&gt;I$20/2,"Senza senso",N289/I$20)</f>
        <v>1.9796949803289567E-4</v>
      </c>
      <c r="O290" s="27">
        <f t="shared" si="65"/>
        <v>3.3836531399755851E-4</v>
      </c>
      <c r="P290" s="27">
        <f t="shared" si="65"/>
        <v>1.9750043450095589E-4</v>
      </c>
    </row>
    <row r="291" spans="6:16" x14ac:dyDescent="0.25">
      <c r="F291" t="s">
        <v>121</v>
      </c>
      <c r="G291" s="1" t="s">
        <v>12</v>
      </c>
      <c r="H291" s="25">
        <f>$H$221*H$22^3/48/H$167+$H$221*H$22/4/H$210</f>
        <v>0.42367858008895593</v>
      </c>
      <c r="I291" s="25">
        <f>$H$221*I$22^3/48/I$167+$H$221*I$22/4/I$210</f>
        <v>0.26293563883808152</v>
      </c>
      <c r="J291" s="25">
        <f>$H$221*J$22^3/48/J$167+$H$221*J$22/4/J$210</f>
        <v>0.39477162787321302</v>
      </c>
      <c r="K291" s="25">
        <f>$H$221*K$22^3/48/K$167+$H$221*K$22/4/K$210</f>
        <v>0.28604591089106146</v>
      </c>
      <c r="L291" s="25"/>
      <c r="M291" s="25">
        <f>$H$221*H$22^3/48/H$167</f>
        <v>0.36715241752451971</v>
      </c>
      <c r="N291" s="25">
        <f>$H$221*I$22^3/48/I$167</f>
        <v>0.21470158671849079</v>
      </c>
      <c r="O291" s="25">
        <f>$H$221*J$22^3/48/J$167</f>
        <v>0.36261503413604307</v>
      </c>
      <c r="P291" s="25">
        <f>$H$221*K$22^3/48/K$167</f>
        <v>0.20476845049059109</v>
      </c>
    </row>
    <row r="292" spans="6:16" x14ac:dyDescent="0.25">
      <c r="F292" s="26" t="s">
        <v>119</v>
      </c>
      <c r="G292" s="1"/>
      <c r="H292" s="27">
        <f>IF(H291&gt;H$22/2,"Senza senso",H291/H$22)</f>
        <v>5.8357931141729471E-4</v>
      </c>
      <c r="I292" s="27">
        <f t="shared" ref="I292:K292" si="66">IF(I291&gt;I$22/2,"Senza senso",I291/I$22)</f>
        <v>3.6217030142986434E-4</v>
      </c>
      <c r="J292" s="27">
        <f t="shared" si="66"/>
        <v>5.4488837525633262E-4</v>
      </c>
      <c r="K292" s="27">
        <f t="shared" si="66"/>
        <v>3.972859873486965E-4</v>
      </c>
      <c r="L292" s="25"/>
      <c r="M292" s="27">
        <f>IF(M291&gt;H$22/2,"Senza senso",M291/H$22)</f>
        <v>5.0571958336710708E-4</v>
      </c>
      <c r="N292" s="27">
        <f t="shared" ref="N292:P292" si="67">IF(N291&gt;I$22/2,"Senza senso",N291/I$22)</f>
        <v>2.9573221311086884E-4</v>
      </c>
      <c r="O292" s="27">
        <f t="shared" si="67"/>
        <v>5.0050384283787861E-4</v>
      </c>
      <c r="P292" s="27">
        <f t="shared" si="67"/>
        <v>2.8440062568137653E-4</v>
      </c>
    </row>
    <row r="293" spans="6:16" x14ac:dyDescent="0.25">
      <c r="F293" t="s">
        <v>123</v>
      </c>
      <c r="G293" s="1" t="s">
        <v>12</v>
      </c>
      <c r="H293" s="25">
        <f>$H$221*H$24^3/48/H$167+$H$221*H$24/4/H$210</f>
        <v>1.2859005295362191</v>
      </c>
      <c r="I293" s="25">
        <f>$H$221*I$24^3/48/I$167+$H$221*I$24/4/I$210</f>
        <v>0.77450104992061675</v>
      </c>
      <c r="J293" s="25">
        <f>$H$221*J$24^3/48/J$167+$H$221*J$24/4/J$210</f>
        <v>1.2447081631511581</v>
      </c>
      <c r="K293" s="25">
        <f>$H$221*K$24^3/48/K$167+$H$221*K$24/4/K$210</f>
        <v>0.81300971100645048</v>
      </c>
      <c r="L293" s="25"/>
      <c r="M293" s="25">
        <f>$H$221*H$24^3/48/H$167</f>
        <v>1.2019677426981168</v>
      </c>
      <c r="N293" s="25">
        <f>$H$221*I$24^3/48/I$167</f>
        <v>0.70288079071273957</v>
      </c>
      <c r="O293" s="25">
        <f>$H$221*J$24^3/48/J$167</f>
        <v>1.1968305680313718</v>
      </c>
      <c r="P293" s="25">
        <f>$H$221*K$24^3/48/K$167</f>
        <v>0.6910935204057449</v>
      </c>
    </row>
    <row r="294" spans="6:16" x14ac:dyDescent="0.25">
      <c r="F294" s="26" t="s">
        <v>119</v>
      </c>
      <c r="G294" s="1"/>
      <c r="H294" s="27">
        <f>IF(H293&gt;H$24/2,"Senza senso",H293/H$24)</f>
        <v>1.1928576340781254E-3</v>
      </c>
      <c r="I294" s="27">
        <f t="shared" ref="I294:K294" si="68">IF(I293&gt;I$24/2,"Senza senso",I293/I$24)</f>
        <v>7.184610852695888E-4</v>
      </c>
      <c r="J294" s="27">
        <f t="shared" si="68"/>
        <v>1.1538965079736332E-3</v>
      </c>
      <c r="K294" s="27">
        <f t="shared" si="68"/>
        <v>7.5278676945041709E-4</v>
      </c>
      <c r="L294" s="25"/>
      <c r="M294" s="27">
        <f>IF(M293&gt;H$24/2,"Senza senso",M293/H$24)</f>
        <v>1.1149979060279377E-3</v>
      </c>
      <c r="N294" s="27">
        <f t="shared" ref="N294:P294" si="69">IF(N293&gt;I$24/2,"Senza senso",N293/I$24)</f>
        <v>6.520229969505933E-4</v>
      </c>
      <c r="O294" s="27">
        <f t="shared" si="69"/>
        <v>1.109511975555179E-3</v>
      </c>
      <c r="P294" s="27">
        <f t="shared" si="69"/>
        <v>6.3990140778309712E-4</v>
      </c>
    </row>
    <row r="295" spans="6:16" x14ac:dyDescent="0.25">
      <c r="F295" t="s">
        <v>124</v>
      </c>
      <c r="G295" s="1" t="s">
        <v>12</v>
      </c>
      <c r="H295" s="25">
        <f>$H$221*H$26^3/48/H$167+$H$221*H$26/4/H$210</f>
        <v>2.662533071202712</v>
      </c>
      <c r="I295" s="25">
        <f>$H$221*I$26^3/48/I$167+$H$221*I$26/4/I$210</f>
        <v>1.5859610225663585</v>
      </c>
      <c r="J295" s="25">
        <f>$H$221*J$26^3/48/J$167+$H$221*J$26/4/J$210</f>
        <v>2.5925216894569338</v>
      </c>
      <c r="K295" s="25">
        <f>$H$221*K$26^3/48/K$167+$H$221*K$26/4/K$210</f>
        <v>1.5975744710447799</v>
      </c>
      <c r="L295" s="25"/>
      <c r="M295" s="25">
        <f>$H$221*H$26^3/48/H$167</f>
        <v>2.554619488125152</v>
      </c>
      <c r="N295" s="25">
        <f>$H$221*I$26^3/48/I$167</f>
        <v>1.4938778321562307</v>
      </c>
      <c r="O295" s="25">
        <f>$H$221*J$26^3/48/J$167</f>
        <v>2.5310668658703426</v>
      </c>
      <c r="P295" s="25">
        <f>$H$221*K$26^3/48/K$167</f>
        <v>1.4417926719438783</v>
      </c>
    </row>
    <row r="296" spans="6:16" x14ac:dyDescent="0.25">
      <c r="H296" s="27">
        <f>IF(H295&gt;H$26/2,"Senza senso",H295/H$26)</f>
        <v>1.9210195318922886E-3</v>
      </c>
      <c r="I296" s="27">
        <f t="shared" ref="I296:K296" si="70">IF(I295&gt;I$26/2,"Senza senso",I295/I$26)</f>
        <v>1.1442720220536497E-3</v>
      </c>
      <c r="J296" s="27">
        <f t="shared" si="70"/>
        <v>1.8723975801364539E-3</v>
      </c>
      <c r="K296" s="27">
        <f t="shared" si="70"/>
        <v>1.1576626601773768E-3</v>
      </c>
      <c r="L296" s="25"/>
      <c r="M296" s="27">
        <f>IF(M295&gt;H$26/2,"Senza senso",M295/H$26)</f>
        <v>1.843159803842101E-3</v>
      </c>
      <c r="N296" s="27">
        <f t="shared" ref="N296:P296" si="71">IF(N295&gt;I$26/2,"Senza senso",N295/I$26)</f>
        <v>1.0778339337346541E-3</v>
      </c>
      <c r="O296" s="27">
        <f t="shared" si="71"/>
        <v>1.828013047718E-3</v>
      </c>
      <c r="P296" s="27">
        <f t="shared" si="71"/>
        <v>1.0447772985100567E-3</v>
      </c>
    </row>
    <row r="297" spans="6:16" x14ac:dyDescent="0.25">
      <c r="H297" s="27"/>
      <c r="I297" s="25"/>
      <c r="K297" s="25"/>
      <c r="L297" s="25"/>
      <c r="M297" s="27"/>
    </row>
    <row r="298" spans="6:16" x14ac:dyDescent="0.25">
      <c r="G298" s="35"/>
      <c r="H298" s="38" t="s">
        <v>143</v>
      </c>
      <c r="I298" s="36"/>
      <c r="J298" s="36"/>
      <c r="K298" s="36"/>
      <c r="L298" s="37"/>
      <c r="M298" s="38" t="s">
        <v>144</v>
      </c>
      <c r="N298" s="36"/>
      <c r="O298" s="36"/>
      <c r="P298" s="36"/>
    </row>
    <row r="299" spans="6:16" x14ac:dyDescent="0.25">
      <c r="G299" s="39" t="s">
        <v>142</v>
      </c>
      <c r="H299" s="5" t="s">
        <v>6</v>
      </c>
      <c r="I299" s="5" t="s">
        <v>7</v>
      </c>
      <c r="J299" s="5" t="s">
        <v>8</v>
      </c>
      <c r="K299" s="5" t="s">
        <v>9</v>
      </c>
      <c r="L299" s="40"/>
      <c r="M299" s="5" t="s">
        <v>6</v>
      </c>
      <c r="N299" s="5" t="s">
        <v>7</v>
      </c>
      <c r="O299" s="5" t="s">
        <v>8</v>
      </c>
      <c r="P299" s="5" t="s">
        <v>9</v>
      </c>
    </row>
    <row r="300" spans="6:16" x14ac:dyDescent="0.25">
      <c r="F300" t="s">
        <v>117</v>
      </c>
      <c r="G300" s="1" t="s">
        <v>12</v>
      </c>
      <c r="H300" s="25">
        <v>0.51</v>
      </c>
      <c r="I300" s="25">
        <v>0.33200000000000002</v>
      </c>
      <c r="J300" s="25">
        <v>0.41299999999999998</v>
      </c>
      <c r="K300" s="25">
        <v>0.45800000000000002</v>
      </c>
      <c r="L300" s="25"/>
      <c r="M300" s="25">
        <v>0.51200000000000001</v>
      </c>
      <c r="N300" s="25">
        <v>0.33400000000000002</v>
      </c>
      <c r="O300" s="25">
        <v>0.41399999999999998</v>
      </c>
      <c r="P300" s="25">
        <v>0.46</v>
      </c>
    </row>
    <row r="301" spans="6:16" x14ac:dyDescent="0.25">
      <c r="F301" s="26" t="s">
        <v>119</v>
      </c>
      <c r="G301" s="1"/>
      <c r="H301" s="27">
        <f>IF(H300&gt;H$20/2,"Senza senso",H300/H$20)</f>
        <v>8.5858585858585859E-4</v>
      </c>
      <c r="I301" s="27">
        <f t="shared" ref="I301:K301" si="72">IF(I300&gt;I$20/2,"Senza senso",I300/I$20)</f>
        <v>5.5892255892255895E-4</v>
      </c>
      <c r="J301" s="27">
        <f t="shared" si="72"/>
        <v>6.9330199764982366E-4</v>
      </c>
      <c r="K301" s="27">
        <f t="shared" si="72"/>
        <v>7.6333333333333331E-4</v>
      </c>
      <c r="L301" s="25"/>
      <c r="M301" s="27">
        <f>IF(M300&gt;H$20/2,"Senza senso",M300/H$20)</f>
        <v>8.6195286195286198E-4</v>
      </c>
      <c r="N301" s="27">
        <f t="shared" ref="N301:P301" si="73">IF(N300&gt;I$20/2,"Senza senso",N300/I$20)</f>
        <v>5.6228956228956235E-4</v>
      </c>
      <c r="O301" s="27">
        <f t="shared" si="73"/>
        <v>6.9498069498069494E-4</v>
      </c>
      <c r="P301" s="27">
        <f t="shared" si="73"/>
        <v>7.6666666666666669E-4</v>
      </c>
    </row>
    <row r="302" spans="6:16" x14ac:dyDescent="0.25">
      <c r="F302" t="s">
        <v>121</v>
      </c>
      <c r="G302" s="1" t="s">
        <v>12</v>
      </c>
      <c r="H302" s="25">
        <v>0.79900000000000004</v>
      </c>
      <c r="I302" s="25">
        <v>0.502</v>
      </c>
      <c r="J302" s="25">
        <v>0.66800000000000004</v>
      </c>
      <c r="K302" s="25">
        <v>0.64</v>
      </c>
      <c r="L302" s="25"/>
      <c r="M302" s="25">
        <v>0.8</v>
      </c>
      <c r="N302" s="25">
        <v>0.503</v>
      </c>
      <c r="O302" s="25">
        <v>0.66800000000000004</v>
      </c>
      <c r="P302" s="25">
        <v>0.64100000000000001</v>
      </c>
    </row>
    <row r="303" spans="6:16" x14ac:dyDescent="0.25">
      <c r="F303" s="26" t="s">
        <v>119</v>
      </c>
      <c r="G303" s="1"/>
      <c r="H303" s="27">
        <f>IF(H302&gt;H$22/2,"Senza senso",H302/H$22)</f>
        <v>1.1005509641873279E-3</v>
      </c>
      <c r="I303" s="27">
        <f t="shared" ref="I303:K303" si="74">IF(I302&gt;I$22/2,"Senza senso",I302/I$22)</f>
        <v>6.9146005509641872E-4</v>
      </c>
      <c r="J303" s="27">
        <f t="shared" si="74"/>
        <v>9.2201518288474813E-4</v>
      </c>
      <c r="K303" s="27">
        <f t="shared" si="74"/>
        <v>8.8888888888888893E-4</v>
      </c>
      <c r="L303" s="25"/>
      <c r="M303" s="27">
        <f>IF(M302&gt;H$22/2,"Senza senso",M302/H$22)</f>
        <v>1.1019283746556475E-3</v>
      </c>
      <c r="N303" s="27">
        <f t="shared" ref="N303:P303" si="75">IF(N302&gt;I$22/2,"Senza senso",N302/I$22)</f>
        <v>6.9283746556473831E-4</v>
      </c>
      <c r="O303" s="27">
        <f t="shared" si="75"/>
        <v>9.2201518288474813E-4</v>
      </c>
      <c r="P303" s="27">
        <f t="shared" si="75"/>
        <v>8.9027777777777781E-4</v>
      </c>
    </row>
    <row r="304" spans="6:16" x14ac:dyDescent="0.25">
      <c r="F304" t="s">
        <v>123</v>
      </c>
      <c r="G304" s="1" t="s">
        <v>12</v>
      </c>
      <c r="H304" s="25">
        <v>2.109</v>
      </c>
      <c r="I304" s="25">
        <v>1.246</v>
      </c>
      <c r="J304" s="25">
        <v>1.909</v>
      </c>
      <c r="K304" s="25">
        <v>1.474</v>
      </c>
      <c r="L304" s="25"/>
      <c r="M304" s="25">
        <v>2.11</v>
      </c>
      <c r="N304" s="25">
        <v>1.2470000000000001</v>
      </c>
      <c r="O304" s="25">
        <v>1.909</v>
      </c>
      <c r="P304" s="25">
        <v>1.4750000000000001</v>
      </c>
    </row>
    <row r="305" spans="6:16" x14ac:dyDescent="0.25">
      <c r="F305" s="26" t="s">
        <v>119</v>
      </c>
      <c r="G305" s="1"/>
      <c r="H305" s="27">
        <f>IF(H304&gt;H$24/2,"Senza senso",H304/H$24)</f>
        <v>1.9564007421150279E-3</v>
      </c>
      <c r="I305" s="27">
        <f t="shared" ref="I305:K305" si="76">IF(I304&gt;I$24/2,"Senza senso",I304/I$24)</f>
        <v>1.1558441558441558E-3</v>
      </c>
      <c r="J305" s="27">
        <f t="shared" si="76"/>
        <v>1.7697228144989338E-3</v>
      </c>
      <c r="K305" s="27">
        <f t="shared" si="76"/>
        <v>1.3648148148148148E-3</v>
      </c>
      <c r="L305" s="25"/>
      <c r="M305" s="27">
        <f>IF(M304&gt;H$24/2,"Senza senso",M304/H$24)</f>
        <v>1.9573283858998142E-3</v>
      </c>
      <c r="N305" s="27">
        <f t="shared" ref="N305:P305" si="77">IF(N304&gt;I$24/2,"Senza senso",N304/I$24)</f>
        <v>1.1567717996289425E-3</v>
      </c>
      <c r="O305" s="27">
        <f t="shared" si="77"/>
        <v>1.7697228144989338E-3</v>
      </c>
      <c r="P305" s="27">
        <f t="shared" si="77"/>
        <v>1.3657407407407407E-3</v>
      </c>
    </row>
    <row r="306" spans="6:16" x14ac:dyDescent="0.25">
      <c r="F306" t="s">
        <v>124</v>
      </c>
      <c r="G306" s="1" t="s">
        <v>12</v>
      </c>
      <c r="H306" s="25">
        <v>4.1150000000000002</v>
      </c>
      <c r="I306" s="25">
        <v>2.3620000000000001</v>
      </c>
      <c r="J306" s="25">
        <v>3.8279999999999998</v>
      </c>
      <c r="K306" s="25">
        <v>2.61</v>
      </c>
      <c r="L306" s="25"/>
      <c r="M306" s="25">
        <v>4.117</v>
      </c>
      <c r="N306" s="25">
        <v>2.363</v>
      </c>
      <c r="O306" s="25">
        <v>3.8290000000000002</v>
      </c>
      <c r="P306" s="25">
        <v>2.6120000000000001</v>
      </c>
    </row>
    <row r="307" spans="6:16" x14ac:dyDescent="0.25">
      <c r="H307" s="27">
        <f>IF(H306&gt;H$26/2,"Senza senso",H306/H$26)</f>
        <v>2.9689754689754691E-3</v>
      </c>
      <c r="I307" s="27">
        <f t="shared" ref="I307:K307" si="78">IF(I306&gt;I$26/2,"Senza senso",I306/I$26)</f>
        <v>1.7041847041847043E-3</v>
      </c>
      <c r="J307" s="27">
        <f t="shared" si="78"/>
        <v>2.7646973855265061E-3</v>
      </c>
      <c r="K307" s="27">
        <f t="shared" si="78"/>
        <v>1.8913043478260868E-3</v>
      </c>
      <c r="L307" s="25"/>
      <c r="M307" s="27">
        <f>IF(M306&gt;H$26/2,"Senza senso",M306/H$26)</f>
        <v>2.9704184704184705E-3</v>
      </c>
      <c r="N307" s="27">
        <f t="shared" ref="N307:P307" si="79">IF(N306&gt;I$26/2,"Senza senso",N306/I$26)</f>
        <v>1.7049062049062048E-3</v>
      </c>
      <c r="O307" s="27">
        <f t="shared" si="79"/>
        <v>2.7654196157735089E-3</v>
      </c>
      <c r="P307" s="27">
        <f t="shared" si="79"/>
        <v>1.8927536231884059E-3</v>
      </c>
    </row>
    <row r="308" spans="6:16" x14ac:dyDescent="0.25">
      <c r="H308" s="27"/>
      <c r="I308" s="25"/>
      <c r="K308" s="25"/>
      <c r="L308" s="25"/>
      <c r="M308" s="27"/>
    </row>
    <row r="309" spans="6:16" x14ac:dyDescent="0.25">
      <c r="F309" s="20" t="s">
        <v>130</v>
      </c>
      <c r="G309" s="1"/>
      <c r="H309" s="5" t="s">
        <v>6</v>
      </c>
      <c r="I309" s="5" t="s">
        <v>7</v>
      </c>
      <c r="J309" s="5" t="s">
        <v>8</v>
      </c>
      <c r="K309" s="5" t="s">
        <v>9</v>
      </c>
      <c r="L309" s="25"/>
      <c r="M309" s="5" t="s">
        <v>6</v>
      </c>
      <c r="N309" s="5" t="s">
        <v>7</v>
      </c>
      <c r="O309" s="5" t="s">
        <v>8</v>
      </c>
      <c r="P309" s="5" t="s">
        <v>9</v>
      </c>
    </row>
    <row r="310" spans="6:16" x14ac:dyDescent="0.25">
      <c r="F310" t="s">
        <v>117</v>
      </c>
      <c r="G310" s="1" t="s">
        <v>12</v>
      </c>
      <c r="H310" s="25">
        <f>$H$221*H$20^3/48/H$168+$H$221*H$20/4/H$211</f>
        <v>0.19587308532713843</v>
      </c>
      <c r="I310" s="25">
        <f>$H$221*I$20^3/48/I$168+$H$221*I$20/4/I$211</f>
        <v>0.10981083005110386</v>
      </c>
      <c r="J310" s="25">
        <f>$H$221*J$20^3/48/J$168+$H$221*J$20/4/J$211</f>
        <v>0.18448190195199857</v>
      </c>
      <c r="K310" s="25">
        <f>$H$221*K$20^3/48/K$168+$H$221*K$20/4/K$211</f>
        <v>0.11645738919114067</v>
      </c>
      <c r="L310" s="25"/>
      <c r="M310" s="25">
        <f>$H$221*H$20^3/48/H$168</f>
        <v>0.19544583563087217</v>
      </c>
      <c r="N310" s="25">
        <f>$H$221*I$20^3/48/I$168</f>
        <v>0.1094462557870311</v>
      </c>
      <c r="O310" s="25">
        <f>$H$221*J$20^3/48/J$168</f>
        <v>0.18423764795216216</v>
      </c>
      <c r="P310" s="25">
        <f>$H$221*K$20^3/48/K$168</f>
        <v>0.11583168175789896</v>
      </c>
    </row>
    <row r="311" spans="6:16" x14ac:dyDescent="0.25">
      <c r="F311" s="26" t="s">
        <v>119</v>
      </c>
      <c r="G311" s="1"/>
      <c r="H311" s="27">
        <f>IF(H310&gt;H$20/2,"Senza senso",H310/H$20)</f>
        <v>3.2975266890090645E-4</v>
      </c>
      <c r="I311" s="27">
        <f t="shared" ref="I311:K311" si="80">IF(I310&gt;I$20/2,"Senza senso",I310/I$20)</f>
        <v>1.8486671725775059E-4</v>
      </c>
      <c r="J311" s="27">
        <f t="shared" si="80"/>
        <v>3.0968927640087049E-4</v>
      </c>
      <c r="K311" s="27">
        <f t="shared" si="80"/>
        <v>1.940956486519011E-4</v>
      </c>
      <c r="L311" s="25"/>
      <c r="M311" s="27">
        <f>IF(M310&gt;H$20/2,"Senza senso",M310/H$20)</f>
        <v>3.2903339331796663E-4</v>
      </c>
      <c r="N311" s="27">
        <f t="shared" ref="N311:P311" si="81">IF(N310&gt;I$20/2,"Senza senso",N310/I$20)</f>
        <v>1.8425295587042273E-4</v>
      </c>
      <c r="O311" s="27">
        <f t="shared" si="81"/>
        <v>3.0927924786329047E-4</v>
      </c>
      <c r="P311" s="27">
        <f t="shared" si="81"/>
        <v>1.930528029298316E-4</v>
      </c>
    </row>
    <row r="312" spans="6:16" x14ac:dyDescent="0.25">
      <c r="F312" t="s">
        <v>121</v>
      </c>
      <c r="G312" s="1" t="s">
        <v>12</v>
      </c>
      <c r="H312" s="25">
        <f>$H$221*H$22^3/48/H$168+$H$221*H$22/4/H$211</f>
        <v>0.35736500233753649</v>
      </c>
      <c r="I312" s="25">
        <f>$H$221*I$22^3/48/I$168+$H$221*I$22/4/I$211</f>
        <v>0.20027133350044884</v>
      </c>
      <c r="J312" s="25">
        <f>$H$221*J$22^3/48/J$168+$H$221*J$22/4/J$211</f>
        <v>0.33174151456578477</v>
      </c>
      <c r="K312" s="25">
        <f>$H$221*K$22^3/48/K$168+$H$221*K$22/4/K$211</f>
        <v>0.20090799499753945</v>
      </c>
      <c r="L312" s="25"/>
      <c r="M312" s="25">
        <f>$H$221*H$22^3/48/H$168</f>
        <v>0.35684280826432219</v>
      </c>
      <c r="N312" s="25">
        <f>$H$221*I$22^3/48/I$168</f>
        <v>0.19982574273324882</v>
      </c>
      <c r="O312" s="25">
        <f>$H$221*J$22^3/48/J$168</f>
        <v>0.33144444889030805</v>
      </c>
      <c r="P312" s="25">
        <f>$H$221*K$22^3/48/K$168</f>
        <v>0.20015714607764939</v>
      </c>
    </row>
    <row r="313" spans="6:16" x14ac:dyDescent="0.25">
      <c r="F313" s="26" t="s">
        <v>119</v>
      </c>
      <c r="G313" s="1"/>
      <c r="H313" s="27">
        <f>IF(H312&gt;H$22/2,"Senza senso",H312/H$22)</f>
        <v>4.9223829523076647E-4</v>
      </c>
      <c r="I313" s="27">
        <f t="shared" ref="I313:K313" si="82">IF(I312&gt;I$22/2,"Senza senso",I312/I$22)</f>
        <v>2.7585583126783585E-4</v>
      </c>
      <c r="J313" s="27">
        <f t="shared" si="82"/>
        <v>4.5789028925574156E-4</v>
      </c>
      <c r="K313" s="27">
        <f t="shared" si="82"/>
        <v>2.79038881941027E-4</v>
      </c>
      <c r="L313" s="25"/>
      <c r="M313" s="27">
        <f>IF(M312&gt;H$22/2,"Senza senso",M312/H$22)</f>
        <v>4.9151901964782671E-4</v>
      </c>
      <c r="N313" s="27">
        <f t="shared" ref="N313:P313" si="83">IF(N312&gt;I$22/2,"Senza senso",N312/I$22)</f>
        <v>2.7524206988050804E-4</v>
      </c>
      <c r="O313" s="27">
        <f t="shared" si="83"/>
        <v>4.5748026071816154E-4</v>
      </c>
      <c r="P313" s="27">
        <f t="shared" si="83"/>
        <v>2.7799603621895749E-4</v>
      </c>
    </row>
    <row r="314" spans="6:16" x14ac:dyDescent="0.25">
      <c r="F314" t="s">
        <v>123</v>
      </c>
      <c r="G314" s="1" t="s">
        <v>12</v>
      </c>
      <c r="H314" s="25">
        <f>$H$221*H$24^3/48/H$168+$H$221*H$24/4/H$211</f>
        <v>1.1689919678167358</v>
      </c>
      <c r="I314" s="25">
        <f>$H$221*I$24^3/48/I$168+$H$221*I$24/4/I$211</f>
        <v>0.654842529308305</v>
      </c>
      <c r="J314" s="25">
        <f>$H$221*J$24^3/48/J$168+$H$221*J$24/4/J$211</f>
        <v>1.094392660270135</v>
      </c>
      <c r="K314" s="25">
        <f>$H$221*K$24^3/48/K$168+$H$221*K$24/4/K$211</f>
        <v>0.67665664139190174</v>
      </c>
      <c r="L314" s="25"/>
      <c r="M314" s="25">
        <f>$H$221*H$24^3/48/H$168</f>
        <v>1.1682165887383267</v>
      </c>
      <c r="N314" s="25">
        <f>$H$221*I$24^3/48/I$168</f>
        <v>0.65418089453276551</v>
      </c>
      <c r="O314" s="25">
        <f>$H$221*J$24^3/48/J$168</f>
        <v>1.0939503624866476</v>
      </c>
      <c r="P314" s="25">
        <f>$H$221*K$24^3/48/K$168</f>
        <v>0.67553036801206667</v>
      </c>
    </row>
    <row r="315" spans="6:16" x14ac:dyDescent="0.25">
      <c r="F315" s="26" t="s">
        <v>119</v>
      </c>
      <c r="G315" s="1"/>
      <c r="H315" s="27">
        <f>IF(H314&gt;H$24/2,"Senza senso",H314/H$24)</f>
        <v>1.0844081334107011E-3</v>
      </c>
      <c r="I315" s="27">
        <f t="shared" ref="I315:K315" si="84">IF(I314&gt;I$24/2,"Senza senso",I314/I$24)</f>
        <v>6.0746060232681352E-4</v>
      </c>
      <c r="J315" s="27">
        <f t="shared" si="84"/>
        <v>1.0145477521740381E-3</v>
      </c>
      <c r="K315" s="27">
        <f t="shared" si="84"/>
        <v>6.2653392721472381E-4</v>
      </c>
      <c r="L315" s="25"/>
      <c r="M315" s="27">
        <f>IF(M314&gt;H$24/2,"Senza senso",M314/H$24)</f>
        <v>1.0836888578277613E-3</v>
      </c>
      <c r="N315" s="27">
        <f t="shared" ref="N315:P315" si="85">IF(N314&gt;I$24/2,"Senza senso",N314/I$24)</f>
        <v>6.0684684093948566E-4</v>
      </c>
      <c r="O315" s="27">
        <f t="shared" si="85"/>
        <v>1.0141377236364583E-3</v>
      </c>
      <c r="P315" s="27">
        <f t="shared" si="85"/>
        <v>6.2549108149265436E-4</v>
      </c>
    </row>
    <row r="316" spans="6:16" x14ac:dyDescent="0.25">
      <c r="F316" t="s">
        <v>124</v>
      </c>
      <c r="G316" s="1" t="s">
        <v>12</v>
      </c>
      <c r="H316" s="25">
        <f>$H$221*H$26^3/48/H$168+$H$221*H$26/4/H$211</f>
        <v>2.4838829019353308</v>
      </c>
      <c r="I316" s="25">
        <f>$H$221*I$26^3/48/I$168+$H$221*I$26/4/I$211</f>
        <v>1.3912234782810462</v>
      </c>
      <c r="J316" s="25">
        <f>$H$221*J$26^3/48/J$168+$H$221*J$26/4/J$211</f>
        <v>2.3140627091441206</v>
      </c>
      <c r="K316" s="25">
        <f>$H$221*K$26^3/48/K$168+$H$221*K$26/4/K$211</f>
        <v>1.4107631990448126</v>
      </c>
      <c r="L316" s="25"/>
      <c r="M316" s="25">
        <f>$H$221*H$26^3/48/H$168</f>
        <v>2.4828859859773762</v>
      </c>
      <c r="N316" s="25">
        <f>$H$221*I$26^3/48/I$168</f>
        <v>1.3903728049982098</v>
      </c>
      <c r="O316" s="25">
        <f>$H$221*J$26^3/48/J$168</f>
        <v>2.3134949836309873</v>
      </c>
      <c r="P316" s="25">
        <f>$H$221*K$26^3/48/K$168</f>
        <v>1.4093240719483566</v>
      </c>
    </row>
    <row r="317" spans="6:16" x14ac:dyDescent="0.25">
      <c r="H317" s="27">
        <f>IF(H316&gt;H$26/2,"Senza senso",H316/H$26)</f>
        <v>1.792123305869647E-3</v>
      </c>
      <c r="I317" s="27">
        <f t="shared" ref="I317:K317" si="86">IF(I316&gt;I$26/2,"Senza senso",I316/I$26)</f>
        <v>1.0037687433485181E-3</v>
      </c>
      <c r="J317" s="27">
        <f t="shared" si="86"/>
        <v>1.6712860820049984E-3</v>
      </c>
      <c r="K317" s="27">
        <f t="shared" si="86"/>
        <v>1.0222921732208788E-3</v>
      </c>
      <c r="L317" s="25"/>
      <c r="M317" s="27">
        <f>IF(M316&gt;H$26/2,"Senza senso",M316/H$26)</f>
        <v>1.7914040302867073E-3</v>
      </c>
      <c r="N317" s="27">
        <f t="shared" ref="N317:P317" si="87">IF(N316&gt;I$26/2,"Senza senso",N316/I$26)</f>
        <v>1.0031549819611903E-3</v>
      </c>
      <c r="O317" s="27">
        <f t="shared" si="87"/>
        <v>1.6708760534674184E-3</v>
      </c>
      <c r="P317" s="27">
        <f t="shared" si="87"/>
        <v>1.0212493274988092E-3</v>
      </c>
    </row>
    <row r="318" spans="6:16" x14ac:dyDescent="0.25">
      <c r="H318" s="27"/>
      <c r="I318" s="25"/>
      <c r="K318" s="25"/>
      <c r="L318" s="25"/>
      <c r="M318" s="27"/>
    </row>
    <row r="319" spans="6:16" ht="18" x14ac:dyDescent="0.35">
      <c r="G319" s="25"/>
      <c r="H319" s="10" t="s">
        <v>132</v>
      </c>
      <c r="I319" s="25"/>
      <c r="J319" s="29" t="s">
        <v>125</v>
      </c>
      <c r="K319" s="25"/>
      <c r="L319" s="25"/>
      <c r="M319" s="10" t="s">
        <v>132</v>
      </c>
      <c r="O319" s="29" t="s">
        <v>126</v>
      </c>
    </row>
    <row r="320" spans="6:16" x14ac:dyDescent="0.25">
      <c r="F320" s="20" t="s">
        <v>129</v>
      </c>
      <c r="G320" s="1"/>
      <c r="H320" s="5" t="s">
        <v>6</v>
      </c>
      <c r="I320" s="5" t="s">
        <v>7</v>
      </c>
      <c r="J320" s="5" t="s">
        <v>8</v>
      </c>
      <c r="K320" s="5" t="s">
        <v>9</v>
      </c>
      <c r="L320" s="25"/>
      <c r="M320" s="5" t="s">
        <v>6</v>
      </c>
      <c r="N320" s="5" t="s">
        <v>7</v>
      </c>
      <c r="O320" s="5" t="s">
        <v>8</v>
      </c>
      <c r="P320" s="5" t="s">
        <v>9</v>
      </c>
    </row>
    <row r="321" spans="6:16" x14ac:dyDescent="0.25">
      <c r="F321" t="s">
        <v>117</v>
      </c>
      <c r="G321" s="1" t="s">
        <v>12</v>
      </c>
      <c r="H321" s="25">
        <f>$H$221*H$20^3/48/H$170+$H$221*H$20/4/H$213</f>
        <v>0.23650164059711767</v>
      </c>
      <c r="I321" s="25">
        <f>$H$221*I$20^3/48/I$170+$H$221*I$20/4/I$213</f>
        <v>0.14780867868486319</v>
      </c>
      <c r="J321" s="25">
        <f>$H$221*J$20^3/48/J$170+$H$221*J$20/4/J$213</f>
        <v>0.22180723992525156</v>
      </c>
      <c r="K321" s="25">
        <f>$H$221*K$20^3/48/K$170+$H$221*K$20/4/K$213</f>
        <v>0.17035697371649863</v>
      </c>
      <c r="L321" s="25"/>
      <c r="M321" s="25">
        <f>$H$221*H$20^3/48/H$170</f>
        <v>0.2010924961497933</v>
      </c>
      <c r="N321" s="25">
        <f>$H$221*I$20^3/48/I$170</f>
        <v>0.11759388183154003</v>
      </c>
      <c r="O321" s="25">
        <f>$H$221*J$20^3/48/J$170</f>
        <v>0.20156421754834561</v>
      </c>
      <c r="P321" s="25">
        <f>$H$221*K$20^3/48/K$170</f>
        <v>0.11850026070057354</v>
      </c>
    </row>
    <row r="322" spans="6:16" x14ac:dyDescent="0.25">
      <c r="F322" s="26" t="s">
        <v>119</v>
      </c>
      <c r="G322" s="1"/>
      <c r="H322" s="27">
        <f>IF(H321&gt;H$20/2,"Senza senso",H321/H$20)</f>
        <v>3.9815091009615773E-4</v>
      </c>
      <c r="I322" s="27">
        <f t="shared" ref="I322:K322" si="88">IF(I321&gt;I$20/2,"Senza senso",I321/I$20)</f>
        <v>2.4883615940212659E-4</v>
      </c>
      <c r="J322" s="27">
        <f t="shared" si="88"/>
        <v>3.723472216304374E-4</v>
      </c>
      <c r="K322" s="27">
        <f t="shared" si="88"/>
        <v>2.839282895274977E-4</v>
      </c>
      <c r="L322" s="25"/>
      <c r="M322" s="27">
        <f>IF(M321&gt;H$20/2,"Senza senso",M321/H$20)</f>
        <v>3.3853955580773285E-4</v>
      </c>
      <c r="N322" s="27">
        <f>IF(N321&gt;I$20/2,"Senza senso",N321/I$20)</f>
        <v>1.9796949803289567E-4</v>
      </c>
      <c r="O322" s="27">
        <f>IF(O321&gt;J$20/2,"Senza senso",O321/J$20)</f>
        <v>3.3836531399755851E-4</v>
      </c>
      <c r="P322" s="27">
        <f>IF(P321&gt;K$20/2,"Senza senso",P321/K$20)</f>
        <v>1.9750043450095589E-4</v>
      </c>
    </row>
    <row r="323" spans="6:16" x14ac:dyDescent="0.25">
      <c r="F323" t="s">
        <v>121</v>
      </c>
      <c r="G323" s="1" t="s">
        <v>12</v>
      </c>
      <c r="H323" s="25">
        <f>$H$221*H$22^3/48/H$170+$H$221*H$22/4/H$213</f>
        <v>0.41043026073791616</v>
      </c>
      <c r="I323" s="25">
        <f>$H$221*I$22^3/48/I$170+$H$221*I$22/4/I$213</f>
        <v>0.25163078287255247</v>
      </c>
      <c r="J323" s="25">
        <f>$H$221*J$22^3/48/J$170+$H$221*J$22/4/J$213</f>
        <v>0.38723492621606381</v>
      </c>
      <c r="K323" s="25">
        <f>$H$221*K$22^3/48/K$170+$H$221*K$22/4/K$213</f>
        <v>0.26699650610970121</v>
      </c>
      <c r="L323" s="25"/>
      <c r="M323" s="25">
        <f>$H$221*H$22^3/48/H$170</f>
        <v>0.36715241752451971</v>
      </c>
      <c r="N323" s="25">
        <f>$H$221*I$22^3/48/I$170</f>
        <v>0.21470158671849079</v>
      </c>
      <c r="O323" s="25">
        <f>$H$221*J$22^3/48/J$170</f>
        <v>0.36261503413604307</v>
      </c>
      <c r="P323" s="25">
        <f>$H$221*K$22^3/48/K$170</f>
        <v>0.20476845049059109</v>
      </c>
    </row>
    <row r="324" spans="6:16" x14ac:dyDescent="0.25">
      <c r="F324" s="26" t="s">
        <v>119</v>
      </c>
      <c r="G324" s="1"/>
      <c r="H324" s="27">
        <f>IF(H323&gt;H$22/2,"Senza senso",H323/H$22)</f>
        <v>5.6533093765553195E-4</v>
      </c>
      <c r="I324" s="27">
        <f t="shared" ref="I324:K324" si="89">IF(I323&gt;I$22/2,"Senza senso",I323/I$22)</f>
        <v>3.4659887448009981E-4</v>
      </c>
      <c r="J324" s="27">
        <f t="shared" si="89"/>
        <v>5.3448575047075749E-4</v>
      </c>
      <c r="K324" s="27">
        <f t="shared" si="89"/>
        <v>3.7082848070791837E-4</v>
      </c>
      <c r="L324" s="25"/>
      <c r="M324" s="27">
        <f>IF(M323&gt;H$22/2,"Senza senso",M323/H$22)</f>
        <v>5.0571958336710708E-4</v>
      </c>
      <c r="N324" s="27">
        <f>IF(N323&gt;I$22/2,"Senza senso",N323/I$22)</f>
        <v>2.9573221311086884E-4</v>
      </c>
      <c r="O324" s="27">
        <f>IF(O323&gt;J$22/2,"Senza senso",O323/J$22)</f>
        <v>5.0050384283787861E-4</v>
      </c>
      <c r="P324" s="27">
        <f>IF(P323&gt;K$22/2,"Senza senso",P323/K$22)</f>
        <v>2.8440062568137653E-4</v>
      </c>
    </row>
    <row r="325" spans="6:16" x14ac:dyDescent="0.25">
      <c r="F325" t="s">
        <v>123</v>
      </c>
      <c r="G325" s="1" t="s">
        <v>12</v>
      </c>
      <c r="H325" s="25">
        <f>$H$221*H$24^3/48/H$170+$H$221*H$24/4/H$213</f>
        <v>1.2662287826210388</v>
      </c>
      <c r="I325" s="25">
        <f>$H$221*I$24^3/48/I$170+$H$221*I$24/4/I$213</f>
        <v>0.75771505166877051</v>
      </c>
      <c r="J325" s="25">
        <f>$H$221*J$24^3/48/J$170+$H$221*J$24/4/J$213</f>
        <v>1.2334868517949582</v>
      </c>
      <c r="K325" s="25">
        <f>$H$221*K$24^3/48/K$170+$H$221*K$24/4/K$213</f>
        <v>0.78443560383441002</v>
      </c>
      <c r="L325" s="25"/>
      <c r="M325" s="25">
        <f>$H$221*H$24^3/48/H$170</f>
        <v>1.2019677426981168</v>
      </c>
      <c r="N325" s="25">
        <f>$H$221*I$24^3/48/I$170</f>
        <v>0.70288079071273957</v>
      </c>
      <c r="O325" s="25">
        <f>$H$221*J$24^3/48/J$170</f>
        <v>1.1968305680313718</v>
      </c>
      <c r="P325" s="25">
        <f>$H$221*K$24^3/48/K$170</f>
        <v>0.6910935204057449</v>
      </c>
    </row>
    <row r="326" spans="6:16" x14ac:dyDescent="0.25">
      <c r="F326" s="26" t="s">
        <v>119</v>
      </c>
      <c r="G326" s="1"/>
      <c r="H326" s="27">
        <f>IF(H325&gt;H$24/2,"Senza senso",H325/H$24)</f>
        <v>1.1746092603163625E-3</v>
      </c>
      <c r="I326" s="27">
        <f t="shared" ref="I326:K326" si="90">IF(I325&gt;I$24/2,"Senza senso",I325/I$24)</f>
        <v>7.0288965831982427E-4</v>
      </c>
      <c r="J326" s="27">
        <f t="shared" si="90"/>
        <v>1.143493883188058E-3</v>
      </c>
      <c r="K326" s="27">
        <f t="shared" si="90"/>
        <v>7.2632926280963891E-4</v>
      </c>
      <c r="L326" s="25"/>
      <c r="M326" s="27">
        <f>IF(M325&gt;H$24/2,"Senza senso",M325/H$24)</f>
        <v>1.1149979060279377E-3</v>
      </c>
      <c r="N326" s="27">
        <f>IF(N325&gt;I$24/2,"Senza senso",N325/I$24)</f>
        <v>6.520229969505933E-4</v>
      </c>
      <c r="O326" s="27">
        <f>IF(O325&gt;J$24/2,"Senza senso",O325/J$24)</f>
        <v>1.109511975555179E-3</v>
      </c>
      <c r="P326" s="27">
        <f>IF(P325&gt;K$24/2,"Senza senso",P325/K$24)</f>
        <v>6.3990140778309712E-4</v>
      </c>
    </row>
    <row r="327" spans="6:16" x14ac:dyDescent="0.25">
      <c r="F327" t="s">
        <v>124</v>
      </c>
      <c r="G327" s="1" t="s">
        <v>12</v>
      </c>
      <c r="H327" s="25">
        <f>$H$221*H$26^3/48/H$170+$H$221*H$26/4/H$213</f>
        <v>2.637240825168909</v>
      </c>
      <c r="I327" s="25">
        <f>$H$221*I$26^3/48/I$170+$H$221*I$26/4/I$213</f>
        <v>1.5643790248139848</v>
      </c>
      <c r="J327" s="25">
        <f>$H$221*J$26^3/48/J$170+$H$221*J$26/4/J$213</f>
        <v>2.5781182151788267</v>
      </c>
      <c r="K327" s="25">
        <f>$H$221*K$26^3/48/K$170+$H$221*K$26/4/K$213</f>
        <v>1.5610631118805061</v>
      </c>
      <c r="L327" s="25"/>
      <c r="M327" s="25">
        <f>$H$221*H$26^3/48/H$170</f>
        <v>2.554619488125152</v>
      </c>
      <c r="N327" s="25">
        <f>$H$221*I$26^3/48/I$170</f>
        <v>1.4938778321562307</v>
      </c>
      <c r="O327" s="25">
        <f>$H$221*J$26^3/48/J$170</f>
        <v>2.5310668658703426</v>
      </c>
      <c r="P327" s="25">
        <f>$H$221*K$26^3/48/K$170</f>
        <v>1.4417926719438783</v>
      </c>
    </row>
    <row r="328" spans="6:16" x14ac:dyDescent="0.25">
      <c r="H328" s="27">
        <f>IF(H327&gt;H$26/2,"Senza senso",H327/H$26)</f>
        <v>1.902771158130526E-3</v>
      </c>
      <c r="I328" s="27">
        <f t="shared" ref="I328:K328" si="91">IF(I327&gt;I$26/2,"Senza senso",I327/I$26)</f>
        <v>1.1287005951038851E-3</v>
      </c>
      <c r="J328" s="27">
        <f t="shared" si="91"/>
        <v>1.8619949553508788E-3</v>
      </c>
      <c r="K328" s="27">
        <f t="shared" si="91"/>
        <v>1.1312051535365985E-3</v>
      </c>
      <c r="M328" s="27">
        <f>IF(M327&gt;H$26/2,"Senza senso",M327/H$26)</f>
        <v>1.843159803842101E-3</v>
      </c>
      <c r="N328" s="27">
        <f>IF(N327&gt;I$26/2,"Senza senso",N327/I$26)</f>
        <v>1.0778339337346541E-3</v>
      </c>
      <c r="O328" s="27">
        <f>IF(O327&gt;J$26/2,"Senza senso",O327/J$26)</f>
        <v>1.828013047718E-3</v>
      </c>
      <c r="P328" s="27">
        <f>IF(P327&gt;K$26/2,"Senza senso",P327/K$26)</f>
        <v>1.0447772985100567E-3</v>
      </c>
    </row>
    <row r="329" spans="6:16" x14ac:dyDescent="0.25">
      <c r="H329" s="27"/>
      <c r="I329" s="25"/>
    </row>
    <row r="330" spans="6:16" x14ac:dyDescent="0.25">
      <c r="G330" s="35"/>
      <c r="H330" s="38" t="s">
        <v>143</v>
      </c>
      <c r="I330" s="36"/>
      <c r="J330" s="36"/>
      <c r="K330" s="36"/>
      <c r="L330" s="37"/>
      <c r="M330" s="38" t="s">
        <v>144</v>
      </c>
      <c r="N330" s="36"/>
      <c r="O330" s="36"/>
      <c r="P330" s="36"/>
    </row>
    <row r="331" spans="6:16" x14ac:dyDescent="0.25">
      <c r="G331" s="39" t="s">
        <v>142</v>
      </c>
      <c r="H331" s="5" t="s">
        <v>6</v>
      </c>
      <c r="I331" s="5" t="s">
        <v>7</v>
      </c>
      <c r="J331" s="5" t="s">
        <v>8</v>
      </c>
      <c r="K331" s="5" t="s">
        <v>9</v>
      </c>
      <c r="L331" s="40"/>
      <c r="M331" s="5" t="s">
        <v>6</v>
      </c>
      <c r="N331" s="5" t="s">
        <v>7</v>
      </c>
      <c r="O331" s="5" t="s">
        <v>8</v>
      </c>
      <c r="P331" s="5" t="s">
        <v>9</v>
      </c>
    </row>
    <row r="332" spans="6:16" x14ac:dyDescent="0.25">
      <c r="F332" t="s">
        <v>117</v>
      </c>
      <c r="G332" s="1" t="s">
        <v>12</v>
      </c>
      <c r="H332" s="25">
        <v>0.46200000000000002</v>
      </c>
      <c r="I332" s="25">
        <v>0.29299999999999998</v>
      </c>
      <c r="J332" s="25">
        <v>0.38400000000000001</v>
      </c>
      <c r="K332" s="25">
        <v>0.39300000000000002</v>
      </c>
      <c r="L332" s="25"/>
      <c r="M332" s="25">
        <v>0.46300000000000002</v>
      </c>
      <c r="N332" s="25">
        <v>0.29399999999999998</v>
      </c>
      <c r="O332" s="25">
        <v>0.38500000000000001</v>
      </c>
      <c r="P332" s="25">
        <v>0.39400000000000002</v>
      </c>
    </row>
    <row r="333" spans="6:16" x14ac:dyDescent="0.25">
      <c r="F333" s="26" t="s">
        <v>119</v>
      </c>
      <c r="G333" s="1"/>
      <c r="H333" s="27">
        <f>IF(H332&gt;H$20/2,"Senza senso",H332/H$20)</f>
        <v>7.7777777777777784E-4</v>
      </c>
      <c r="I333" s="27">
        <f t="shared" ref="I333:K333" si="92">IF(I332&gt;I$20/2,"Senza senso",I332/I$20)</f>
        <v>4.9326599326599322E-4</v>
      </c>
      <c r="J333" s="27">
        <f t="shared" si="92"/>
        <v>6.4461977505455767E-4</v>
      </c>
      <c r="K333" s="27">
        <f t="shared" si="92"/>
        <v>6.5499999999999998E-4</v>
      </c>
      <c r="L333" s="25"/>
      <c r="M333" s="27">
        <f>IF(M332&gt;H$20/2,"Senza senso",M332/H$20)</f>
        <v>7.7946127946127949E-4</v>
      </c>
      <c r="N333" s="27">
        <f>IF(N332&gt;I$20/2,"Senza senso",N332/I$20)</f>
        <v>4.9494949494949497E-4</v>
      </c>
      <c r="O333" s="27">
        <f>IF(O332&gt;J$20/2,"Senza senso",O332/J$20)</f>
        <v>6.4629847238542885E-4</v>
      </c>
      <c r="P333" s="27">
        <f>IF(P332&gt;K$20/2,"Senza senso",P332/K$20)</f>
        <v>6.5666666666666673E-4</v>
      </c>
    </row>
    <row r="334" spans="6:16" x14ac:dyDescent="0.25">
      <c r="F334" t="s">
        <v>121</v>
      </c>
      <c r="G334" s="1" t="s">
        <v>12</v>
      </c>
      <c r="H334" s="25">
        <v>0.73699999999999999</v>
      </c>
      <c r="I334" s="25">
        <v>0.45200000000000001</v>
      </c>
      <c r="J334" s="25">
        <v>0.63200000000000001</v>
      </c>
      <c r="K334" s="25">
        <v>0.55900000000000005</v>
      </c>
      <c r="L334" s="25"/>
      <c r="M334" s="25">
        <v>0.73799999999999999</v>
      </c>
      <c r="N334" s="25">
        <v>0.45300000000000001</v>
      </c>
      <c r="O334" s="25">
        <v>0.63300000000000001</v>
      </c>
      <c r="P334" s="25">
        <v>0.56000000000000005</v>
      </c>
    </row>
    <row r="335" spans="6:16" x14ac:dyDescent="0.25">
      <c r="F335" s="26" t="s">
        <v>119</v>
      </c>
      <c r="G335" s="1"/>
      <c r="H335" s="27">
        <f>IF(H334&gt;H$22/2,"Senza senso",H334/H$22)</f>
        <v>1.0151515151515151E-3</v>
      </c>
      <c r="I335" s="27">
        <f t="shared" ref="I335:K335" si="93">IF(I334&gt;I$22/2,"Senza senso",I334/I$22)</f>
        <v>6.2258953168044077E-4</v>
      </c>
      <c r="J335" s="27">
        <f t="shared" si="93"/>
        <v>8.7232574189095933E-4</v>
      </c>
      <c r="K335" s="27">
        <f t="shared" si="93"/>
        <v>7.7638888888888896E-4</v>
      </c>
      <c r="L335" s="25"/>
      <c r="M335" s="27">
        <f>IF(M334&gt;H$22/2,"Senza senso",M334/H$22)</f>
        <v>1.0165289256198347E-3</v>
      </c>
      <c r="N335" s="27">
        <f>IF(N334&gt;I$22/2,"Senza senso",N334/I$22)</f>
        <v>6.2396694214876037E-4</v>
      </c>
      <c r="O335" s="27">
        <f>IF(O334&gt;J$22/2,"Senza senso",O334/J$22)</f>
        <v>8.7370600414078681E-4</v>
      </c>
      <c r="P335" s="27">
        <f>IF(P334&gt;K$22/2,"Senza senso",P334/K$22)</f>
        <v>7.7777777777777784E-4</v>
      </c>
    </row>
    <row r="336" spans="6:16" x14ac:dyDescent="0.25">
      <c r="F336" t="s">
        <v>123</v>
      </c>
      <c r="G336" s="1" t="s">
        <v>12</v>
      </c>
      <c r="H336" s="25">
        <v>2.0129999999999999</v>
      </c>
      <c r="I336" s="25">
        <v>1.1679999999999999</v>
      </c>
      <c r="J336" s="25">
        <v>1.853</v>
      </c>
      <c r="K336" s="25">
        <v>1.345</v>
      </c>
      <c r="L336" s="25"/>
      <c r="M336" s="25">
        <v>2.0139999999999998</v>
      </c>
      <c r="N336" s="25">
        <v>1.17</v>
      </c>
      <c r="O336" s="25">
        <v>1.8540000000000001</v>
      </c>
      <c r="P336" s="25">
        <v>1.3460000000000001</v>
      </c>
    </row>
    <row r="337" spans="6:16" x14ac:dyDescent="0.25">
      <c r="F337" s="26" t="s">
        <v>119</v>
      </c>
      <c r="G337" s="1"/>
      <c r="H337" s="27">
        <f>IF(H336&gt;H$24/2,"Senza senso",H336/H$24)</f>
        <v>1.8673469387755102E-3</v>
      </c>
      <c r="I337" s="27">
        <f t="shared" ref="I337:K337" si="94">IF(I336&gt;I$24/2,"Senza senso",I336/I$24)</f>
        <v>1.0834879406307978E-3</v>
      </c>
      <c r="J337" s="27">
        <f t="shared" si="94"/>
        <v>1.7178084731621396E-3</v>
      </c>
      <c r="K337" s="27">
        <f t="shared" si="94"/>
        <v>1.2453703703703704E-3</v>
      </c>
      <c r="L337" s="25"/>
      <c r="M337" s="27">
        <f>IF(M336&gt;H$24/2,"Senza senso",M336/H$24)</f>
        <v>1.8682745825602967E-3</v>
      </c>
      <c r="N337" s="27">
        <f>IF(N336&gt;I$24/2,"Senza senso",N336/I$24)</f>
        <v>1.085343228200371E-3</v>
      </c>
      <c r="O337" s="27">
        <f>IF(O336&gt;J$24/2,"Senza senso",O336/J$24)</f>
        <v>1.7187355149717253E-3</v>
      </c>
      <c r="P337" s="27">
        <f>IF(P336&gt;K$24/2,"Senza senso",P336/K$24)</f>
        <v>1.2462962962962963E-3</v>
      </c>
    </row>
    <row r="338" spans="6:16" x14ac:dyDescent="0.25">
      <c r="F338" t="s">
        <v>124</v>
      </c>
      <c r="G338" s="1" t="s">
        <v>12</v>
      </c>
      <c r="H338" s="25">
        <v>3.9889999999999999</v>
      </c>
      <c r="I338" s="25">
        <v>2.2610000000000001</v>
      </c>
      <c r="J338" s="25">
        <v>3.7559999999999998</v>
      </c>
      <c r="K338" s="25">
        <v>2.4409999999999998</v>
      </c>
      <c r="L338" s="25"/>
      <c r="M338" s="25">
        <v>3.99</v>
      </c>
      <c r="N338" s="25">
        <v>2.262</v>
      </c>
      <c r="O338" s="25">
        <v>3.7559999999999998</v>
      </c>
      <c r="P338" s="25">
        <v>2.4430000000000001</v>
      </c>
    </row>
    <row r="339" spans="6:16" x14ac:dyDescent="0.25">
      <c r="H339" s="27">
        <f>IF(H338&gt;H$26/2,"Senza senso",H338/H$26)</f>
        <v>2.878066378066378E-3</v>
      </c>
      <c r="I339" s="27">
        <f t="shared" ref="I339:K339" si="95">IF(I338&gt;I$26/2,"Senza senso",I338/I$26)</f>
        <v>1.6313131313131315E-3</v>
      </c>
      <c r="J339" s="27">
        <f t="shared" si="95"/>
        <v>2.7126968077423081E-3</v>
      </c>
      <c r="K339" s="27">
        <f t="shared" si="95"/>
        <v>1.7688405797101447E-3</v>
      </c>
      <c r="M339" s="27">
        <f>IF(M338&gt;H$26/2,"Senza senso",M338/H$26)</f>
        <v>2.8787878787878791E-3</v>
      </c>
      <c r="N339" s="27">
        <f>IF(N338&gt;I$26/2,"Senza senso",N338/I$26)</f>
        <v>1.632034632034632E-3</v>
      </c>
      <c r="O339" s="27">
        <f>IF(O338&gt;J$26/2,"Senza senso",O338/J$26)</f>
        <v>2.7126968077423081E-3</v>
      </c>
      <c r="P339" s="27">
        <f>IF(P338&gt;K$26/2,"Senza senso",P338/K$26)</f>
        <v>1.7702898550724638E-3</v>
      </c>
    </row>
    <row r="340" spans="6:16" x14ac:dyDescent="0.25">
      <c r="H340" s="27"/>
      <c r="I340" s="25"/>
    </row>
    <row r="341" spans="6:16" x14ac:dyDescent="0.25">
      <c r="F341" s="20" t="s">
        <v>130</v>
      </c>
      <c r="G341" s="1"/>
      <c r="H341" s="5" t="s">
        <v>6</v>
      </c>
      <c r="I341" s="5" t="s">
        <v>7</v>
      </c>
      <c r="J341" s="5" t="s">
        <v>8</v>
      </c>
      <c r="K341" s="5" t="s">
        <v>9</v>
      </c>
      <c r="M341" s="5" t="s">
        <v>6</v>
      </c>
      <c r="N341" s="5" t="s">
        <v>7</v>
      </c>
      <c r="O341" s="5" t="s">
        <v>8</v>
      </c>
      <c r="P341" s="5" t="s">
        <v>9</v>
      </c>
    </row>
    <row r="342" spans="6:16" x14ac:dyDescent="0.25">
      <c r="F342" t="s">
        <v>117</v>
      </c>
      <c r="G342" s="1" t="s">
        <v>12</v>
      </c>
      <c r="H342" s="25">
        <f>$H$221*H$20^3/48/H$171+$H$221*H$20/4/H$214</f>
        <v>0.19410723551352516</v>
      </c>
      <c r="I342" s="25">
        <f>$H$221*I$20^3/48/I$171+$H$221*I$20/4/I$214</f>
        <v>0.10745223674295029</v>
      </c>
      <c r="J342" s="25">
        <f>$H$221*J$20^3/48/J$171+$H$221*J$20/4/J$214</f>
        <v>0.17970084661337674</v>
      </c>
      <c r="K342" s="25">
        <f>$H$221*K$20^3/48/K$171+$H$221*K$20/4/K$214</f>
        <v>0.11551769070497712</v>
      </c>
      <c r="M342" s="25">
        <f>$H$221*H$20^3/48/H$171</f>
        <v>0.19378012246482129</v>
      </c>
      <c r="N342" s="25">
        <f>$H$221*I$20^3/48/I$171</f>
        <v>0.10717310957201959</v>
      </c>
      <c r="O342" s="25">
        <f>$H$221*J$20^3/48/J$171</f>
        <v>0.17951383964475198</v>
      </c>
      <c r="P342" s="25">
        <f>$H$221*K$20^3/48/K$171</f>
        <v>0.11503863345140143</v>
      </c>
    </row>
    <row r="343" spans="6:16" x14ac:dyDescent="0.25">
      <c r="F343" s="26" t="s">
        <v>119</v>
      </c>
      <c r="G343" s="1"/>
      <c r="H343" s="27">
        <f>IF(H342&gt;H$20/2,"Senza senso",H342/H$20)</f>
        <v>3.2677985776687735E-4</v>
      </c>
      <c r="I343" s="27">
        <f t="shared" ref="I343:K343" si="96">IF(I342&gt;I$20/2,"Senza senso",I342/I$20)</f>
        <v>1.8089602145277827E-4</v>
      </c>
      <c r="J343" s="27">
        <f t="shared" si="96"/>
        <v>3.0166333156517834E-4</v>
      </c>
      <c r="K343" s="27">
        <f t="shared" si="96"/>
        <v>1.9252948450829521E-4</v>
      </c>
      <c r="M343" s="27">
        <f>IF(M342&gt;H$20/2,"Senza senso",M342/H$20)</f>
        <v>3.2622916239868904E-4</v>
      </c>
      <c r="N343" s="27">
        <f t="shared" ref="N343:P343" si="97">IF(N342&gt;I$20/2,"Senza senso",N342/I$20)</f>
        <v>1.8042611039060537E-4</v>
      </c>
      <c r="O343" s="27">
        <f t="shared" si="97"/>
        <v>3.0134940346609361E-4</v>
      </c>
      <c r="P343" s="27">
        <f t="shared" si="97"/>
        <v>1.9173105575233572E-4</v>
      </c>
    </row>
    <row r="344" spans="6:16" x14ac:dyDescent="0.25">
      <c r="F344" t="s">
        <v>121</v>
      </c>
      <c r="G344" s="1" t="s">
        <v>12</v>
      </c>
      <c r="H344" s="25">
        <f>$H$221*H$22^3/48/H$171+$H$221*H$22/4/H$214</f>
        <v>0.35420137273946817</v>
      </c>
      <c r="I344" s="25">
        <f>$H$221*I$22^3/48/I$171+$H$221*I$22/4/I$214</f>
        <v>0.19601661337401555</v>
      </c>
      <c r="J344" s="25">
        <f>$H$221*J$22^3/48/J$171+$H$221*J$22/4/J$214</f>
        <v>0.32317373505873592</v>
      </c>
      <c r="K344" s="25">
        <f>$H$221*K$22^3/48/K$171+$H$221*K$22/4/K$214</f>
        <v>0.1993616273083125</v>
      </c>
      <c r="M344" s="25">
        <f>$H$221*H$22^3/48/H$171</f>
        <v>0.35380156790216344</v>
      </c>
      <c r="N344" s="25">
        <f>$H$221*I$22^3/48/I$171</f>
        <v>0.19567545794287802</v>
      </c>
      <c r="O344" s="25">
        <f>$H$221*J$22^3/48/J$171</f>
        <v>0.32294629415094905</v>
      </c>
      <c r="P344" s="25">
        <f>$H$221*K$22^3/48/K$171</f>
        <v>0.19878675860402167</v>
      </c>
    </row>
    <row r="345" spans="6:16" x14ac:dyDescent="0.25">
      <c r="F345" s="26" t="s">
        <v>119</v>
      </c>
      <c r="G345" s="1"/>
      <c r="H345" s="27">
        <f>IF(H344&gt;H$22/2,"Senza senso",H344/H$22)</f>
        <v>4.8788067870450161E-4</v>
      </c>
      <c r="I345" s="27">
        <f t="shared" ref="I345:K345" si="98">IF(I344&gt;I$22/2,"Senza senso",I344/I$22)</f>
        <v>2.6999533522591672E-4</v>
      </c>
      <c r="J345" s="27">
        <f t="shared" si="98"/>
        <v>4.4606450663731666E-4</v>
      </c>
      <c r="K345" s="27">
        <f t="shared" si="98"/>
        <v>2.768911490393229E-4</v>
      </c>
      <c r="M345" s="27">
        <f>IF(M344&gt;H$22/2,"Senza senso",M344/H$22)</f>
        <v>4.8732998333631325E-4</v>
      </c>
      <c r="N345" s="27">
        <f t="shared" ref="N345:P345" si="99">IF(N344&gt;I$22/2,"Senza senso",N344/I$22)</f>
        <v>2.6952542416374385E-4</v>
      </c>
      <c r="O345" s="27">
        <f t="shared" si="99"/>
        <v>4.4575057853823194E-4</v>
      </c>
      <c r="P345" s="27">
        <f t="shared" si="99"/>
        <v>2.7609272028336342E-4</v>
      </c>
    </row>
    <row r="346" spans="6:16" x14ac:dyDescent="0.25">
      <c r="F346" t="s">
        <v>123</v>
      </c>
      <c r="G346" s="1" t="s">
        <v>12</v>
      </c>
      <c r="H346" s="25">
        <f>$H$221*H$24^3/48/H$171+$H$221*H$24/4/H$214</f>
        <v>1.1588539568702185</v>
      </c>
      <c r="I346" s="25">
        <f>$H$221*I$24^3/48/I$171+$H$221*I$24/4/I$214</f>
        <v>0.64110043538644257</v>
      </c>
      <c r="J346" s="25">
        <f>$H$221*J$24^3/48/J$171+$H$221*J$24/4/J$214</f>
        <v>1.0662403765474449</v>
      </c>
      <c r="K346" s="25">
        <f>$H$221*K$24^3/48/K$171+$H$221*K$24/4/K$214</f>
        <v>0.67176761334500934</v>
      </c>
      <c r="M346" s="25">
        <f>$H$221*H$24^3/48/H$171</f>
        <v>1.1582603072633115</v>
      </c>
      <c r="N346" s="25">
        <f>$H$221*I$24^3/48/I$171</f>
        <v>0.6405938712614202</v>
      </c>
      <c r="O346" s="25">
        <f>$H$221*J$24^3/48/J$171</f>
        <v>1.0659017423069621</v>
      </c>
      <c r="P346" s="25">
        <f>$H$221*K$24^3/48/K$171</f>
        <v>0.67090531028857314</v>
      </c>
    </row>
    <row r="347" spans="6:16" x14ac:dyDescent="0.25">
      <c r="F347" s="26" t="s">
        <v>119</v>
      </c>
      <c r="G347" s="1"/>
      <c r="H347" s="27">
        <f>IF(H346&gt;H$24/2,"Senza senso",H346/H$24)</f>
        <v>1.0750036705660655E-3</v>
      </c>
      <c r="I347" s="27">
        <f t="shared" ref="I347:K347" si="100">IF(I346&gt;I$24/2,"Senza senso",I346/I$24)</f>
        <v>5.9471283431024357E-4</v>
      </c>
      <c r="J347" s="27">
        <f t="shared" si="100"/>
        <v>9.8844940812778783E-4</v>
      </c>
      <c r="K347" s="27">
        <f t="shared" si="100"/>
        <v>6.2200704939352719E-4</v>
      </c>
      <c r="M347" s="27">
        <f>IF(M346&gt;H$24/2,"Senza senso",M346/H$24)</f>
        <v>1.0744529751978771E-3</v>
      </c>
      <c r="N347" s="27">
        <f t="shared" ref="N347:P347" si="101">IF(N346&gt;I$24/2,"Senza senso",N346/I$24)</f>
        <v>5.9424292324807069E-4</v>
      </c>
      <c r="O347" s="27">
        <f t="shared" si="101"/>
        <v>9.8813548002870321E-4</v>
      </c>
      <c r="P347" s="27">
        <f t="shared" si="101"/>
        <v>6.2120862063756775E-4</v>
      </c>
    </row>
    <row r="348" spans="6:16" x14ac:dyDescent="0.25">
      <c r="F348" t="s">
        <v>124</v>
      </c>
      <c r="G348" s="1" t="s">
        <v>12</v>
      </c>
      <c r="H348" s="25">
        <f>$H$221*H$26^3/48/H$171+$H$221*H$26/4/H$214</f>
        <v>2.4624885232408165</v>
      </c>
      <c r="I348" s="25">
        <f>$H$221*I$26^3/48/I$171+$H$221*I$26/4/I$214</f>
        <v>1.3621467257396798</v>
      </c>
      <c r="J348" s="25">
        <f>$H$221*J$26^3/48/J$171+$H$221*J$26/4/J$214</f>
        <v>2.2546122019925057</v>
      </c>
      <c r="K348" s="25">
        <f>$H$221*K$26^3/48/K$171+$H$221*K$26/4/K$214</f>
        <v>1.4007768848864253</v>
      </c>
      <c r="M348" s="25">
        <f>$H$221*H$26^3/48/H$171</f>
        <v>2.4617252594605077</v>
      </c>
      <c r="N348" s="25">
        <f>$H$221*I$26^3/48/I$171</f>
        <v>1.3614954290075081</v>
      </c>
      <c r="O348" s="25">
        <f>$H$221*J$26^3/48/J$171</f>
        <v>2.2541775371465129</v>
      </c>
      <c r="P348" s="25">
        <f>$H$221*K$26^3/48/K$171</f>
        <v>1.3996750532032012</v>
      </c>
    </row>
    <row r="349" spans="6:16" x14ac:dyDescent="0.25">
      <c r="H349" s="27">
        <f>IF(H348&gt;H$26/2,"Senza senso",H348/H$26)</f>
        <v>1.7766872462054953E-3</v>
      </c>
      <c r="I349" s="27">
        <f t="shared" ref="I349:K349" si="102">IF(I348&gt;I$26/2,"Senza senso",I348/I$26)</f>
        <v>9.8278984541102436E-4</v>
      </c>
      <c r="J349" s="27">
        <f t="shared" si="102"/>
        <v>1.6283491275404492E-3</v>
      </c>
      <c r="K349" s="27">
        <f t="shared" si="102"/>
        <v>1.0150557136858155E-3</v>
      </c>
      <c r="M349" s="27">
        <f>IF(M348&gt;H$26/2,"Senza senso",M348/H$26)</f>
        <v>1.7761365508373072E-3</v>
      </c>
      <c r="N349" s="27">
        <f t="shared" ref="N349:P349" si="103">IF(N348&gt;I$26/2,"Senza senso",N348/I$26)</f>
        <v>9.8231993434885149E-4</v>
      </c>
      <c r="O349" s="27">
        <f t="shared" si="103"/>
        <v>1.6280351994413644E-3</v>
      </c>
      <c r="P349" s="27">
        <f t="shared" si="103"/>
        <v>1.0142572849298559E-3</v>
      </c>
    </row>
    <row r="350" spans="6:16" x14ac:dyDescent="0.25">
      <c r="H350" s="27"/>
      <c r="I350" s="25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52C03-33B2-4048-8472-3E13D8B114DC}">
  <dimension ref="B1:K83"/>
  <sheetViews>
    <sheetView tabSelected="1" topLeftCell="A58" zoomScaleNormal="100" workbookViewId="0">
      <selection activeCell="AF74" sqref="AF74"/>
    </sheetView>
  </sheetViews>
  <sheetFormatPr defaultRowHeight="15" x14ac:dyDescent="0.25"/>
  <cols>
    <col min="1" max="1" width="1.5703125" customWidth="1"/>
    <col min="5" max="5" width="9.140625" customWidth="1"/>
    <col min="7" max="7" width="9.140625" customWidth="1"/>
    <col min="10" max="10" width="9.140625" style="25"/>
    <col min="12" max="12" width="9.140625" customWidth="1"/>
    <col min="17" max="17" width="9.140625" customWidth="1"/>
  </cols>
  <sheetData>
    <row r="1" spans="2:11" ht="8.1" customHeight="1" x14ac:dyDescent="0.25"/>
    <row r="2" spans="2:11" ht="18.75" x14ac:dyDescent="0.3">
      <c r="B2" s="31" t="s">
        <v>145</v>
      </c>
      <c r="C2" s="30"/>
      <c r="D2" s="30"/>
      <c r="E2" s="30"/>
      <c r="F2" s="30"/>
    </row>
    <row r="4" spans="2:11" x14ac:dyDescent="0.25">
      <c r="B4" t="s">
        <v>146</v>
      </c>
    </row>
    <row r="5" spans="2:11" x14ac:dyDescent="0.25">
      <c r="B5" t="s">
        <v>147</v>
      </c>
    </row>
    <row r="7" spans="2:11" x14ac:dyDescent="0.25">
      <c r="E7" t="s">
        <v>148</v>
      </c>
      <c r="F7" s="14" t="s">
        <v>149</v>
      </c>
    </row>
    <row r="8" spans="2:11" x14ac:dyDescent="0.25">
      <c r="F8" s="14" t="s">
        <v>150</v>
      </c>
    </row>
    <row r="9" spans="2:11" x14ac:dyDescent="0.25">
      <c r="F9" s="14" t="s">
        <v>151</v>
      </c>
    </row>
    <row r="11" spans="2:11" ht="18" x14ac:dyDescent="0.35">
      <c r="C11" s="41" t="s">
        <v>36</v>
      </c>
      <c r="D11" s="2">
        <f>'Comparison_dt_t1-0,7'!H33</f>
        <v>0.7</v>
      </c>
      <c r="E11" t="s">
        <v>152</v>
      </c>
    </row>
    <row r="12" spans="2:11" ht="18" x14ac:dyDescent="0.35">
      <c r="C12" s="42" t="s">
        <v>139</v>
      </c>
      <c r="D12" s="2">
        <f>'Comparison_dt_t1-0,7'!H30</f>
        <v>3</v>
      </c>
      <c r="E12" t="s">
        <v>152</v>
      </c>
    </row>
    <row r="13" spans="2:11" ht="18" x14ac:dyDescent="0.35">
      <c r="D13" t="s">
        <v>6</v>
      </c>
      <c r="E13" s="1" t="s">
        <v>153</v>
      </c>
      <c r="F13" t="s">
        <v>154</v>
      </c>
      <c r="G13" t="s">
        <v>155</v>
      </c>
      <c r="H13" t="s">
        <v>156</v>
      </c>
      <c r="I13" t="s">
        <v>157</v>
      </c>
      <c r="J13" s="25" t="s">
        <v>158</v>
      </c>
      <c r="K13" t="s">
        <v>159</v>
      </c>
    </row>
    <row r="14" spans="2:11" x14ac:dyDescent="0.25">
      <c r="D14" t="s">
        <v>23</v>
      </c>
      <c r="E14">
        <f>'Comparison_dt_t4-2,0'!H20</f>
        <v>594</v>
      </c>
      <c r="F14" s="25">
        <f>'Comparison_dt_t4-2,0'!H257</f>
        <v>0.26404208627836995</v>
      </c>
      <c r="G14">
        <f>F14/F14</f>
        <v>1</v>
      </c>
      <c r="H14" s="25">
        <f>'Comparison_dt_t4-2,0'!M257</f>
        <v>0.2010924961497933</v>
      </c>
      <c r="I14" s="3">
        <f>H14/F14</f>
        <v>0.76159258921242123</v>
      </c>
      <c r="J14" s="25">
        <f>'Comparison_dt_t4-2,0'!H268</f>
        <v>0.58399999999999996</v>
      </c>
      <c r="K14" s="3">
        <f>J14/F14</f>
        <v>2.2117686170086919</v>
      </c>
    </row>
    <row r="15" spans="2:11" x14ac:dyDescent="0.25">
      <c r="D15" t="s">
        <v>25</v>
      </c>
      <c r="E15">
        <f>'Comparison_dt_t4-2,0'!H22</f>
        <v>726</v>
      </c>
      <c r="F15" s="25">
        <f>'Comparison_dt_t4-2,0'!H259</f>
        <v>0.44409080545944674</v>
      </c>
      <c r="G15">
        <f>F15/F15</f>
        <v>1</v>
      </c>
      <c r="H15" s="25">
        <f>'Comparison_dt_t4-2,0'!M259</f>
        <v>0.36715241752451971</v>
      </c>
      <c r="I15" s="3">
        <f>H15/F15</f>
        <v>0.82675077486612625</v>
      </c>
      <c r="J15" s="25">
        <f>'Comparison_dt_t4-2,0'!H270</f>
        <v>0.89200000000000002</v>
      </c>
      <c r="K15" s="3">
        <f>J15/F15</f>
        <v>2.0085982169280809</v>
      </c>
    </row>
    <row r="16" spans="2:11" x14ac:dyDescent="0.25">
      <c r="D16" t="s">
        <v>27</v>
      </c>
      <c r="E16">
        <f>'Comparison_dt_t4-2,0'!H24</f>
        <v>1078</v>
      </c>
      <c r="F16" s="25">
        <f>'Comparison_dt_t4-2,0'!H261</f>
        <v>1.3162095914499781</v>
      </c>
      <c r="G16">
        <f>F16/F16</f>
        <v>1</v>
      </c>
      <c r="H16" s="25">
        <f>'Comparison_dt_t4-2,0'!M261</f>
        <v>1.2019677426981168</v>
      </c>
      <c r="I16" s="3">
        <f>H16/F16</f>
        <v>0.91320390802956475</v>
      </c>
      <c r="J16" s="25">
        <f>'Comparison_dt_t4-2,0'!H272</f>
        <v>2.2559999999999998</v>
      </c>
      <c r="K16" s="3">
        <f>J16/F16</f>
        <v>1.7140127337278548</v>
      </c>
    </row>
    <row r="17" spans="4:11" x14ac:dyDescent="0.25">
      <c r="D17" t="s">
        <v>29</v>
      </c>
      <c r="E17">
        <f>'Comparison_dt_t4-2,0'!H26</f>
        <v>1386</v>
      </c>
      <c r="F17" s="25">
        <f>'Comparison_dt_t4-2,0'!H263</f>
        <v>2.701501865091831</v>
      </c>
      <c r="G17">
        <f>F17/F17</f>
        <v>1</v>
      </c>
      <c r="H17" s="25">
        <f>'Comparison_dt_t4-2,0'!M263</f>
        <v>2.554619488125152</v>
      </c>
      <c r="I17" s="3">
        <f>H17/F17</f>
        <v>0.94562936310921775</v>
      </c>
      <c r="J17" s="25">
        <f>'Comparison_dt_t4-2,0'!H274</f>
        <v>4.3090000000000002</v>
      </c>
      <c r="K17" s="3">
        <f>J17/F17</f>
        <v>1.5950386915070762</v>
      </c>
    </row>
    <row r="19" spans="4:11" ht="18" x14ac:dyDescent="0.35">
      <c r="D19" t="s">
        <v>7</v>
      </c>
      <c r="E19" s="1" t="s">
        <v>153</v>
      </c>
      <c r="F19" t="s">
        <v>154</v>
      </c>
      <c r="G19" t="s">
        <v>155</v>
      </c>
      <c r="H19" t="s">
        <v>156</v>
      </c>
      <c r="I19" t="s">
        <v>157</v>
      </c>
      <c r="J19" s="25" t="s">
        <v>158</v>
      </c>
      <c r="K19" t="s">
        <v>159</v>
      </c>
    </row>
    <row r="20" spans="4:11" x14ac:dyDescent="0.25">
      <c r="D20" t="s">
        <v>23</v>
      </c>
      <c r="E20">
        <f>'Comparison_dt_t4-2,0'!I20</f>
        <v>594</v>
      </c>
      <c r="F20" s="25">
        <f>'Comparison_dt_t4-2,0'!I257</f>
        <v>0.1713090762374479</v>
      </c>
      <c r="G20">
        <f>F20/F20</f>
        <v>1</v>
      </c>
      <c r="H20" s="25">
        <f>'Comparison_dt_t4-2,0'!N257</f>
        <v>0.11759388183154003</v>
      </c>
      <c r="I20" s="3">
        <f>H20/F20</f>
        <v>0.68644279926269425</v>
      </c>
      <c r="J20" s="25">
        <f>'Comparison_dt_t4-2,0'!I268</f>
        <v>0.39200000000000002</v>
      </c>
      <c r="K20" s="3">
        <f>J20/F20</f>
        <v>2.2882617115783002</v>
      </c>
    </row>
    <row r="21" spans="4:11" x14ac:dyDescent="0.25">
      <c r="D21" t="s">
        <v>25</v>
      </c>
      <c r="E21">
        <f>'Comparison_dt_t4-2,0'!I22</f>
        <v>726</v>
      </c>
      <c r="F21" s="25">
        <f>'Comparison_dt_t4-2,0'!I259</f>
        <v>0.28035349099237816</v>
      </c>
      <c r="G21">
        <f>F21/F21</f>
        <v>1</v>
      </c>
      <c r="H21" s="25">
        <f>'Comparison_dt_t4-2,0'!N259</f>
        <v>0.21470158671849079</v>
      </c>
      <c r="I21" s="3">
        <f>H21/F21</f>
        <v>0.7658245522768532</v>
      </c>
      <c r="J21" s="25">
        <f>'Comparison_dt_t4-2,0'!I270</f>
        <v>0.57799999999999996</v>
      </c>
      <c r="K21" s="3">
        <f>J21/F21</f>
        <v>2.061682905941463</v>
      </c>
    </row>
    <row r="22" spans="4:11" x14ac:dyDescent="0.25">
      <c r="D22" t="s">
        <v>27</v>
      </c>
      <c r="E22">
        <f>'Comparison_dt_t4-2,0'!I24</f>
        <v>1078</v>
      </c>
      <c r="F22" s="25">
        <f>'Comparison_dt_t4-2,0'!I261</f>
        <v>0.80036392130123901</v>
      </c>
      <c r="G22">
        <f>F22/F22</f>
        <v>1</v>
      </c>
      <c r="H22" s="25">
        <f>'Comparison_dt_t4-2,0'!N261</f>
        <v>0.70288079071273957</v>
      </c>
      <c r="I22" s="3">
        <f>H22/F22</f>
        <v>0.87820149310327422</v>
      </c>
      <c r="J22" s="25">
        <f>'Comparison_dt_t4-2,0'!I272</f>
        <v>1.3640000000000001</v>
      </c>
      <c r="K22" s="3">
        <f>J22/F22</f>
        <v>1.7042247453913169</v>
      </c>
    </row>
    <row r="23" spans="4:11" x14ac:dyDescent="0.25">
      <c r="D23" t="s">
        <v>29</v>
      </c>
      <c r="E23">
        <f>'Comparison_dt_t4-2,0'!I26</f>
        <v>1386</v>
      </c>
      <c r="F23" s="25">
        <f>'Comparison_dt_t4-2,0'!I263</f>
        <v>1.6192132857700157</v>
      </c>
      <c r="G23">
        <f>F23/F23</f>
        <v>1</v>
      </c>
      <c r="H23" s="25">
        <f>'Comparison_dt_t4-2,0'!N263</f>
        <v>1.4938778321562307</v>
      </c>
      <c r="I23" s="3">
        <f>H23/F23</f>
        <v>0.92259484608034092</v>
      </c>
      <c r="J23" s="25">
        <f>'Comparison_dt_t4-2,0'!I274</f>
        <v>2.5169999999999999</v>
      </c>
      <c r="K23" s="3">
        <f>J23/F23</f>
        <v>1.5544585893161336</v>
      </c>
    </row>
    <row r="25" spans="4:11" ht="18" x14ac:dyDescent="0.35">
      <c r="D25" t="s">
        <v>8</v>
      </c>
      <c r="E25" s="1" t="s">
        <v>153</v>
      </c>
      <c r="F25" t="s">
        <v>154</v>
      </c>
      <c r="G25" t="s">
        <v>155</v>
      </c>
      <c r="H25" t="s">
        <v>156</v>
      </c>
      <c r="I25" t="s">
        <v>157</v>
      </c>
      <c r="J25" s="25" t="s">
        <v>158</v>
      </c>
      <c r="K25" t="s">
        <v>159</v>
      </c>
    </row>
    <row r="26" spans="4:11" x14ac:dyDescent="0.25">
      <c r="D26" t="s">
        <v>23</v>
      </c>
      <c r="E26">
        <f>'Comparison_dt_t4-2,0'!J20</f>
        <v>595.70000000000005</v>
      </c>
      <c r="F26" s="25">
        <f>'Comparison_dt_t4-2,0'!J257</f>
        <v>0.2375518128850673</v>
      </c>
      <c r="G26">
        <f>F26/F26</f>
        <v>1</v>
      </c>
      <c r="H26" s="25">
        <f>'Comparison_dt_t4-2,0'!O257</f>
        <v>0.20156421754834561</v>
      </c>
      <c r="I26" s="3">
        <f>H26/F26</f>
        <v>0.84850633257792363</v>
      </c>
      <c r="J26" s="25">
        <f>'Comparison_dt_t4-2,0'!J268</f>
        <v>0.45700000000000002</v>
      </c>
      <c r="K26" s="3">
        <f>J26/F26</f>
        <v>1.9237908330386284</v>
      </c>
    </row>
    <row r="27" spans="4:11" x14ac:dyDescent="0.25">
      <c r="D27" t="s">
        <v>25</v>
      </c>
      <c r="E27">
        <f>'Comparison_dt_t4-2,0'!J22</f>
        <v>724.5</v>
      </c>
      <c r="F27" s="25">
        <f>'Comparison_dt_t4-2,0'!J259</f>
        <v>0.40638373116719106</v>
      </c>
      <c r="G27">
        <f t="shared" ref="G27:G29" si="0">F27/F27</f>
        <v>1</v>
      </c>
      <c r="H27" s="25">
        <f>'Comparison_dt_t4-2,0'!O259</f>
        <v>0.36261503413604307</v>
      </c>
      <c r="I27" s="3">
        <f t="shared" ref="I27:I29" si="1">H27/F27</f>
        <v>0.89229712295460706</v>
      </c>
      <c r="J27" s="25">
        <f>'Comparison_dt_t4-2,0'!J270</f>
        <v>0.72299999999999998</v>
      </c>
      <c r="K27" s="3">
        <f t="shared" ref="K27:K29" si="2">J27/F27</f>
        <v>1.7791066535154905</v>
      </c>
    </row>
    <row r="28" spans="4:11" x14ac:dyDescent="0.25">
      <c r="D28" t="s">
        <v>27</v>
      </c>
      <c r="E28">
        <f>'Comparison_dt_t4-2,0'!J24</f>
        <v>1078.7</v>
      </c>
      <c r="F28" s="25">
        <f>'Comparison_dt_t4-2,0'!J261</f>
        <v>1.261997294722192</v>
      </c>
      <c r="G28">
        <f t="shared" si="0"/>
        <v>1</v>
      </c>
      <c r="H28" s="25">
        <f>'Comparison_dt_t4-2,0'!O261</f>
        <v>1.1968305680313718</v>
      </c>
      <c r="I28" s="3">
        <f t="shared" si="1"/>
        <v>0.94836222948864113</v>
      </c>
      <c r="J28" s="25">
        <f>'Comparison_dt_t4-2,0'!J272</f>
        <v>1.994</v>
      </c>
      <c r="K28" s="3">
        <f t="shared" si="2"/>
        <v>1.5800350827526508</v>
      </c>
    </row>
    <row r="29" spans="4:11" x14ac:dyDescent="0.25">
      <c r="D29" t="s">
        <v>29</v>
      </c>
      <c r="E29">
        <f>'Comparison_dt_t4-2,0'!J26</f>
        <v>1384.6</v>
      </c>
      <c r="F29" s="25">
        <f>'Comparison_dt_t4-2,0'!J263</f>
        <v>2.6147137090854256</v>
      </c>
      <c r="G29">
        <f t="shared" si="0"/>
        <v>1</v>
      </c>
      <c r="H29" s="25">
        <f>'Comparison_dt_t4-2,0'!O263</f>
        <v>2.5310668658703426</v>
      </c>
      <c r="I29" s="3">
        <f t="shared" si="1"/>
        <v>0.96800917709482581</v>
      </c>
      <c r="J29" s="25">
        <f>'Comparison_dt_t4-2,0'!J274</f>
        <v>3.94</v>
      </c>
      <c r="K29" s="3">
        <f t="shared" si="2"/>
        <v>1.5068571317424013</v>
      </c>
    </row>
    <row r="31" spans="4:11" ht="18" x14ac:dyDescent="0.35">
      <c r="D31" t="s">
        <v>9</v>
      </c>
      <c r="E31" s="1" t="s">
        <v>153</v>
      </c>
      <c r="F31" t="s">
        <v>154</v>
      </c>
      <c r="G31" t="s">
        <v>155</v>
      </c>
      <c r="H31" t="s">
        <v>156</v>
      </c>
      <c r="I31" t="s">
        <v>157</v>
      </c>
      <c r="J31" s="25" t="s">
        <v>158</v>
      </c>
      <c r="K31" t="s">
        <v>159</v>
      </c>
    </row>
    <row r="32" spans="4:11" x14ac:dyDescent="0.25">
      <c r="D32" t="s">
        <v>23</v>
      </c>
      <c r="E32">
        <f>'Comparison_dt_t4-2,0'!K20</f>
        <v>600</v>
      </c>
      <c r="F32" s="25">
        <f>'Comparison_dt_t4-2,0'!K257</f>
        <v>0.21068997272888484</v>
      </c>
      <c r="G32">
        <f>F32/F32</f>
        <v>1</v>
      </c>
      <c r="H32" s="25">
        <f>'Comparison_dt_t4-2,0'!P257</f>
        <v>0.11850026070057354</v>
      </c>
      <c r="I32" s="3">
        <f>H32/F32</f>
        <v>0.56243901485078873</v>
      </c>
      <c r="J32" s="25">
        <f>'Comparison_dt_t4-2,0'!K268</f>
        <v>0.55600000000000005</v>
      </c>
      <c r="K32" s="3">
        <f>J32/F32</f>
        <v>2.6389485593386972</v>
      </c>
    </row>
    <row r="33" spans="3:11" x14ac:dyDescent="0.25">
      <c r="D33" t="s">
        <v>25</v>
      </c>
      <c r="E33">
        <f>'Comparison_dt_t4-2,0'!K22</f>
        <v>720</v>
      </c>
      <c r="F33" s="25">
        <f>'Comparison_dt_t4-2,0'!K259</f>
        <v>0.31539610492456466</v>
      </c>
      <c r="G33">
        <f t="shared" ref="G33:G35" si="3">F33/F33</f>
        <v>1</v>
      </c>
      <c r="H33" s="25">
        <f>'Comparison_dt_t4-2,0'!P259</f>
        <v>0.20476845049059109</v>
      </c>
      <c r="I33" s="3">
        <f t="shared" ref="I33:I35" si="4">H33/F33</f>
        <v>0.64924216657516076</v>
      </c>
      <c r="J33" s="25">
        <f>'Comparison_dt_t4-2,0'!K270</f>
        <v>0.76200000000000001</v>
      </c>
      <c r="K33" s="3">
        <f t="shared" ref="K33:K35" si="5">J33/F33</f>
        <v>2.4160095451472126</v>
      </c>
    </row>
    <row r="34" spans="3:11" x14ac:dyDescent="0.25">
      <c r="D34" t="s">
        <v>27</v>
      </c>
      <c r="E34">
        <f>'Comparison_dt_t4-2,0'!K24</f>
        <v>1080</v>
      </c>
      <c r="F34" s="25">
        <f>'Comparison_dt_t4-2,0'!K261</f>
        <v>0.85703500205670524</v>
      </c>
      <c r="G34">
        <f t="shared" si="3"/>
        <v>1</v>
      </c>
      <c r="H34" s="25">
        <f>'Comparison_dt_t4-2,0'!P261</f>
        <v>0.6910935204057449</v>
      </c>
      <c r="I34" s="3">
        <f t="shared" si="4"/>
        <v>0.80637724100796881</v>
      </c>
      <c r="J34" s="25">
        <f>'Comparison_dt_t4-2,0'!K272</f>
        <v>1.67</v>
      </c>
      <c r="K34" s="3">
        <f t="shared" si="5"/>
        <v>1.9485785247887755</v>
      </c>
    </row>
    <row r="35" spans="3:11" x14ac:dyDescent="0.25">
      <c r="D35" t="s">
        <v>29</v>
      </c>
      <c r="E35">
        <f>'Comparison_dt_t4-2,0'!K26</f>
        <v>1380</v>
      </c>
      <c r="F35" s="25">
        <f>'Comparison_dt_t4-2,0'!K263</f>
        <v>1.6538290096089943</v>
      </c>
      <c r="G35">
        <f t="shared" si="3"/>
        <v>1</v>
      </c>
      <c r="H35" s="25">
        <f>'Comparison_dt_t4-2,0'!P263</f>
        <v>1.4417926719438783</v>
      </c>
      <c r="I35" s="3">
        <f t="shared" si="4"/>
        <v>0.87179065282253898</v>
      </c>
      <c r="J35" s="25">
        <f>'Comparison_dt_t4-2,0'!K274</f>
        <v>2.8679999999999999</v>
      </c>
      <c r="K35" s="3">
        <f t="shared" si="5"/>
        <v>1.7341575116511383</v>
      </c>
    </row>
    <row r="36" spans="3:11" ht="18" x14ac:dyDescent="0.35">
      <c r="C36" s="42" t="s">
        <v>140</v>
      </c>
      <c r="D36" s="2">
        <f>'Comparison_dt_t1-0,7'!H31</f>
        <v>3.5</v>
      </c>
      <c r="E36" t="s">
        <v>152</v>
      </c>
    </row>
    <row r="37" spans="3:11" ht="18" x14ac:dyDescent="0.35">
      <c r="D37" t="s">
        <v>6</v>
      </c>
      <c r="E37" s="1" t="s">
        <v>153</v>
      </c>
      <c r="F37" t="s">
        <v>154</v>
      </c>
      <c r="G37" t="s">
        <v>155</v>
      </c>
      <c r="H37" t="s">
        <v>156</v>
      </c>
      <c r="I37" t="s">
        <v>157</v>
      </c>
      <c r="J37" s="25" t="s">
        <v>158</v>
      </c>
      <c r="K37" t="s">
        <v>159</v>
      </c>
    </row>
    <row r="38" spans="3:11" x14ac:dyDescent="0.25">
      <c r="D38" t="s">
        <v>23</v>
      </c>
      <c r="E38">
        <f>'Comparison_dt_t4-2,0'!H20</f>
        <v>594</v>
      </c>
      <c r="F38" s="25">
        <f>'Comparison_dt_t4-2,0'!H289</f>
        <v>0.24734117461160474</v>
      </c>
      <c r="G38">
        <f>F38/F38</f>
        <v>1</v>
      </c>
      <c r="H38" s="25">
        <f>'Comparison_dt_t4-2,0'!M289</f>
        <v>0.2010924961497933</v>
      </c>
      <c r="I38" s="3">
        <f>H38/F38</f>
        <v>0.81301666196728106</v>
      </c>
      <c r="J38" s="25">
        <f>'Comparison_dt_t4-2,0'!H300</f>
        <v>0.51</v>
      </c>
      <c r="K38" s="3">
        <f>J38/F38</f>
        <v>2.0619292392414792</v>
      </c>
    </row>
    <row r="39" spans="3:11" x14ac:dyDescent="0.25">
      <c r="D39" t="s">
        <v>25</v>
      </c>
      <c r="E39">
        <f>'Comparison_dt_t4-2,0'!H22</f>
        <v>726</v>
      </c>
      <c r="F39" s="25">
        <f>'Comparison_dt_t4-2,0'!H291</f>
        <v>0.42367858008895593</v>
      </c>
      <c r="G39">
        <f>F39/F39</f>
        <v>1</v>
      </c>
      <c r="H39" s="25">
        <f>'Comparison_dt_t4-2,0'!M291</f>
        <v>0.36715241752451971</v>
      </c>
      <c r="I39" s="3">
        <f>H39/F39</f>
        <v>0.8665824395640489</v>
      </c>
      <c r="J39" s="25">
        <f>'Comparison_dt_t4-2,0'!H302</f>
        <v>0.79900000000000004</v>
      </c>
      <c r="K39" s="3">
        <f t="shared" ref="K39" si="6">J39/F39</f>
        <v>1.885863570993467</v>
      </c>
    </row>
    <row r="40" spans="3:11" x14ac:dyDescent="0.25">
      <c r="D40" t="s">
        <v>27</v>
      </c>
      <c r="E40">
        <f>'Comparison_dt_t4-2,0'!H24</f>
        <v>1078</v>
      </c>
      <c r="F40" s="25">
        <f>'Comparison_dt_t4-2,0'!H293</f>
        <v>1.2859005295362191</v>
      </c>
      <c r="G40">
        <f>F40/F40</f>
        <v>1</v>
      </c>
      <c r="H40" s="25">
        <f>'Comparison_dt_t4-2,0'!M293</f>
        <v>1.2019677426981168</v>
      </c>
      <c r="I40" s="3">
        <f>H40/F40</f>
        <v>0.93472839857343082</v>
      </c>
      <c r="J40" s="25">
        <f>'Comparison_dt_t4-2,0'!H304</f>
        <v>2.109</v>
      </c>
      <c r="K40" s="3">
        <f>J40/F40</f>
        <v>1.6400957551208453</v>
      </c>
    </row>
    <row r="41" spans="3:11" x14ac:dyDescent="0.25">
      <c r="D41" t="s">
        <v>29</v>
      </c>
      <c r="E41">
        <f>'Comparison_dt_t4-2,0'!H26</f>
        <v>1386</v>
      </c>
      <c r="F41" s="25">
        <f>'Comparison_dt_t4-2,0'!H295</f>
        <v>2.662533071202712</v>
      </c>
      <c r="G41">
        <f>F41/F41</f>
        <v>1</v>
      </c>
      <c r="H41" s="25">
        <f>'Comparison_dt_t4-2,0'!M295</f>
        <v>2.554619488125152</v>
      </c>
      <c r="I41" s="3">
        <f>H41/F41</f>
        <v>0.95946958021114326</v>
      </c>
      <c r="J41" s="25">
        <f>'Comparison_dt_t4-2,0'!H306</f>
        <v>4.1150000000000002</v>
      </c>
      <c r="K41" s="3">
        <f>J41/F41</f>
        <v>1.5455207090220981</v>
      </c>
    </row>
    <row r="43" spans="3:11" ht="18" x14ac:dyDescent="0.35">
      <c r="D43" t="s">
        <v>7</v>
      </c>
      <c r="E43" s="1" t="s">
        <v>153</v>
      </c>
      <c r="F43" t="s">
        <v>154</v>
      </c>
      <c r="G43" t="s">
        <v>155</v>
      </c>
      <c r="H43" t="s">
        <v>156</v>
      </c>
      <c r="I43" t="s">
        <v>157</v>
      </c>
      <c r="J43" s="25" t="s">
        <v>158</v>
      </c>
      <c r="K43" t="s">
        <v>159</v>
      </c>
    </row>
    <row r="44" spans="3:11" x14ac:dyDescent="0.25">
      <c r="D44" t="s">
        <v>23</v>
      </c>
      <c r="E44">
        <f>'Comparison_dt_t4-2,0'!I20</f>
        <v>594</v>
      </c>
      <c r="F44" s="25">
        <f>'Comparison_dt_t4-2,0'!I289</f>
        <v>0.15705810629302336</v>
      </c>
      <c r="G44">
        <f>F44/F44</f>
        <v>1</v>
      </c>
      <c r="H44" s="25">
        <f>'Comparison_dt_t4-2,0'!N289</f>
        <v>0.11759388183154003</v>
      </c>
      <c r="I44" s="3">
        <f>H44/F44</f>
        <v>0.7487285095119196</v>
      </c>
      <c r="J44" s="25">
        <f>'Comparison_dt_t4-2,0'!I300</f>
        <v>0.33200000000000002</v>
      </c>
      <c r="K44" s="3">
        <f>J44/F44</f>
        <v>2.1138673312448293</v>
      </c>
    </row>
    <row r="45" spans="3:11" x14ac:dyDescent="0.25">
      <c r="D45" t="s">
        <v>25</v>
      </c>
      <c r="E45">
        <f>'Comparison_dt_t4-2,0'!I22</f>
        <v>726</v>
      </c>
      <c r="F45" s="25">
        <f>'Comparison_dt_t4-2,0'!I291</f>
        <v>0.26293563883808152</v>
      </c>
      <c r="G45">
        <f>F45/F45</f>
        <v>1</v>
      </c>
      <c r="H45" s="25">
        <f>'Comparison_dt_t4-2,0'!N291</f>
        <v>0.21470158671849079</v>
      </c>
      <c r="I45" s="3">
        <f>H45/F45</f>
        <v>0.81655566992463224</v>
      </c>
      <c r="J45" s="25">
        <f>'Comparison_dt_t4-2,0'!I302</f>
        <v>0.502</v>
      </c>
      <c r="K45" s="3">
        <f t="shared" ref="K45" si="7">J45/F45</f>
        <v>1.9092124681855578</v>
      </c>
    </row>
    <row r="46" spans="3:11" x14ac:dyDescent="0.25">
      <c r="D46" t="s">
        <v>27</v>
      </c>
      <c r="E46">
        <f>'Comparison_dt_t4-2,0'!I24</f>
        <v>1078</v>
      </c>
      <c r="F46" s="25">
        <f>'Comparison_dt_t4-2,0'!I293</f>
        <v>0.77450104992061675</v>
      </c>
      <c r="G46">
        <f>F46/F46</f>
        <v>1</v>
      </c>
      <c r="H46" s="25">
        <f>'Comparison_dt_t4-2,0'!N293</f>
        <v>0.70288079071273957</v>
      </c>
      <c r="I46" s="3">
        <f>H46/F46</f>
        <v>0.90752722773556216</v>
      </c>
      <c r="J46" s="25">
        <f>'Comparison_dt_t4-2,0'!I304</f>
        <v>1.246</v>
      </c>
      <c r="K46" s="3">
        <f>J46/F46</f>
        <v>1.6087776770963835</v>
      </c>
    </row>
    <row r="47" spans="3:11" x14ac:dyDescent="0.25">
      <c r="D47" t="s">
        <v>29</v>
      </c>
      <c r="E47">
        <f>'Comparison_dt_t4-2,0'!I26</f>
        <v>1386</v>
      </c>
      <c r="F47" s="25">
        <f>'Comparison_dt_t4-2,0'!I295</f>
        <v>1.5859610225663585</v>
      </c>
      <c r="G47">
        <f>F47/F47</f>
        <v>1</v>
      </c>
      <c r="H47" s="25">
        <f>'Comparison_dt_t4-2,0'!N295</f>
        <v>1.4938778321562307</v>
      </c>
      <c r="I47" s="3">
        <f>H47/F47</f>
        <v>0.94193855391154491</v>
      </c>
      <c r="J47" s="25">
        <f>'Comparison_dt_t4-2,0'!I306</f>
        <v>2.3620000000000001</v>
      </c>
      <c r="K47" s="3">
        <f>J47/F47</f>
        <v>1.4893178119711143</v>
      </c>
    </row>
    <row r="49" spans="3:11" ht="18" x14ac:dyDescent="0.35">
      <c r="D49" t="s">
        <v>8</v>
      </c>
      <c r="E49" s="1" t="s">
        <v>153</v>
      </c>
      <c r="F49" t="s">
        <v>154</v>
      </c>
      <c r="G49" t="s">
        <v>155</v>
      </c>
      <c r="H49" t="s">
        <v>156</v>
      </c>
      <c r="I49" t="s">
        <v>157</v>
      </c>
      <c r="J49" s="25" t="s">
        <v>158</v>
      </c>
      <c r="K49" t="s">
        <v>159</v>
      </c>
    </row>
    <row r="50" spans="3:11" x14ac:dyDescent="0.25">
      <c r="D50" t="s">
        <v>23</v>
      </c>
      <c r="E50">
        <f>'Comparison_dt_t4-2,0'!J20</f>
        <v>595.70000000000005</v>
      </c>
      <c r="F50" s="25">
        <f>'Comparison_dt_t4-2,0'!J289</f>
        <v>0.22800408351001869</v>
      </c>
      <c r="G50">
        <f>F50/F50</f>
        <v>1</v>
      </c>
      <c r="H50" s="25">
        <f>'Comparison_dt_t4-2,0'!O289</f>
        <v>0.20156421754834561</v>
      </c>
      <c r="I50" s="3">
        <f>H50/F50</f>
        <v>0.88403775250581729</v>
      </c>
      <c r="J50" s="25">
        <f>'Comparison_dt_t4-2,0'!J300</f>
        <v>0.41299999999999998</v>
      </c>
      <c r="K50" s="3">
        <f>J50/F50</f>
        <v>1.8113710668776353</v>
      </c>
    </row>
    <row r="51" spans="3:11" x14ac:dyDescent="0.25">
      <c r="D51" t="s">
        <v>25</v>
      </c>
      <c r="E51">
        <f>'Comparison_dt_t4-2,0'!J22</f>
        <v>724.5</v>
      </c>
      <c r="F51" s="25">
        <f>'Comparison_dt_t4-2,0'!J291</f>
        <v>0.39477162787321302</v>
      </c>
      <c r="G51">
        <f t="shared" ref="G51:G53" si="8">F51/F51</f>
        <v>1</v>
      </c>
      <c r="H51" s="25">
        <f>'Comparison_dt_t4-2,0'!O291</f>
        <v>0.36261503413604307</v>
      </c>
      <c r="I51" s="3">
        <f t="shared" ref="I51:I53" si="9">H51/F51</f>
        <v>0.918543807440241</v>
      </c>
      <c r="J51" s="25">
        <f>'Comparison_dt_t4-2,0'!J302</f>
        <v>0.66800000000000004</v>
      </c>
      <c r="K51" s="3">
        <f t="shared" ref="K51:K53" si="10">J51/F51</f>
        <v>1.6921175505919046</v>
      </c>
    </row>
    <row r="52" spans="3:11" x14ac:dyDescent="0.25">
      <c r="D52" t="s">
        <v>27</v>
      </c>
      <c r="E52">
        <f>'Comparison_dt_t4-2,0'!J24</f>
        <v>1078.7</v>
      </c>
      <c r="F52" s="25">
        <f>'Comparison_dt_t4-2,0'!J293</f>
        <v>1.2447081631511581</v>
      </c>
      <c r="G52">
        <f t="shared" si="8"/>
        <v>1</v>
      </c>
      <c r="H52" s="25">
        <f>'Comparison_dt_t4-2,0'!O293</f>
        <v>1.1968305680313718</v>
      </c>
      <c r="I52" s="3">
        <f t="shared" si="9"/>
        <v>0.96153508385565878</v>
      </c>
      <c r="J52" s="25">
        <f>'Comparison_dt_t4-2,0'!J304</f>
        <v>1.909</v>
      </c>
      <c r="K52" s="3">
        <f t="shared" si="10"/>
        <v>1.533692841836187</v>
      </c>
    </row>
    <row r="53" spans="3:11" x14ac:dyDescent="0.25">
      <c r="D53" t="s">
        <v>29</v>
      </c>
      <c r="E53">
        <f>'Comparison_dt_t4-2,0'!J26</f>
        <v>1384.6</v>
      </c>
      <c r="F53" s="25">
        <f>'Comparison_dt_t4-2,0'!J295</f>
        <v>2.5925216894569338</v>
      </c>
      <c r="G53">
        <f t="shared" si="8"/>
        <v>1</v>
      </c>
      <c r="H53" s="25">
        <f>'Comparison_dt_t4-2,0'!O295</f>
        <v>2.5310668658703426</v>
      </c>
      <c r="I53" s="3">
        <f t="shared" si="9"/>
        <v>0.97629534833343501</v>
      </c>
      <c r="J53" s="25">
        <f>'Comparison_dt_t4-2,0'!J306</f>
        <v>3.8279999999999998</v>
      </c>
      <c r="K53" s="3">
        <f t="shared" si="10"/>
        <v>1.4765546670515481</v>
      </c>
    </row>
    <row r="55" spans="3:11" ht="18" x14ac:dyDescent="0.35">
      <c r="D55" t="s">
        <v>9</v>
      </c>
      <c r="E55" s="1" t="s">
        <v>153</v>
      </c>
      <c r="F55" t="s">
        <v>154</v>
      </c>
      <c r="G55" t="s">
        <v>155</v>
      </c>
      <c r="H55" t="s">
        <v>156</v>
      </c>
      <c r="I55" t="s">
        <v>157</v>
      </c>
      <c r="J55" s="25" t="s">
        <v>158</v>
      </c>
      <c r="K55" t="s">
        <v>159</v>
      </c>
    </row>
    <row r="56" spans="3:11" x14ac:dyDescent="0.25">
      <c r="D56" t="s">
        <v>23</v>
      </c>
      <c r="E56">
        <f>'Comparison_dt_t4-2,0'!K20</f>
        <v>600</v>
      </c>
      <c r="F56" s="25">
        <f>'Comparison_dt_t4-2,0'!K289</f>
        <v>0.18623147770096554</v>
      </c>
      <c r="G56">
        <f>F56/F56</f>
        <v>1</v>
      </c>
      <c r="H56" s="25">
        <f>'Comparison_dt_t4-2,0'!P289</f>
        <v>0.11850026070057354</v>
      </c>
      <c r="I56" s="3">
        <f>H56/F56</f>
        <v>0.63630629023333551</v>
      </c>
      <c r="J56" s="25">
        <f>'Comparison_dt_t4-2,0'!K300</f>
        <v>0.45800000000000002</v>
      </c>
      <c r="K56" s="3">
        <f>J56/F56</f>
        <v>2.459304977085651</v>
      </c>
    </row>
    <row r="57" spans="3:11" x14ac:dyDescent="0.25">
      <c r="D57" t="s">
        <v>25</v>
      </c>
      <c r="E57">
        <f>'Comparison_dt_t4-2,0'!K22</f>
        <v>720</v>
      </c>
      <c r="F57" s="25">
        <f>'Comparison_dt_t4-2,0'!K291</f>
        <v>0.28604591089106146</v>
      </c>
      <c r="G57">
        <f t="shared" ref="G57:G59" si="11">F57/F57</f>
        <v>1</v>
      </c>
      <c r="H57" s="25">
        <f>'Comparison_dt_t4-2,0'!P291</f>
        <v>0.20476845049059109</v>
      </c>
      <c r="I57" s="3">
        <f t="shared" ref="I57:I59" si="12">H57/F57</f>
        <v>0.71585868804317809</v>
      </c>
      <c r="J57" s="25">
        <f>'Comparison_dt_t4-2,0'!K302</f>
        <v>0.64</v>
      </c>
      <c r="K57" s="3">
        <f t="shared" ref="K57:K59" si="13">J57/F57</f>
        <v>2.2374030728365821</v>
      </c>
    </row>
    <row r="58" spans="3:11" x14ac:dyDescent="0.25">
      <c r="D58" t="s">
        <v>27</v>
      </c>
      <c r="E58">
        <f>'Comparison_dt_t4-2,0'!K24</f>
        <v>1080</v>
      </c>
      <c r="F58" s="25">
        <f>'Comparison_dt_t4-2,0'!K293</f>
        <v>0.81300971100645048</v>
      </c>
      <c r="G58">
        <f t="shared" si="11"/>
        <v>1</v>
      </c>
      <c r="H58" s="25">
        <f>'Comparison_dt_t4-2,0'!P293</f>
        <v>0.6910935204057449</v>
      </c>
      <c r="I58" s="3">
        <f t="shared" si="12"/>
        <v>0.85004337715747369</v>
      </c>
      <c r="J58" s="25">
        <f>'Comparison_dt_t4-2,0'!K304</f>
        <v>1.474</v>
      </c>
      <c r="K58" s="3">
        <f t="shared" si="13"/>
        <v>1.81301647452069</v>
      </c>
    </row>
    <row r="59" spans="3:11" x14ac:dyDescent="0.25">
      <c r="D59" t="s">
        <v>29</v>
      </c>
      <c r="E59">
        <f>'Comparison_dt_t4-2,0'!K26</f>
        <v>1380</v>
      </c>
      <c r="F59" s="25">
        <f>'Comparison_dt_t4-2,0'!K295</f>
        <v>1.5975744710447799</v>
      </c>
      <c r="G59">
        <f t="shared" si="11"/>
        <v>1</v>
      </c>
      <c r="H59" s="25">
        <f>'Comparison_dt_t4-2,0'!P295</f>
        <v>1.4417926719438783</v>
      </c>
      <c r="I59" s="3">
        <f t="shared" si="12"/>
        <v>0.90248855253738269</v>
      </c>
      <c r="J59" s="25">
        <f>'Comparison_dt_t4-2,0'!K306</f>
        <v>2.61</v>
      </c>
      <c r="K59" s="3">
        <f t="shared" si="13"/>
        <v>1.6337266570697735</v>
      </c>
    </row>
    <row r="60" spans="3:11" ht="18" x14ac:dyDescent="0.35">
      <c r="C60" s="42" t="s">
        <v>141</v>
      </c>
      <c r="D60" s="2">
        <f>'Comparison_dt_t1-0,7'!H32</f>
        <v>4</v>
      </c>
      <c r="E60" t="s">
        <v>152</v>
      </c>
    </row>
    <row r="61" spans="3:11" ht="18" x14ac:dyDescent="0.35">
      <c r="D61" t="s">
        <v>6</v>
      </c>
      <c r="E61" s="1" t="s">
        <v>153</v>
      </c>
      <c r="F61" t="s">
        <v>154</v>
      </c>
      <c r="G61" t="s">
        <v>155</v>
      </c>
      <c r="H61" t="s">
        <v>156</v>
      </c>
      <c r="I61" t="s">
        <v>157</v>
      </c>
      <c r="J61" s="25" t="s">
        <v>158</v>
      </c>
      <c r="K61" t="s">
        <v>159</v>
      </c>
    </row>
    <row r="62" spans="3:11" x14ac:dyDescent="0.25">
      <c r="D62" t="s">
        <v>23</v>
      </c>
      <c r="E62">
        <f>'Comparison_dt_t4-2,0'!H20</f>
        <v>594</v>
      </c>
      <c r="F62" s="25">
        <f>'Comparison_dt_t4-2,0'!H321</f>
        <v>0.23650164059711767</v>
      </c>
      <c r="G62">
        <f>F62/F62</f>
        <v>1</v>
      </c>
      <c r="H62" s="25">
        <f>'Comparison_dt_t4-2,0'!M321</f>
        <v>0.2010924961497933</v>
      </c>
      <c r="I62" s="3">
        <f>H62/F62</f>
        <v>0.85027949760549815</v>
      </c>
      <c r="J62" s="25">
        <f>'Comparison_dt_t4-2,0'!H332</f>
        <v>0.46200000000000002</v>
      </c>
      <c r="K62" s="3">
        <f>J62/F62</f>
        <v>1.9534748208661288</v>
      </c>
    </row>
    <row r="63" spans="3:11" x14ac:dyDescent="0.25">
      <c r="D63" t="s">
        <v>25</v>
      </c>
      <c r="E63">
        <f>'Comparison_dt_t4-2,0'!H22</f>
        <v>726</v>
      </c>
      <c r="F63" s="25">
        <f>'Comparison_dt_t4-2,0'!H323</f>
        <v>0.41043026073791616</v>
      </c>
      <c r="G63">
        <f>F63/F63</f>
        <v>1</v>
      </c>
      <c r="H63" s="25">
        <f>'Comparison_dt_t4-2,0'!M323</f>
        <v>0.36715241752451971</v>
      </c>
      <c r="I63" s="3">
        <f>H63/F63</f>
        <v>0.89455494062356211</v>
      </c>
      <c r="J63" s="25">
        <f>'Comparison_dt_t4-2,0'!H334</f>
        <v>0.73699999999999999</v>
      </c>
      <c r="K63" s="3">
        <f t="shared" ref="K63" si="14">J63/F63</f>
        <v>1.7956765631143796</v>
      </c>
    </row>
    <row r="64" spans="3:11" x14ac:dyDescent="0.25">
      <c r="D64" t="s">
        <v>27</v>
      </c>
      <c r="E64">
        <f>'Comparison_dt_t4-2,0'!H24</f>
        <v>1078</v>
      </c>
      <c r="F64" s="25">
        <f>'Comparison_dt_t4-2,0'!H325</f>
        <v>1.2662287826210388</v>
      </c>
      <c r="G64">
        <f>F64/F64</f>
        <v>1</v>
      </c>
      <c r="H64" s="25">
        <f>'Comparison_dt_t4-2,0'!M325</f>
        <v>1.2019677426981168</v>
      </c>
      <c r="I64" s="3">
        <f>H64/F64</f>
        <v>0.94925005591019307</v>
      </c>
      <c r="J64" s="25">
        <f>'Comparison_dt_t4-2,0'!H336</f>
        <v>2.0129999999999999</v>
      </c>
      <c r="K64" s="3">
        <f>J64/F64</f>
        <v>1.589760103093832</v>
      </c>
    </row>
    <row r="65" spans="4:11" x14ac:dyDescent="0.25">
      <c r="D65" t="s">
        <v>29</v>
      </c>
      <c r="E65">
        <f>'Comparison_dt_t4-2,0'!H26</f>
        <v>1386</v>
      </c>
      <c r="F65" s="25">
        <f>'Comparison_dt_t4-2,0'!H327</f>
        <v>2.637240825168909</v>
      </c>
      <c r="G65">
        <f>F65/F65</f>
        <v>1</v>
      </c>
      <c r="H65" s="25">
        <f>'Comparison_dt_t4-2,0'!M327</f>
        <v>2.554619488125152</v>
      </c>
      <c r="I65" s="3">
        <f>H65/F65</f>
        <v>0.96867129605485869</v>
      </c>
      <c r="J65" s="25">
        <f>'Comparison_dt_t4-2,0'!H338</f>
        <v>3.9889999999999999</v>
      </c>
      <c r="K65" s="3">
        <f>J65/F65</f>
        <v>1.5125656943917944</v>
      </c>
    </row>
    <row r="67" spans="4:11" ht="18" x14ac:dyDescent="0.35">
      <c r="D67" t="s">
        <v>7</v>
      </c>
      <c r="E67" s="1" t="s">
        <v>153</v>
      </c>
      <c r="F67" t="s">
        <v>154</v>
      </c>
      <c r="G67" t="s">
        <v>155</v>
      </c>
      <c r="H67" t="s">
        <v>156</v>
      </c>
      <c r="I67" t="s">
        <v>157</v>
      </c>
      <c r="J67" s="25" t="s">
        <v>158</v>
      </c>
      <c r="K67" t="s">
        <v>159</v>
      </c>
    </row>
    <row r="68" spans="4:11" x14ac:dyDescent="0.25">
      <c r="D68" t="s">
        <v>23</v>
      </c>
      <c r="E68">
        <f>'Comparison_dt_t4-2,0'!I20</f>
        <v>594</v>
      </c>
      <c r="F68" s="25">
        <f>'Comparison_dt_t4-2,0'!I321</f>
        <v>0.14780867868486319</v>
      </c>
      <c r="G68">
        <f>F68/F68</f>
        <v>1</v>
      </c>
      <c r="H68" s="25">
        <f>'Comparison_dt_t4-2,0'!N321</f>
        <v>0.11759388183154003</v>
      </c>
      <c r="I68" s="3">
        <f>H68/F68</f>
        <v>0.79558171331912864</v>
      </c>
      <c r="J68" s="25">
        <f>'Comparison_dt_t4-2,0'!I332</f>
        <v>0.29299999999999998</v>
      </c>
      <c r="K68" s="3">
        <f>J68/F68</f>
        <v>1.9822922619090131</v>
      </c>
    </row>
    <row r="69" spans="4:11" x14ac:dyDescent="0.25">
      <c r="D69" t="s">
        <v>25</v>
      </c>
      <c r="E69">
        <f>'Comparison_dt_t4-2,0'!I22</f>
        <v>726</v>
      </c>
      <c r="F69" s="25">
        <f>'Comparison_dt_t4-2,0'!I323</f>
        <v>0.25163078287255247</v>
      </c>
      <c r="G69">
        <f>F69/F69</f>
        <v>1</v>
      </c>
      <c r="H69" s="25">
        <f>'Comparison_dt_t4-2,0'!N323</f>
        <v>0.21470158671849079</v>
      </c>
      <c r="I69" s="3">
        <f>H69/F69</f>
        <v>0.85324054659574056</v>
      </c>
      <c r="J69" s="25">
        <f>'Comparison_dt_t4-2,0'!I334</f>
        <v>0.45200000000000001</v>
      </c>
      <c r="K69" s="3">
        <f t="shared" ref="K69" si="15">J69/F69</f>
        <v>1.7962826123262183</v>
      </c>
    </row>
    <row r="70" spans="4:11" x14ac:dyDescent="0.25">
      <c r="D70" t="s">
        <v>27</v>
      </c>
      <c r="E70">
        <f>'Comparison_dt_t4-2,0'!I24</f>
        <v>1078</v>
      </c>
      <c r="F70" s="25">
        <f>'Comparison_dt_t4-2,0'!I325</f>
        <v>0.75771505166877051</v>
      </c>
      <c r="G70">
        <f>F70/F70</f>
        <v>1</v>
      </c>
      <c r="H70" s="25">
        <f>'Comparison_dt_t4-2,0'!N325</f>
        <v>0.70288079071273957</v>
      </c>
      <c r="I70" s="3">
        <f>H70/F70</f>
        <v>0.9276320816971162</v>
      </c>
      <c r="J70" s="25">
        <f>'Comparison_dt_t4-2,0'!I336</f>
        <v>1.1679999999999999</v>
      </c>
      <c r="K70" s="3">
        <f>J70/F70</f>
        <v>1.5414765714731802</v>
      </c>
    </row>
    <row r="71" spans="4:11" x14ac:dyDescent="0.25">
      <c r="D71" t="s">
        <v>29</v>
      </c>
      <c r="E71">
        <f>'Comparison_dt_t4-2,0'!I26</f>
        <v>1386</v>
      </c>
      <c r="F71" s="25">
        <f>'Comparison_dt_t4-2,0'!I327</f>
        <v>1.5643790248139848</v>
      </c>
      <c r="G71">
        <f>F71/F71</f>
        <v>1</v>
      </c>
      <c r="H71" s="25">
        <f>'Comparison_dt_t4-2,0'!N327</f>
        <v>1.4938778321562307</v>
      </c>
      <c r="I71" s="3">
        <f>H71/F71</f>
        <v>0.95493343266595054</v>
      </c>
      <c r="J71" s="25">
        <f>'Comparison_dt_t4-2,0'!I338</f>
        <v>2.2610000000000001</v>
      </c>
      <c r="K71" s="3">
        <f>J71/F71</f>
        <v>1.4453019147765984</v>
      </c>
    </row>
    <row r="73" spans="4:11" ht="18" x14ac:dyDescent="0.35">
      <c r="D73" t="s">
        <v>8</v>
      </c>
      <c r="E73" s="1" t="s">
        <v>153</v>
      </c>
      <c r="F73" t="s">
        <v>154</v>
      </c>
      <c r="G73" t="s">
        <v>155</v>
      </c>
      <c r="H73" t="s">
        <v>156</v>
      </c>
      <c r="I73" t="s">
        <v>157</v>
      </c>
      <c r="J73" s="25" t="s">
        <v>158</v>
      </c>
      <c r="K73" t="s">
        <v>159</v>
      </c>
    </row>
    <row r="74" spans="4:11" x14ac:dyDescent="0.25">
      <c r="D74" t="s">
        <v>23</v>
      </c>
      <c r="E74">
        <f>'Comparison_dt_t4-2,0'!J20</f>
        <v>595.70000000000005</v>
      </c>
      <c r="F74" s="25">
        <f>'Comparison_dt_t4-2,0'!J321</f>
        <v>0.22180723992525156</v>
      </c>
      <c r="G74">
        <f>F74/F74</f>
        <v>1</v>
      </c>
      <c r="H74" s="25">
        <f>'Comparison_dt_t4-2,0'!O321</f>
        <v>0.20156421754834561</v>
      </c>
      <c r="I74" s="3">
        <f>H74/F74</f>
        <v>0.9087359710001901</v>
      </c>
      <c r="J74" s="25">
        <f>'Comparison_dt_t4-2,0'!J332</f>
        <v>0.38400000000000001</v>
      </c>
      <c r="K74" s="3">
        <f>J74/F74</f>
        <v>1.7312329395983963</v>
      </c>
    </row>
    <row r="75" spans="4:11" x14ac:dyDescent="0.25">
      <c r="D75" t="s">
        <v>25</v>
      </c>
      <c r="E75">
        <f>'Comparison_dt_t4-2,0'!J22</f>
        <v>724.5</v>
      </c>
      <c r="F75" s="25">
        <f>'Comparison_dt_t4-2,0'!J323</f>
        <v>0.38723492621606381</v>
      </c>
      <c r="G75">
        <f t="shared" ref="G75:G77" si="16">F75/F75</f>
        <v>1</v>
      </c>
      <c r="H75" s="25">
        <f>'Comparison_dt_t4-2,0'!O323</f>
        <v>0.36261503413604307</v>
      </c>
      <c r="I75" s="3">
        <f t="shared" ref="I75:I77" si="17">H75/F75</f>
        <v>0.93642130290106196</v>
      </c>
      <c r="J75" s="25">
        <f>'Comparison_dt_t4-2,0'!J334</f>
        <v>0.63200000000000001</v>
      </c>
      <c r="K75" s="3">
        <f t="shared" ref="K75:K77" si="18">J75/F75</f>
        <v>1.6320841876937662</v>
      </c>
    </row>
    <row r="76" spans="4:11" x14ac:dyDescent="0.25">
      <c r="D76" t="s">
        <v>27</v>
      </c>
      <c r="E76">
        <f>'Comparison_dt_t4-2,0'!J24</f>
        <v>1078.7</v>
      </c>
      <c r="F76" s="25">
        <f>'Comparison_dt_t4-2,0'!J325</f>
        <v>1.2334868517949582</v>
      </c>
      <c r="G76">
        <f t="shared" si="16"/>
        <v>1</v>
      </c>
      <c r="H76" s="25">
        <f>'Comparison_dt_t4-2,0'!O325</f>
        <v>1.1968305680313718</v>
      </c>
      <c r="I76" s="3">
        <f t="shared" si="17"/>
        <v>0.97028238792311039</v>
      </c>
      <c r="J76" s="25">
        <f>'Comparison_dt_t4-2,0'!J336</f>
        <v>1.853</v>
      </c>
      <c r="K76" s="3">
        <f t="shared" si="18"/>
        <v>1.5022454412898947</v>
      </c>
    </row>
    <row r="77" spans="4:11" x14ac:dyDescent="0.25">
      <c r="D77" t="s">
        <v>29</v>
      </c>
      <c r="E77">
        <f>'Comparison_dt_t4-2,0'!J26</f>
        <v>1384.6</v>
      </c>
      <c r="F77" s="25">
        <f>'Comparison_dt_t4-2,0'!J327</f>
        <v>2.5781182151788267</v>
      </c>
      <c r="G77">
        <f t="shared" si="16"/>
        <v>1</v>
      </c>
      <c r="H77" s="25">
        <f>'Comparison_dt_t4-2,0'!O327</f>
        <v>2.5310668658703426</v>
      </c>
      <c r="I77" s="3">
        <f t="shared" si="17"/>
        <v>0.9817497316331476</v>
      </c>
      <c r="J77" s="25">
        <f>'Comparison_dt_t4-2,0'!J338</f>
        <v>3.7559999999999998</v>
      </c>
      <c r="K77" s="3">
        <f t="shared" si="18"/>
        <v>1.4568765613176009</v>
      </c>
    </row>
    <row r="79" spans="4:11" ht="18" x14ac:dyDescent="0.35">
      <c r="D79" t="s">
        <v>9</v>
      </c>
      <c r="E79" s="1" t="s">
        <v>153</v>
      </c>
      <c r="F79" t="s">
        <v>154</v>
      </c>
      <c r="G79" t="s">
        <v>155</v>
      </c>
      <c r="H79" t="s">
        <v>156</v>
      </c>
      <c r="I79" t="s">
        <v>157</v>
      </c>
      <c r="J79" s="25" t="s">
        <v>158</v>
      </c>
      <c r="K79" t="s">
        <v>159</v>
      </c>
    </row>
    <row r="80" spans="4:11" x14ac:dyDescent="0.25">
      <c r="D80" t="s">
        <v>23</v>
      </c>
      <c r="E80">
        <f>'Comparison_dt_t4-2,0'!K20</f>
        <v>600</v>
      </c>
      <c r="F80" s="25">
        <f>'Comparison_dt_t4-2,0'!K321</f>
        <v>0.17035697371649863</v>
      </c>
      <c r="G80">
        <f>F80/F80</f>
        <v>1</v>
      </c>
      <c r="H80" s="25">
        <f>'Comparison_dt_t4-2,0'!P321</f>
        <v>0.11850026070057354</v>
      </c>
      <c r="I80" s="3">
        <f>H80/F80</f>
        <v>0.69559970522707815</v>
      </c>
      <c r="J80" s="25">
        <f>'Comparison_dt_t4-2,0'!K332</f>
        <v>0.39300000000000002</v>
      </c>
      <c r="K80" s="3">
        <f>J80/F80</f>
        <v>2.306920529440815</v>
      </c>
    </row>
    <row r="81" spans="4:11" x14ac:dyDescent="0.25">
      <c r="D81" t="s">
        <v>25</v>
      </c>
      <c r="E81">
        <f>'Comparison_dt_t4-2,0'!K22</f>
        <v>720</v>
      </c>
      <c r="F81" s="25">
        <f>'Comparison_dt_t4-2,0'!K323</f>
        <v>0.26699650610970121</v>
      </c>
      <c r="G81">
        <f t="shared" ref="G81:G83" si="19">F81/F81</f>
        <v>1</v>
      </c>
      <c r="H81" s="25">
        <f>'Comparison_dt_t4-2,0'!P323</f>
        <v>0.20476845049059109</v>
      </c>
      <c r="I81" s="3">
        <f t="shared" ref="I81:I83" si="20">H81/F81</f>
        <v>0.76693307142550249</v>
      </c>
      <c r="J81" s="25">
        <f>'Comparison_dt_t4-2,0'!K334</f>
        <v>0.55900000000000005</v>
      </c>
      <c r="K81" s="3">
        <f t="shared" ref="K81:K83" si="21">J81/F81</f>
        <v>2.0936603558786757</v>
      </c>
    </row>
    <row r="82" spans="4:11" x14ac:dyDescent="0.25">
      <c r="D82" t="s">
        <v>27</v>
      </c>
      <c r="E82">
        <f>'Comparison_dt_t4-2,0'!K24</f>
        <v>1080</v>
      </c>
      <c r="F82" s="25">
        <f>'Comparison_dt_t4-2,0'!K325</f>
        <v>0.78443560383441002</v>
      </c>
      <c r="G82">
        <f t="shared" si="19"/>
        <v>1</v>
      </c>
      <c r="H82" s="25">
        <f>'Comparison_dt_t4-2,0'!P325</f>
        <v>0.6910935204057449</v>
      </c>
      <c r="I82" s="3">
        <f t="shared" si="20"/>
        <v>0.88100733448048707</v>
      </c>
      <c r="J82" s="25">
        <f>'Comparison_dt_t4-2,0'!K336</f>
        <v>1.345</v>
      </c>
      <c r="K82" s="3">
        <f t="shared" si="21"/>
        <v>1.7146085585935771</v>
      </c>
    </row>
    <row r="83" spans="4:11" x14ac:dyDescent="0.25">
      <c r="D83" t="s">
        <v>29</v>
      </c>
      <c r="E83">
        <f>'Comparison_dt_t4-2,0'!K26</f>
        <v>1380</v>
      </c>
      <c r="F83" s="25">
        <f>'Comparison_dt_t4-2,0'!K327</f>
        <v>1.5610631118805061</v>
      </c>
      <c r="G83">
        <f t="shared" si="19"/>
        <v>1</v>
      </c>
      <c r="H83" s="25">
        <f>'Comparison_dt_t4-2,0'!P327</f>
        <v>1.4417926719438783</v>
      </c>
      <c r="I83" s="3">
        <f t="shared" si="20"/>
        <v>0.92359665728507878</v>
      </c>
      <c r="J83" s="25">
        <f>'Comparison_dt_t4-2,0'!K338</f>
        <v>2.4409999999999998</v>
      </c>
      <c r="K83" s="3">
        <f t="shared" si="21"/>
        <v>1.5636779713918767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Comparison_dt_t1-0,7</vt:lpstr>
      <vt:lpstr>Par.analysis_t1-0,7</vt:lpstr>
      <vt:lpstr>Comparison_dt_t2-1,0</vt:lpstr>
      <vt:lpstr>Par.analysis_t2-1,0</vt:lpstr>
      <vt:lpstr>Comparison_dt_t3-1,5</vt:lpstr>
      <vt:lpstr>Par.analysis_t3-1,5</vt:lpstr>
      <vt:lpstr>Comparison_dt_t4-2,0</vt:lpstr>
      <vt:lpstr>Par.analysis_t4-2,0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2019-12-08T18:25:04Z</dcterms:created>
  <dcterms:modified xsi:type="dcterms:W3CDTF">2020-02-24T20:23:00Z</dcterms:modified>
</cp:coreProperties>
</file>