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ano\Documents\Paolo\Universidad\Masterarbeit zwei\"/>
    </mc:Choice>
  </mc:AlternateContent>
  <xr:revisionPtr revIDLastSave="0" documentId="13_ncr:1_{83426391-C9E4-45F3-8C14-E6E04E53A127}" xr6:coauthVersionLast="45" xr6:coauthVersionMax="45" xr10:uidLastSave="{00000000-0000-0000-0000-000000000000}"/>
  <bookViews>
    <workbookView xWindow="-120" yWindow="-120" windowWidth="20730" windowHeight="11160" tabRatio="668" firstSheet="1" activeTab="1" xr2:uid="{6725AE39-B732-4E0F-A0D9-E912105CF47D}"/>
  </bookViews>
  <sheets>
    <sheet name="Comparison_dt_t1-0,7" sheetId="1" r:id="rId1"/>
    <sheet name="Par.analysis_t1-0,7" sheetId="11" r:id="rId2"/>
    <sheet name="Comparison_dt_t2-1,0" sheetId="7" r:id="rId3"/>
    <sheet name="Par.analysis_t2-1,0" sheetId="12" r:id="rId4"/>
    <sheet name="Comparison_dt_t3-1,5" sheetId="8" r:id="rId5"/>
    <sheet name="Par.analysis_t3-1,5" sheetId="16" r:id="rId6"/>
    <sheet name="Comparison_dt_t4-2,0" sheetId="9" r:id="rId7"/>
    <sheet name="Par.analysis_t4-2,0" sheetId="1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1" i="17" l="1"/>
  <c r="J40" i="17"/>
  <c r="J39" i="17"/>
  <c r="J38" i="17"/>
  <c r="F17" i="17"/>
  <c r="F16" i="17"/>
  <c r="F15" i="17"/>
  <c r="F14" i="17"/>
  <c r="J40" i="11"/>
  <c r="J39" i="11"/>
  <c r="J41" i="11"/>
  <c r="J38" i="11"/>
  <c r="J41" i="16"/>
  <c r="J40" i="16"/>
  <c r="J39" i="16"/>
  <c r="J38" i="16"/>
  <c r="D12" i="17"/>
  <c r="D11" i="17"/>
  <c r="D12" i="16"/>
  <c r="D11" i="16"/>
  <c r="E81" i="17" l="1"/>
  <c r="J81" i="17"/>
  <c r="E82" i="17"/>
  <c r="J82" i="17"/>
  <c r="E83" i="17"/>
  <c r="J83" i="17"/>
  <c r="E75" i="17"/>
  <c r="J75" i="17"/>
  <c r="E76" i="17"/>
  <c r="J76" i="17"/>
  <c r="E77" i="17"/>
  <c r="J77" i="17"/>
  <c r="E69" i="17"/>
  <c r="J69" i="17"/>
  <c r="E70" i="17"/>
  <c r="J70" i="17"/>
  <c r="E71" i="17"/>
  <c r="J71" i="17"/>
  <c r="E63" i="17"/>
  <c r="J63" i="17"/>
  <c r="E64" i="17"/>
  <c r="J64" i="17"/>
  <c r="E65" i="17"/>
  <c r="J65" i="17"/>
  <c r="E57" i="17"/>
  <c r="J57" i="17"/>
  <c r="E58" i="17"/>
  <c r="J58" i="17"/>
  <c r="E59" i="17"/>
  <c r="J59" i="17"/>
  <c r="E51" i="17"/>
  <c r="J51" i="17"/>
  <c r="E52" i="17"/>
  <c r="J52" i="17"/>
  <c r="E53" i="17"/>
  <c r="J53" i="17"/>
  <c r="E45" i="17"/>
  <c r="J45" i="17"/>
  <c r="E46" i="17"/>
  <c r="J46" i="17"/>
  <c r="E47" i="17"/>
  <c r="J47" i="17"/>
  <c r="E39" i="17"/>
  <c r="E40" i="17"/>
  <c r="E41" i="17"/>
  <c r="E33" i="17"/>
  <c r="J33" i="17"/>
  <c r="E34" i="17"/>
  <c r="J34" i="17"/>
  <c r="E35" i="17"/>
  <c r="J35" i="17"/>
  <c r="E27" i="17"/>
  <c r="J27" i="17"/>
  <c r="E28" i="17"/>
  <c r="J28" i="17"/>
  <c r="E29" i="17"/>
  <c r="J29" i="17"/>
  <c r="E21" i="17"/>
  <c r="J21" i="17"/>
  <c r="E22" i="17"/>
  <c r="J22" i="17"/>
  <c r="E23" i="17"/>
  <c r="J23" i="17"/>
  <c r="E15" i="17"/>
  <c r="J15" i="17"/>
  <c r="E16" i="17"/>
  <c r="J16" i="17"/>
  <c r="E17" i="17"/>
  <c r="J17" i="17"/>
  <c r="J80" i="17"/>
  <c r="J74" i="17"/>
  <c r="J68" i="17"/>
  <c r="J62" i="17"/>
  <c r="J56" i="17"/>
  <c r="J50" i="17"/>
  <c r="J44" i="17"/>
  <c r="E80" i="17"/>
  <c r="E56" i="17"/>
  <c r="E32" i="17"/>
  <c r="E74" i="17"/>
  <c r="E50" i="17"/>
  <c r="E26" i="17"/>
  <c r="E68" i="17"/>
  <c r="E44" i="17"/>
  <c r="E20" i="17"/>
  <c r="E62" i="17"/>
  <c r="E38" i="17"/>
  <c r="E14" i="17"/>
  <c r="J32" i="17"/>
  <c r="J26" i="17"/>
  <c r="J20" i="17"/>
  <c r="J14" i="17"/>
  <c r="E81" i="16"/>
  <c r="J81" i="16"/>
  <c r="E82" i="16"/>
  <c r="J82" i="16"/>
  <c r="E83" i="16"/>
  <c r="J83" i="16"/>
  <c r="E75" i="16"/>
  <c r="J75" i="16"/>
  <c r="E76" i="16"/>
  <c r="J76" i="16"/>
  <c r="E77" i="16"/>
  <c r="J77" i="16"/>
  <c r="E69" i="16"/>
  <c r="J69" i="16"/>
  <c r="E70" i="16"/>
  <c r="J70" i="16"/>
  <c r="E71" i="16"/>
  <c r="J71" i="16"/>
  <c r="E63" i="16"/>
  <c r="J63" i="16"/>
  <c r="E64" i="16"/>
  <c r="J64" i="16"/>
  <c r="E65" i="16"/>
  <c r="J65" i="16"/>
  <c r="E57" i="16"/>
  <c r="J57" i="16"/>
  <c r="E58" i="16"/>
  <c r="J58" i="16"/>
  <c r="E59" i="16"/>
  <c r="J59" i="16"/>
  <c r="E51" i="16"/>
  <c r="J51" i="16"/>
  <c r="E52" i="16"/>
  <c r="J52" i="16"/>
  <c r="E53" i="16"/>
  <c r="J53" i="16"/>
  <c r="E45" i="16"/>
  <c r="J45" i="16"/>
  <c r="E46" i="16"/>
  <c r="J46" i="16"/>
  <c r="E47" i="16"/>
  <c r="J47" i="16"/>
  <c r="E39" i="16"/>
  <c r="E40" i="16"/>
  <c r="E41" i="16"/>
  <c r="E33" i="16"/>
  <c r="J33" i="16"/>
  <c r="E34" i="16"/>
  <c r="J34" i="16"/>
  <c r="E35" i="16"/>
  <c r="J35" i="16"/>
  <c r="E27" i="16"/>
  <c r="J27" i="16"/>
  <c r="E28" i="16"/>
  <c r="J28" i="16"/>
  <c r="E29" i="16"/>
  <c r="J29" i="16"/>
  <c r="E21" i="16"/>
  <c r="J21" i="16"/>
  <c r="E22" i="16"/>
  <c r="J22" i="16"/>
  <c r="E23" i="16"/>
  <c r="J23" i="16"/>
  <c r="E15" i="16"/>
  <c r="J15" i="16"/>
  <c r="E16" i="16"/>
  <c r="J16" i="16"/>
  <c r="E17" i="16"/>
  <c r="J17" i="16"/>
  <c r="J80" i="16"/>
  <c r="E80" i="16"/>
  <c r="J74" i="16"/>
  <c r="E74" i="16"/>
  <c r="J68" i="16"/>
  <c r="E68" i="16"/>
  <c r="J62" i="16"/>
  <c r="E62" i="16"/>
  <c r="E56" i="16"/>
  <c r="J50" i="16"/>
  <c r="E50" i="16"/>
  <c r="J44" i="16"/>
  <c r="E44" i="16"/>
  <c r="E38" i="16"/>
  <c r="J32" i="16"/>
  <c r="E32" i="16"/>
  <c r="J26" i="16"/>
  <c r="E26" i="16"/>
  <c r="J20" i="16"/>
  <c r="E20" i="16"/>
  <c r="J14" i="16"/>
  <c r="E14" i="16"/>
  <c r="D60" i="17"/>
  <c r="D36" i="17"/>
  <c r="E81" i="12"/>
  <c r="J81" i="12"/>
  <c r="E82" i="12"/>
  <c r="J82" i="12"/>
  <c r="E83" i="12"/>
  <c r="J83" i="12"/>
  <c r="E75" i="12"/>
  <c r="J75" i="12"/>
  <c r="E76" i="12"/>
  <c r="J76" i="12"/>
  <c r="E77" i="12"/>
  <c r="J77" i="12"/>
  <c r="E69" i="12"/>
  <c r="J69" i="12"/>
  <c r="E70" i="12"/>
  <c r="J70" i="12"/>
  <c r="E71" i="12"/>
  <c r="J71" i="12"/>
  <c r="E63" i="12"/>
  <c r="J63" i="12"/>
  <c r="E64" i="12"/>
  <c r="J64" i="12"/>
  <c r="E65" i="12"/>
  <c r="J65" i="12"/>
  <c r="E74" i="12"/>
  <c r="E68" i="12"/>
  <c r="E62" i="12"/>
  <c r="E57" i="12"/>
  <c r="J57" i="12"/>
  <c r="E58" i="12"/>
  <c r="J58" i="12"/>
  <c r="E59" i="12"/>
  <c r="J59" i="12"/>
  <c r="E53" i="12"/>
  <c r="E52" i="12"/>
  <c r="E51" i="12"/>
  <c r="E50" i="12"/>
  <c r="E47" i="12"/>
  <c r="E46" i="12"/>
  <c r="E45" i="12"/>
  <c r="E44" i="12"/>
  <c r="E41" i="12"/>
  <c r="E40" i="12"/>
  <c r="E39" i="12"/>
  <c r="E38" i="12"/>
  <c r="E77" i="11"/>
  <c r="E76" i="11"/>
  <c r="E75" i="11"/>
  <c r="E74" i="11"/>
  <c r="E71" i="11"/>
  <c r="E70" i="11"/>
  <c r="E69" i="11"/>
  <c r="E68" i="11"/>
  <c r="E65" i="11"/>
  <c r="E64" i="11"/>
  <c r="E63" i="11"/>
  <c r="E62" i="11"/>
  <c r="E53" i="11"/>
  <c r="E52" i="11"/>
  <c r="E51" i="11"/>
  <c r="E50" i="11"/>
  <c r="E47" i="11"/>
  <c r="E46" i="11"/>
  <c r="E45" i="11"/>
  <c r="E44" i="11"/>
  <c r="E41" i="11"/>
  <c r="E40" i="11"/>
  <c r="E39" i="11"/>
  <c r="E38" i="11"/>
  <c r="J56" i="16" l="1"/>
  <c r="J51" i="12"/>
  <c r="J52" i="12"/>
  <c r="J53" i="12"/>
  <c r="J46" i="12"/>
  <c r="J45" i="12"/>
  <c r="J47" i="12"/>
  <c r="J39" i="12"/>
  <c r="J40" i="12"/>
  <c r="J41" i="12"/>
  <c r="E33" i="12"/>
  <c r="J33" i="12"/>
  <c r="E34" i="12"/>
  <c r="J34" i="12"/>
  <c r="E35" i="12"/>
  <c r="J35" i="12"/>
  <c r="E27" i="12"/>
  <c r="J27" i="12"/>
  <c r="E28" i="12"/>
  <c r="J28" i="12"/>
  <c r="E29" i="12"/>
  <c r="J29" i="12"/>
  <c r="E21" i="12"/>
  <c r="J21" i="12"/>
  <c r="E22" i="12"/>
  <c r="J22" i="12"/>
  <c r="E23" i="12"/>
  <c r="J23" i="12"/>
  <c r="E15" i="12"/>
  <c r="J15" i="12"/>
  <c r="E16" i="12"/>
  <c r="J16" i="12"/>
  <c r="E17" i="12"/>
  <c r="J17" i="12"/>
  <c r="D60" i="16"/>
  <c r="D36" i="16"/>
  <c r="J80" i="12"/>
  <c r="E80" i="12"/>
  <c r="J74" i="12"/>
  <c r="J68" i="12"/>
  <c r="J62" i="12"/>
  <c r="J56" i="12"/>
  <c r="E56" i="12"/>
  <c r="J50" i="12"/>
  <c r="J44" i="12"/>
  <c r="J38" i="12"/>
  <c r="J32" i="12"/>
  <c r="E32" i="12"/>
  <c r="J26" i="12"/>
  <c r="E26" i="12"/>
  <c r="J20" i="12"/>
  <c r="E20" i="12"/>
  <c r="E14" i="12"/>
  <c r="J14" i="12"/>
  <c r="D11" i="12"/>
  <c r="D12" i="12"/>
  <c r="D60" i="12"/>
  <c r="D36" i="12"/>
  <c r="J81" i="11" l="1"/>
  <c r="J82" i="11"/>
  <c r="J83" i="11"/>
  <c r="J80" i="11"/>
  <c r="J75" i="11"/>
  <c r="J76" i="11"/>
  <c r="J77" i="11"/>
  <c r="J74" i="11"/>
  <c r="J69" i="11"/>
  <c r="J70" i="11"/>
  <c r="J71" i="11"/>
  <c r="J68" i="11"/>
  <c r="J63" i="11"/>
  <c r="J64" i="11"/>
  <c r="J65" i="11"/>
  <c r="J62" i="11"/>
  <c r="J57" i="11"/>
  <c r="J58" i="11"/>
  <c r="J59" i="11"/>
  <c r="J56" i="11"/>
  <c r="J51" i="11"/>
  <c r="J52" i="11"/>
  <c r="J53" i="11"/>
  <c r="J50" i="11"/>
  <c r="J45" i="11"/>
  <c r="J46" i="11"/>
  <c r="J47" i="11"/>
  <c r="J44" i="11"/>
  <c r="D60" i="11"/>
  <c r="E83" i="11"/>
  <c r="E82" i="11"/>
  <c r="E81" i="11"/>
  <c r="E80" i="11"/>
  <c r="E59" i="11"/>
  <c r="E58" i="11"/>
  <c r="E57" i="11"/>
  <c r="E56" i="11"/>
  <c r="D36" i="11"/>
  <c r="D12" i="11"/>
  <c r="D11" i="11"/>
  <c r="J33" i="11"/>
  <c r="J34" i="11"/>
  <c r="J35" i="11"/>
  <c r="J32" i="11"/>
  <c r="J27" i="11"/>
  <c r="J28" i="11"/>
  <c r="J29" i="11"/>
  <c r="J26" i="11"/>
  <c r="E35" i="11"/>
  <c r="E34" i="11"/>
  <c r="E33" i="11"/>
  <c r="E32" i="11"/>
  <c r="E29" i="11"/>
  <c r="E28" i="11"/>
  <c r="E27" i="11"/>
  <c r="E26" i="11"/>
  <c r="E23" i="11"/>
  <c r="E22" i="11"/>
  <c r="E21" i="11"/>
  <c r="E20" i="11"/>
  <c r="E17" i="11"/>
  <c r="E16" i="11"/>
  <c r="E15" i="11"/>
  <c r="E14" i="11"/>
  <c r="J21" i="11"/>
  <c r="J22" i="11"/>
  <c r="J23" i="11"/>
  <c r="J20" i="11"/>
  <c r="J17" i="11"/>
  <c r="J15" i="11"/>
  <c r="J16" i="11"/>
  <c r="J14" i="11"/>
  <c r="I273" i="7" l="1"/>
  <c r="J273" i="7"/>
  <c r="P339" i="9" l="1"/>
  <c r="O339" i="9"/>
  <c r="N339" i="9"/>
  <c r="M339" i="9"/>
  <c r="K339" i="9"/>
  <c r="J339" i="9"/>
  <c r="I339" i="9"/>
  <c r="H339" i="9"/>
  <c r="P337" i="9"/>
  <c r="O337" i="9"/>
  <c r="N337" i="9"/>
  <c r="M337" i="9"/>
  <c r="K337" i="9"/>
  <c r="J337" i="9"/>
  <c r="I337" i="9"/>
  <c r="H337" i="9"/>
  <c r="P335" i="9"/>
  <c r="O335" i="9"/>
  <c r="N335" i="9"/>
  <c r="M335" i="9"/>
  <c r="K335" i="9"/>
  <c r="J335" i="9"/>
  <c r="I335" i="9"/>
  <c r="H335" i="9"/>
  <c r="P333" i="9"/>
  <c r="O333" i="9"/>
  <c r="N333" i="9"/>
  <c r="M333" i="9"/>
  <c r="K333" i="9"/>
  <c r="J333" i="9"/>
  <c r="I333" i="9"/>
  <c r="H333" i="9"/>
  <c r="P307" i="9"/>
  <c r="O307" i="9"/>
  <c r="N307" i="9"/>
  <c r="M307" i="9"/>
  <c r="K307" i="9"/>
  <c r="J307" i="9"/>
  <c r="I307" i="9"/>
  <c r="H307" i="9"/>
  <c r="P305" i="9"/>
  <c r="O305" i="9"/>
  <c r="N305" i="9"/>
  <c r="M305" i="9"/>
  <c r="K305" i="9"/>
  <c r="J305" i="9"/>
  <c r="I305" i="9"/>
  <c r="H305" i="9"/>
  <c r="P303" i="9"/>
  <c r="O303" i="9"/>
  <c r="N303" i="9"/>
  <c r="M303" i="9"/>
  <c r="K303" i="9"/>
  <c r="J303" i="9"/>
  <c r="I303" i="9"/>
  <c r="H303" i="9"/>
  <c r="P301" i="9"/>
  <c r="O301" i="9"/>
  <c r="N301" i="9"/>
  <c r="M301" i="9"/>
  <c r="K301" i="9"/>
  <c r="J301" i="9"/>
  <c r="I301" i="9"/>
  <c r="H301" i="9"/>
  <c r="P275" i="9"/>
  <c r="O275" i="9"/>
  <c r="N275" i="9"/>
  <c r="M275" i="9"/>
  <c r="K275" i="9"/>
  <c r="J275" i="9"/>
  <c r="I275" i="9"/>
  <c r="H275" i="9"/>
  <c r="P273" i="9"/>
  <c r="O273" i="9"/>
  <c r="N273" i="9"/>
  <c r="M273" i="9"/>
  <c r="K273" i="9"/>
  <c r="J273" i="9"/>
  <c r="I273" i="9"/>
  <c r="H273" i="9"/>
  <c r="P271" i="9"/>
  <c r="O271" i="9"/>
  <c r="N271" i="9"/>
  <c r="M271" i="9"/>
  <c r="K271" i="9"/>
  <c r="J271" i="9"/>
  <c r="I271" i="9"/>
  <c r="H271" i="9"/>
  <c r="P269" i="9"/>
  <c r="O269" i="9"/>
  <c r="N269" i="9"/>
  <c r="M269" i="9"/>
  <c r="K269" i="9"/>
  <c r="J269" i="9"/>
  <c r="I269" i="9"/>
  <c r="H269" i="9"/>
  <c r="K131" i="9"/>
  <c r="K159" i="9" s="1"/>
  <c r="J131" i="9"/>
  <c r="J159" i="9" s="1"/>
  <c r="I131" i="9"/>
  <c r="I159" i="9" s="1"/>
  <c r="H131" i="9"/>
  <c r="H159" i="9" s="1"/>
  <c r="K35" i="9"/>
  <c r="K139" i="9" s="1"/>
  <c r="J35" i="9"/>
  <c r="J137" i="9" s="1"/>
  <c r="I35" i="9"/>
  <c r="I137" i="9" s="1"/>
  <c r="H35" i="9"/>
  <c r="H139" i="9" s="1"/>
  <c r="K27" i="9"/>
  <c r="J27" i="9"/>
  <c r="I27" i="9"/>
  <c r="H27" i="9"/>
  <c r="K25" i="9"/>
  <c r="J25" i="9"/>
  <c r="I25" i="9"/>
  <c r="H25" i="9"/>
  <c r="K23" i="9"/>
  <c r="J23" i="9"/>
  <c r="I23" i="9"/>
  <c r="H23" i="9"/>
  <c r="K21" i="9"/>
  <c r="J21" i="9"/>
  <c r="I21" i="9"/>
  <c r="H21" i="9"/>
  <c r="K18" i="9"/>
  <c r="J18" i="9"/>
  <c r="I18" i="9"/>
  <c r="H18" i="9"/>
  <c r="K17" i="9"/>
  <c r="J17" i="9"/>
  <c r="I17" i="9"/>
  <c r="H17" i="9"/>
  <c r="K12" i="9"/>
  <c r="J12" i="9"/>
  <c r="I12" i="9"/>
  <c r="H12" i="9"/>
  <c r="P339" i="8"/>
  <c r="O339" i="8"/>
  <c r="N339" i="8"/>
  <c r="M339" i="8"/>
  <c r="K339" i="8"/>
  <c r="J339" i="8"/>
  <c r="I339" i="8"/>
  <c r="H339" i="8"/>
  <c r="P337" i="8"/>
  <c r="O337" i="8"/>
  <c r="N337" i="8"/>
  <c r="M337" i="8"/>
  <c r="K337" i="8"/>
  <c r="J337" i="8"/>
  <c r="I337" i="8"/>
  <c r="H337" i="8"/>
  <c r="P335" i="8"/>
  <c r="O335" i="8"/>
  <c r="N335" i="8"/>
  <c r="M335" i="8"/>
  <c r="K335" i="8"/>
  <c r="J335" i="8"/>
  <c r="I335" i="8"/>
  <c r="H335" i="8"/>
  <c r="P333" i="8"/>
  <c r="O333" i="8"/>
  <c r="N333" i="8"/>
  <c r="M333" i="8"/>
  <c r="K333" i="8"/>
  <c r="J333" i="8"/>
  <c r="I333" i="8"/>
  <c r="H333" i="8"/>
  <c r="P307" i="8"/>
  <c r="O307" i="8"/>
  <c r="N307" i="8"/>
  <c r="M307" i="8"/>
  <c r="K307" i="8"/>
  <c r="J307" i="8"/>
  <c r="I307" i="8"/>
  <c r="H307" i="8"/>
  <c r="P305" i="8"/>
  <c r="O305" i="8"/>
  <c r="N305" i="8"/>
  <c r="M305" i="8"/>
  <c r="K305" i="8"/>
  <c r="J305" i="8"/>
  <c r="I305" i="8"/>
  <c r="H305" i="8"/>
  <c r="P303" i="8"/>
  <c r="O303" i="8"/>
  <c r="N303" i="8"/>
  <c r="M303" i="8"/>
  <c r="K303" i="8"/>
  <c r="J303" i="8"/>
  <c r="I303" i="8"/>
  <c r="H303" i="8"/>
  <c r="P301" i="8"/>
  <c r="O301" i="8"/>
  <c r="N301" i="8"/>
  <c r="M301" i="8"/>
  <c r="K301" i="8"/>
  <c r="J301" i="8"/>
  <c r="I301" i="8"/>
  <c r="H301" i="8"/>
  <c r="P275" i="8"/>
  <c r="O275" i="8"/>
  <c r="N275" i="8"/>
  <c r="M275" i="8"/>
  <c r="K275" i="8"/>
  <c r="J275" i="8"/>
  <c r="I275" i="8"/>
  <c r="H275" i="8"/>
  <c r="P273" i="8"/>
  <c r="O273" i="8"/>
  <c r="N273" i="8"/>
  <c r="M273" i="8"/>
  <c r="K273" i="8"/>
  <c r="J273" i="8"/>
  <c r="I273" i="8"/>
  <c r="H273" i="8"/>
  <c r="P271" i="8"/>
  <c r="O271" i="8"/>
  <c r="N271" i="8"/>
  <c r="M271" i="8"/>
  <c r="K271" i="8"/>
  <c r="J271" i="8"/>
  <c r="I271" i="8"/>
  <c r="H271" i="8"/>
  <c r="P269" i="8"/>
  <c r="O269" i="8"/>
  <c r="N269" i="8"/>
  <c r="M269" i="8"/>
  <c r="K269" i="8"/>
  <c r="J269" i="8"/>
  <c r="I269" i="8"/>
  <c r="H269" i="8"/>
  <c r="K131" i="8"/>
  <c r="K159" i="8" s="1"/>
  <c r="J131" i="8"/>
  <c r="J159" i="8" s="1"/>
  <c r="I131" i="8"/>
  <c r="I159" i="8" s="1"/>
  <c r="H131" i="8"/>
  <c r="H159" i="8" s="1"/>
  <c r="K35" i="8"/>
  <c r="J35" i="8"/>
  <c r="I35" i="8"/>
  <c r="H35" i="8"/>
  <c r="K27" i="8"/>
  <c r="J27" i="8"/>
  <c r="I27" i="8"/>
  <c r="H27" i="8"/>
  <c r="K25" i="8"/>
  <c r="J25" i="8"/>
  <c r="I25" i="8"/>
  <c r="H25" i="8"/>
  <c r="K23" i="8"/>
  <c r="J23" i="8"/>
  <c r="I23" i="8"/>
  <c r="H23" i="8"/>
  <c r="K21" i="8"/>
  <c r="J21" i="8"/>
  <c r="I21" i="8"/>
  <c r="H21" i="8"/>
  <c r="K18" i="8"/>
  <c r="J18" i="8"/>
  <c r="I18" i="8"/>
  <c r="H18" i="8"/>
  <c r="K17" i="8"/>
  <c r="J17" i="8"/>
  <c r="I17" i="8"/>
  <c r="H17" i="8"/>
  <c r="K12" i="8"/>
  <c r="J12" i="8"/>
  <c r="I12" i="8"/>
  <c r="H12" i="8"/>
  <c r="P339" i="7"/>
  <c r="O339" i="7"/>
  <c r="N339" i="7"/>
  <c r="M339" i="7"/>
  <c r="K339" i="7"/>
  <c r="J339" i="7"/>
  <c r="I339" i="7"/>
  <c r="H339" i="7"/>
  <c r="P337" i="7"/>
  <c r="O337" i="7"/>
  <c r="N337" i="7"/>
  <c r="M337" i="7"/>
  <c r="K337" i="7"/>
  <c r="J337" i="7"/>
  <c r="I337" i="7"/>
  <c r="H337" i="7"/>
  <c r="P335" i="7"/>
  <c r="O335" i="7"/>
  <c r="N335" i="7"/>
  <c r="M335" i="7"/>
  <c r="K335" i="7"/>
  <c r="J335" i="7"/>
  <c r="I335" i="7"/>
  <c r="H335" i="7"/>
  <c r="P333" i="7"/>
  <c r="O333" i="7"/>
  <c r="N333" i="7"/>
  <c r="M333" i="7"/>
  <c r="K333" i="7"/>
  <c r="J333" i="7"/>
  <c r="I333" i="7"/>
  <c r="H333" i="7"/>
  <c r="P307" i="7"/>
  <c r="O307" i="7"/>
  <c r="N307" i="7"/>
  <c r="M307" i="7"/>
  <c r="K307" i="7"/>
  <c r="J307" i="7"/>
  <c r="I307" i="7"/>
  <c r="H307" i="7"/>
  <c r="P305" i="7"/>
  <c r="O305" i="7"/>
  <c r="N305" i="7"/>
  <c r="M305" i="7"/>
  <c r="K305" i="7"/>
  <c r="J305" i="7"/>
  <c r="I305" i="7"/>
  <c r="H305" i="7"/>
  <c r="P303" i="7"/>
  <c r="O303" i="7"/>
  <c r="N303" i="7"/>
  <c r="M303" i="7"/>
  <c r="K303" i="7"/>
  <c r="J303" i="7"/>
  <c r="I303" i="7"/>
  <c r="H303" i="7"/>
  <c r="P301" i="7"/>
  <c r="O301" i="7"/>
  <c r="N301" i="7"/>
  <c r="M301" i="7"/>
  <c r="K301" i="7"/>
  <c r="J301" i="7"/>
  <c r="I301" i="7"/>
  <c r="H301" i="7"/>
  <c r="P275" i="7"/>
  <c r="O275" i="7"/>
  <c r="N275" i="7"/>
  <c r="M275" i="7"/>
  <c r="K275" i="7"/>
  <c r="J275" i="7"/>
  <c r="I275" i="7"/>
  <c r="H275" i="7"/>
  <c r="P273" i="7"/>
  <c r="O273" i="7"/>
  <c r="N273" i="7"/>
  <c r="M273" i="7"/>
  <c r="K273" i="7"/>
  <c r="H273" i="7"/>
  <c r="P271" i="7"/>
  <c r="O271" i="7"/>
  <c r="N271" i="7"/>
  <c r="M271" i="7"/>
  <c r="K271" i="7"/>
  <c r="J271" i="7"/>
  <c r="I271" i="7"/>
  <c r="H271" i="7"/>
  <c r="P269" i="7"/>
  <c r="O269" i="7"/>
  <c r="N269" i="7"/>
  <c r="M269" i="7"/>
  <c r="K269" i="7"/>
  <c r="J269" i="7"/>
  <c r="I269" i="7"/>
  <c r="H269" i="7"/>
  <c r="K131" i="7"/>
  <c r="K159" i="7" s="1"/>
  <c r="J131" i="7"/>
  <c r="J159" i="7" s="1"/>
  <c r="I131" i="7"/>
  <c r="I159" i="7" s="1"/>
  <c r="H131" i="7"/>
  <c r="H159" i="7" s="1"/>
  <c r="K35" i="7"/>
  <c r="J35" i="7"/>
  <c r="J137" i="7" s="1"/>
  <c r="I35" i="7"/>
  <c r="I137" i="7" s="1"/>
  <c r="H35" i="7"/>
  <c r="H139" i="7" s="1"/>
  <c r="K27" i="7"/>
  <c r="J27" i="7"/>
  <c r="I27" i="7"/>
  <c r="H27" i="7"/>
  <c r="K25" i="7"/>
  <c r="J25" i="7"/>
  <c r="I25" i="7"/>
  <c r="H25" i="7"/>
  <c r="K23" i="7"/>
  <c r="J23" i="7"/>
  <c r="I23" i="7"/>
  <c r="H23" i="7"/>
  <c r="K21" i="7"/>
  <c r="J21" i="7"/>
  <c r="I21" i="7"/>
  <c r="H21" i="7"/>
  <c r="K18" i="7"/>
  <c r="J18" i="7"/>
  <c r="I18" i="7"/>
  <c r="H18" i="7"/>
  <c r="K17" i="7"/>
  <c r="J17" i="7"/>
  <c r="I17" i="7"/>
  <c r="H17" i="7"/>
  <c r="K12" i="7"/>
  <c r="K13" i="7" s="1"/>
  <c r="J12" i="7"/>
  <c r="I12" i="7"/>
  <c r="H12" i="7"/>
  <c r="P339" i="1"/>
  <c r="O339" i="1"/>
  <c r="N339" i="1"/>
  <c r="M339" i="1"/>
  <c r="K339" i="1"/>
  <c r="J339" i="1"/>
  <c r="I339" i="1"/>
  <c r="H339" i="1"/>
  <c r="P337" i="1"/>
  <c r="O337" i="1"/>
  <c r="N337" i="1"/>
  <c r="M337" i="1"/>
  <c r="K337" i="1"/>
  <c r="J337" i="1"/>
  <c r="I337" i="1"/>
  <c r="H337" i="1"/>
  <c r="P335" i="1"/>
  <c r="O335" i="1"/>
  <c r="N335" i="1"/>
  <c r="M335" i="1"/>
  <c r="K335" i="1"/>
  <c r="J335" i="1"/>
  <c r="I335" i="1"/>
  <c r="H335" i="1"/>
  <c r="P333" i="1"/>
  <c r="O333" i="1"/>
  <c r="N333" i="1"/>
  <c r="M333" i="1"/>
  <c r="K333" i="1"/>
  <c r="J333" i="1"/>
  <c r="I333" i="1"/>
  <c r="H333" i="1"/>
  <c r="P307" i="1"/>
  <c r="O307" i="1"/>
  <c r="N307" i="1"/>
  <c r="M307" i="1"/>
  <c r="K307" i="1"/>
  <c r="J307" i="1"/>
  <c r="I307" i="1"/>
  <c r="H307" i="1"/>
  <c r="P305" i="1"/>
  <c r="O305" i="1"/>
  <c r="N305" i="1"/>
  <c r="M305" i="1"/>
  <c r="K305" i="1"/>
  <c r="J305" i="1"/>
  <c r="I305" i="1"/>
  <c r="H305" i="1"/>
  <c r="P303" i="1"/>
  <c r="O303" i="1"/>
  <c r="N303" i="1"/>
  <c r="M303" i="1"/>
  <c r="K303" i="1"/>
  <c r="J303" i="1"/>
  <c r="I303" i="1"/>
  <c r="H303" i="1"/>
  <c r="P301" i="1"/>
  <c r="O301" i="1"/>
  <c r="N301" i="1"/>
  <c r="M301" i="1"/>
  <c r="K301" i="1"/>
  <c r="J301" i="1"/>
  <c r="I301" i="1"/>
  <c r="H301" i="1"/>
  <c r="I36" i="7" l="1"/>
  <c r="I37" i="7"/>
  <c r="K14" i="7"/>
  <c r="K63" i="7" s="1"/>
  <c r="J37" i="7"/>
  <c r="J93" i="7" s="1"/>
  <c r="J138" i="7" s="1"/>
  <c r="I139" i="7"/>
  <c r="J36" i="7"/>
  <c r="K59" i="7"/>
  <c r="J139" i="7"/>
  <c r="I36" i="9"/>
  <c r="I139" i="9"/>
  <c r="I37" i="9"/>
  <c r="I231" i="9"/>
  <c r="I232" i="9" s="1"/>
  <c r="I227" i="9"/>
  <c r="I228" i="9" s="1"/>
  <c r="I229" i="9"/>
  <c r="I230" i="9" s="1"/>
  <c r="I225" i="9"/>
  <c r="I226" i="9" s="1"/>
  <c r="I14" i="9"/>
  <c r="I63" i="9" s="1"/>
  <c r="H231" i="9"/>
  <c r="H232" i="9" s="1"/>
  <c r="H229" i="9"/>
  <c r="H230" i="9" s="1"/>
  <c r="H227" i="9"/>
  <c r="H228" i="9" s="1"/>
  <c r="H225" i="9"/>
  <c r="H226" i="9" s="1"/>
  <c r="I13" i="9"/>
  <c r="I53" i="9"/>
  <c r="J231" i="9"/>
  <c r="J232" i="9" s="1"/>
  <c r="J229" i="9"/>
  <c r="J230" i="9" s="1"/>
  <c r="J227" i="9"/>
  <c r="J228" i="9" s="1"/>
  <c r="J225" i="9"/>
  <c r="J226" i="9" s="1"/>
  <c r="J14" i="9"/>
  <c r="J55" i="9" s="1"/>
  <c r="J36" i="9"/>
  <c r="J53" i="9"/>
  <c r="J58" i="9"/>
  <c r="J63" i="9"/>
  <c r="J139" i="9"/>
  <c r="K13" i="9"/>
  <c r="K14" i="9"/>
  <c r="K66" i="9" s="1"/>
  <c r="K36" i="9"/>
  <c r="K37" i="9"/>
  <c r="K93" i="9" s="1"/>
  <c r="K138" i="9" s="1"/>
  <c r="K54" i="9"/>
  <c r="K58" i="9"/>
  <c r="K60" i="9"/>
  <c r="K64" i="9"/>
  <c r="K94" i="9"/>
  <c r="K140" i="9" s="1"/>
  <c r="K231" i="9"/>
  <c r="K232" i="9" s="1"/>
  <c r="K229" i="9"/>
  <c r="K230" i="9" s="1"/>
  <c r="K227" i="9"/>
  <c r="K228" i="9" s="1"/>
  <c r="K225" i="9"/>
  <c r="K226" i="9" s="1"/>
  <c r="K137" i="9"/>
  <c r="J13" i="9"/>
  <c r="J37" i="9"/>
  <c r="J94" i="9" s="1"/>
  <c r="J140" i="9" s="1"/>
  <c r="J54" i="9"/>
  <c r="J56" i="9"/>
  <c r="J59" i="9"/>
  <c r="J61" i="9"/>
  <c r="J64" i="9"/>
  <c r="H13" i="9"/>
  <c r="H14" i="9"/>
  <c r="H66" i="9" s="1"/>
  <c r="H36" i="9"/>
  <c r="H37" i="9"/>
  <c r="H94" i="9" s="1"/>
  <c r="H140" i="9" s="1"/>
  <c r="H56" i="9"/>
  <c r="H59" i="9"/>
  <c r="H61" i="9"/>
  <c r="H137" i="9"/>
  <c r="J231" i="8"/>
  <c r="J232" i="8" s="1"/>
  <c r="J229" i="8"/>
  <c r="J230" i="8" s="1"/>
  <c r="J227" i="8"/>
  <c r="J228" i="8" s="1"/>
  <c r="J225" i="8"/>
  <c r="J226" i="8" s="1"/>
  <c r="J14" i="8"/>
  <c r="J64" i="8" s="1"/>
  <c r="J63" i="8"/>
  <c r="K13" i="8"/>
  <c r="K14" i="8"/>
  <c r="K66" i="8" s="1"/>
  <c r="K139" i="8"/>
  <c r="K137" i="8"/>
  <c r="K36" i="8"/>
  <c r="K37" i="8"/>
  <c r="K93" i="8" s="1"/>
  <c r="K138" i="8" s="1"/>
  <c r="K54" i="8"/>
  <c r="K55" i="8"/>
  <c r="K56" i="8"/>
  <c r="K58" i="8"/>
  <c r="K59" i="8"/>
  <c r="K60" i="8"/>
  <c r="K61" i="8"/>
  <c r="K63" i="8"/>
  <c r="K64" i="8"/>
  <c r="K65" i="8"/>
  <c r="K94" i="8"/>
  <c r="K140" i="8" s="1"/>
  <c r="K231" i="8"/>
  <c r="K232" i="8" s="1"/>
  <c r="K229" i="8"/>
  <c r="K230" i="8" s="1"/>
  <c r="K227" i="8"/>
  <c r="K228" i="8" s="1"/>
  <c r="K225" i="8"/>
  <c r="K226" i="8" s="1"/>
  <c r="J13" i="8"/>
  <c r="J36" i="8"/>
  <c r="J54" i="8"/>
  <c r="J58" i="8"/>
  <c r="J61" i="8"/>
  <c r="J65" i="8"/>
  <c r="J137" i="8"/>
  <c r="H13" i="8"/>
  <c r="H14" i="8"/>
  <c r="H53" i="8" s="1"/>
  <c r="H139" i="8"/>
  <c r="H137" i="8"/>
  <c r="H36" i="8"/>
  <c r="H37" i="8"/>
  <c r="H93" i="8" s="1"/>
  <c r="H138" i="8" s="1"/>
  <c r="H56" i="8"/>
  <c r="H231" i="8"/>
  <c r="H232" i="8" s="1"/>
  <c r="H229" i="8"/>
  <c r="H230" i="8" s="1"/>
  <c r="H227" i="8"/>
  <c r="H228" i="8" s="1"/>
  <c r="H225" i="8"/>
  <c r="H226" i="8" s="1"/>
  <c r="J139" i="8"/>
  <c r="J37" i="8"/>
  <c r="J94" i="8" s="1"/>
  <c r="J140" i="8" s="1"/>
  <c r="J55" i="8"/>
  <c r="J60" i="8"/>
  <c r="I13" i="8"/>
  <c r="I14" i="8"/>
  <c r="I66" i="8" s="1"/>
  <c r="I139" i="8"/>
  <c r="I137" i="8"/>
  <c r="I36" i="8"/>
  <c r="I37" i="8"/>
  <c r="I94" i="8" s="1"/>
  <c r="I140" i="8" s="1"/>
  <c r="I54" i="8"/>
  <c r="I61" i="8"/>
  <c r="I64" i="8"/>
  <c r="I231" i="8"/>
  <c r="I232" i="8" s="1"/>
  <c r="I229" i="8"/>
  <c r="I230" i="8" s="1"/>
  <c r="I227" i="8"/>
  <c r="I228" i="8" s="1"/>
  <c r="I225" i="8"/>
  <c r="I226" i="8" s="1"/>
  <c r="I13" i="7"/>
  <c r="I14" i="7"/>
  <c r="I59" i="7" s="1"/>
  <c r="I231" i="7"/>
  <c r="I232" i="7" s="1"/>
  <c r="I229" i="7"/>
  <c r="I230" i="7" s="1"/>
  <c r="I227" i="7"/>
  <c r="I228" i="7" s="1"/>
  <c r="I225" i="7"/>
  <c r="I226" i="7" s="1"/>
  <c r="J13" i="7"/>
  <c r="K53" i="7"/>
  <c r="I60" i="7"/>
  <c r="I88" i="7"/>
  <c r="I132" i="7" s="1"/>
  <c r="I179" i="7"/>
  <c r="I108" i="7"/>
  <c r="I191" i="7"/>
  <c r="I178" i="7"/>
  <c r="I121" i="7"/>
  <c r="I107" i="7"/>
  <c r="I94" i="7"/>
  <c r="I140" i="7" s="1"/>
  <c r="K231" i="7"/>
  <c r="K232" i="7" s="1"/>
  <c r="K229" i="7"/>
  <c r="K230" i="7" s="1"/>
  <c r="K227" i="7"/>
  <c r="K228" i="7" s="1"/>
  <c r="K225" i="7"/>
  <c r="K226" i="7" s="1"/>
  <c r="J231" i="7"/>
  <c r="J232" i="7" s="1"/>
  <c r="J229" i="7"/>
  <c r="J230" i="7" s="1"/>
  <c r="J227" i="7"/>
  <c r="J228" i="7" s="1"/>
  <c r="J225" i="7"/>
  <c r="J226" i="7" s="1"/>
  <c r="I192" i="7"/>
  <c r="J14" i="7"/>
  <c r="J55" i="7" s="1"/>
  <c r="K139" i="7"/>
  <c r="K36" i="7"/>
  <c r="K37" i="7"/>
  <c r="K137" i="7"/>
  <c r="J107" i="7"/>
  <c r="J179" i="7"/>
  <c r="I133" i="7"/>
  <c r="H231" i="7"/>
  <c r="H232" i="7" s="1"/>
  <c r="H229" i="7"/>
  <c r="H230" i="7" s="1"/>
  <c r="H227" i="7"/>
  <c r="H228" i="7" s="1"/>
  <c r="H225" i="7"/>
  <c r="H226" i="7" s="1"/>
  <c r="K66" i="7"/>
  <c r="K56" i="7"/>
  <c r="I93" i="7"/>
  <c r="I138" i="7" s="1"/>
  <c r="K55" i="7"/>
  <c r="K60" i="7"/>
  <c r="H13" i="7"/>
  <c r="H14" i="7"/>
  <c r="H53" i="7" s="1"/>
  <c r="H36" i="7"/>
  <c r="H37" i="7"/>
  <c r="H93" i="7" s="1"/>
  <c r="H138" i="7" s="1"/>
  <c r="H60" i="7"/>
  <c r="H65" i="7"/>
  <c r="H137" i="7"/>
  <c r="J56" i="8" l="1"/>
  <c r="I59" i="8"/>
  <c r="I93" i="8"/>
  <c r="I138" i="8" s="1"/>
  <c r="I56" i="8"/>
  <c r="I182" i="8" s="1"/>
  <c r="J66" i="8"/>
  <c r="J133" i="7"/>
  <c r="J121" i="7"/>
  <c r="J192" i="7"/>
  <c r="J178" i="7"/>
  <c r="J204" i="7" s="1"/>
  <c r="J88" i="7"/>
  <c r="J132" i="7" s="1"/>
  <c r="K65" i="7"/>
  <c r="K154" i="7" s="1"/>
  <c r="H55" i="7"/>
  <c r="H144" i="7" s="1"/>
  <c r="K61" i="7"/>
  <c r="K198" i="7" s="1"/>
  <c r="J94" i="7"/>
  <c r="J140" i="7" s="1"/>
  <c r="J108" i="7"/>
  <c r="J191" i="7"/>
  <c r="H93" i="9"/>
  <c r="H138" i="9" s="1"/>
  <c r="H64" i="9"/>
  <c r="H54" i="9"/>
  <c r="H64" i="7"/>
  <c r="H187" i="7" s="1"/>
  <c r="H54" i="7"/>
  <c r="H194" i="7" s="1"/>
  <c r="J61" i="7"/>
  <c r="I65" i="8"/>
  <c r="I60" i="8"/>
  <c r="I114" i="8" s="1"/>
  <c r="I55" i="8"/>
  <c r="J59" i="8"/>
  <c r="H63" i="9"/>
  <c r="H58" i="9"/>
  <c r="H113" i="9" s="1"/>
  <c r="H53" i="9"/>
  <c r="K63" i="9"/>
  <c r="K55" i="9"/>
  <c r="H94" i="7"/>
  <c r="H140" i="7" s="1"/>
  <c r="H59" i="7"/>
  <c r="H197" i="7" s="1"/>
  <c r="I66" i="7"/>
  <c r="I63" i="8"/>
  <c r="I58" i="8"/>
  <c r="I147" i="8" s="1"/>
  <c r="I53" i="8"/>
  <c r="H61" i="8"/>
  <c r="H65" i="9"/>
  <c r="H60" i="9"/>
  <c r="H100" i="9" s="1"/>
  <c r="H150" i="9" s="1"/>
  <c r="H55" i="9"/>
  <c r="K65" i="9"/>
  <c r="K59" i="9"/>
  <c r="K53" i="9"/>
  <c r="K110" i="9" s="1"/>
  <c r="K58" i="7"/>
  <c r="K147" i="7" s="1"/>
  <c r="K64" i="7"/>
  <c r="K187" i="7" s="1"/>
  <c r="K54" i="7"/>
  <c r="I152" i="9"/>
  <c r="I102" i="9"/>
  <c r="I153" i="9" s="1"/>
  <c r="J97" i="9"/>
  <c r="J145" i="9" s="1"/>
  <c r="J144" i="9"/>
  <c r="H201" i="9"/>
  <c r="H188" i="9"/>
  <c r="K201" i="9"/>
  <c r="K188" i="9"/>
  <c r="H97" i="9"/>
  <c r="H145" i="9" s="1"/>
  <c r="H144" i="9"/>
  <c r="K147" i="9"/>
  <c r="K99" i="9"/>
  <c r="K148" i="9" s="1"/>
  <c r="J142" i="9"/>
  <c r="J96" i="9"/>
  <c r="J143" i="9" s="1"/>
  <c r="I192" i="9"/>
  <c r="I179" i="9"/>
  <c r="I178" i="9"/>
  <c r="I88" i="9"/>
  <c r="I132" i="9" s="1"/>
  <c r="I133" i="9"/>
  <c r="I116" i="9"/>
  <c r="I110" i="9"/>
  <c r="I121" i="9"/>
  <c r="I107" i="9"/>
  <c r="I191" i="9"/>
  <c r="I108" i="9"/>
  <c r="I93" i="9"/>
  <c r="I138" i="9" s="1"/>
  <c r="I94" i="9"/>
  <c r="I140" i="9" s="1"/>
  <c r="H200" i="9"/>
  <c r="H187" i="9"/>
  <c r="H197" i="9"/>
  <c r="H184" i="9"/>
  <c r="H194" i="9"/>
  <c r="H181" i="9"/>
  <c r="J185" i="9"/>
  <c r="J198" i="9"/>
  <c r="J121" i="9"/>
  <c r="J116" i="9"/>
  <c r="J113" i="9"/>
  <c r="J111" i="9"/>
  <c r="J108" i="9"/>
  <c r="J88" i="9"/>
  <c r="J132" i="9" s="1"/>
  <c r="J191" i="9"/>
  <c r="J178" i="9"/>
  <c r="J133" i="9"/>
  <c r="J110" i="9"/>
  <c r="J107" i="9"/>
  <c r="J192" i="9"/>
  <c r="J179" i="9"/>
  <c r="K61" i="9"/>
  <c r="K56" i="9"/>
  <c r="K192" i="9"/>
  <c r="K191" i="9"/>
  <c r="K179" i="9"/>
  <c r="K178" i="9"/>
  <c r="K133" i="9"/>
  <c r="K121" i="9"/>
  <c r="K117" i="9"/>
  <c r="K116" i="9"/>
  <c r="K114" i="9"/>
  <c r="K113" i="9"/>
  <c r="K111" i="9"/>
  <c r="K108" i="9"/>
  <c r="K107" i="9"/>
  <c r="K88" i="9"/>
  <c r="K132" i="9" s="1"/>
  <c r="J60" i="9"/>
  <c r="I66" i="9"/>
  <c r="I65" i="9"/>
  <c r="J66" i="9"/>
  <c r="J187" i="9"/>
  <c r="J200" i="9"/>
  <c r="K152" i="9"/>
  <c r="K102" i="9"/>
  <c r="K153" i="9" s="1"/>
  <c r="J152" i="9"/>
  <c r="J102" i="9"/>
  <c r="J153" i="9" s="1"/>
  <c r="H102" i="9"/>
  <c r="H153" i="9" s="1"/>
  <c r="H152" i="9"/>
  <c r="H147" i="9"/>
  <c r="H142" i="9"/>
  <c r="H96" i="9"/>
  <c r="H143" i="9" s="1"/>
  <c r="J197" i="9"/>
  <c r="J184" i="9"/>
  <c r="K154" i="9"/>
  <c r="K103" i="9"/>
  <c r="K155" i="9" s="1"/>
  <c r="K149" i="9"/>
  <c r="K100" i="9"/>
  <c r="K150" i="9" s="1"/>
  <c r="K144" i="9"/>
  <c r="K97" i="9"/>
  <c r="K145" i="9" s="1"/>
  <c r="J93" i="9"/>
  <c r="J138" i="9" s="1"/>
  <c r="J147" i="9"/>
  <c r="J99" i="9"/>
  <c r="J148" i="9" s="1"/>
  <c r="I61" i="9"/>
  <c r="I64" i="9"/>
  <c r="I60" i="9"/>
  <c r="I59" i="9"/>
  <c r="H103" i="9"/>
  <c r="H155" i="9" s="1"/>
  <c r="H154" i="9"/>
  <c r="J194" i="9"/>
  <c r="J181" i="9"/>
  <c r="I142" i="9"/>
  <c r="I96" i="9"/>
  <c r="I143" i="9" s="1"/>
  <c r="H198" i="9"/>
  <c r="H185" i="9"/>
  <c r="H195" i="9"/>
  <c r="H182" i="9"/>
  <c r="H191" i="9"/>
  <c r="H178" i="9"/>
  <c r="H133" i="9"/>
  <c r="H121" i="9"/>
  <c r="H117" i="9"/>
  <c r="H116" i="9"/>
  <c r="H114" i="9"/>
  <c r="H111" i="9"/>
  <c r="H110" i="9"/>
  <c r="H108" i="9"/>
  <c r="H107" i="9"/>
  <c r="H88" i="9"/>
  <c r="H132" i="9" s="1"/>
  <c r="H192" i="9"/>
  <c r="H179" i="9"/>
  <c r="J195" i="9"/>
  <c r="J182" i="9"/>
  <c r="K200" i="9"/>
  <c r="K187" i="9"/>
  <c r="K197" i="9"/>
  <c r="K184" i="9"/>
  <c r="K194" i="9"/>
  <c r="K181" i="9"/>
  <c r="J65" i="9"/>
  <c r="I58" i="9"/>
  <c r="I54" i="9"/>
  <c r="I56" i="9"/>
  <c r="I55" i="9"/>
  <c r="I111" i="9" s="1"/>
  <c r="J93" i="8"/>
  <c r="J138" i="8" s="1"/>
  <c r="I188" i="8"/>
  <c r="I201" i="8"/>
  <c r="J200" i="8"/>
  <c r="J187" i="8"/>
  <c r="H142" i="8"/>
  <c r="H96" i="8"/>
  <c r="H143" i="8" s="1"/>
  <c r="K201" i="8"/>
  <c r="K188" i="8"/>
  <c r="I142" i="8"/>
  <c r="I96" i="8"/>
  <c r="I143" i="8" s="1"/>
  <c r="H195" i="8"/>
  <c r="H182" i="8"/>
  <c r="K200" i="8"/>
  <c r="K187" i="8"/>
  <c r="I198" i="8"/>
  <c r="I185" i="8"/>
  <c r="I195" i="8"/>
  <c r="I192" i="8"/>
  <c r="I191" i="8"/>
  <c r="I179" i="8"/>
  <c r="I178" i="8"/>
  <c r="I133" i="8"/>
  <c r="I121" i="8"/>
  <c r="I117" i="8"/>
  <c r="I116" i="8"/>
  <c r="I111" i="8"/>
  <c r="I110" i="8"/>
  <c r="I108" i="8"/>
  <c r="I107" i="8"/>
  <c r="I88" i="8"/>
  <c r="I132" i="8" s="1"/>
  <c r="J133" i="8"/>
  <c r="J116" i="8"/>
  <c r="J117" i="8"/>
  <c r="J192" i="8"/>
  <c r="J179" i="8"/>
  <c r="J114" i="8"/>
  <c r="J108" i="8"/>
  <c r="J111" i="8"/>
  <c r="J88" i="8"/>
  <c r="J132" i="8" s="1"/>
  <c r="J191" i="8"/>
  <c r="J178" i="8"/>
  <c r="J121" i="8"/>
  <c r="J113" i="8"/>
  <c r="J107" i="8"/>
  <c r="H65" i="8"/>
  <c r="H60" i="8"/>
  <c r="H114" i="8" s="1"/>
  <c r="H55" i="8"/>
  <c r="J147" i="8"/>
  <c r="J99" i="8"/>
  <c r="J148" i="8" s="1"/>
  <c r="K152" i="8"/>
  <c r="K102" i="8"/>
  <c r="K153" i="8" s="1"/>
  <c r="K147" i="8"/>
  <c r="K99" i="8"/>
  <c r="K148" i="8" s="1"/>
  <c r="K53" i="8"/>
  <c r="K110" i="8" s="1"/>
  <c r="J201" i="8"/>
  <c r="J188" i="8"/>
  <c r="J53" i="8"/>
  <c r="J110" i="8" s="1"/>
  <c r="H66" i="8"/>
  <c r="I152" i="8"/>
  <c r="I102" i="8"/>
  <c r="I153" i="8" s="1"/>
  <c r="J97" i="8"/>
  <c r="J145" i="8" s="1"/>
  <c r="J144" i="8"/>
  <c r="H198" i="8"/>
  <c r="H185" i="8"/>
  <c r="K194" i="8"/>
  <c r="K181" i="8"/>
  <c r="I154" i="8"/>
  <c r="I103" i="8"/>
  <c r="I155" i="8" s="1"/>
  <c r="I100" i="8"/>
  <c r="I150" i="8" s="1"/>
  <c r="I144" i="8"/>
  <c r="I97" i="8"/>
  <c r="I145" i="8" s="1"/>
  <c r="H64" i="8"/>
  <c r="H59" i="8"/>
  <c r="H54" i="8"/>
  <c r="J194" i="8"/>
  <c r="J181" i="8"/>
  <c r="K198" i="8"/>
  <c r="K185" i="8"/>
  <c r="K195" i="8"/>
  <c r="K182" i="8"/>
  <c r="K192" i="8"/>
  <c r="K191" i="8"/>
  <c r="K179" i="8"/>
  <c r="K178" i="8"/>
  <c r="K133" i="8"/>
  <c r="K121" i="8"/>
  <c r="K117" i="8"/>
  <c r="K116" i="8"/>
  <c r="K114" i="8"/>
  <c r="K113" i="8"/>
  <c r="K111" i="8"/>
  <c r="K108" i="8"/>
  <c r="K107" i="8"/>
  <c r="K88" i="8"/>
  <c r="K132" i="8" s="1"/>
  <c r="J102" i="8"/>
  <c r="J153" i="8" s="1"/>
  <c r="J152" i="8"/>
  <c r="H192" i="8"/>
  <c r="H191" i="8"/>
  <c r="H179" i="8"/>
  <c r="H178" i="8"/>
  <c r="H133" i="8"/>
  <c r="H121" i="8"/>
  <c r="H117" i="8"/>
  <c r="H111" i="8"/>
  <c r="H110" i="8"/>
  <c r="H108" i="8"/>
  <c r="H107" i="8"/>
  <c r="H88" i="8"/>
  <c r="H132" i="8" s="1"/>
  <c r="J198" i="8"/>
  <c r="J185" i="8"/>
  <c r="K197" i="8"/>
  <c r="K184" i="8"/>
  <c r="J182" i="8"/>
  <c r="J195" i="8"/>
  <c r="I187" i="8"/>
  <c r="I200" i="8"/>
  <c r="I197" i="8"/>
  <c r="I184" i="8"/>
  <c r="I194" i="8"/>
  <c r="I181" i="8"/>
  <c r="J149" i="8"/>
  <c r="J100" i="8"/>
  <c r="J150" i="8" s="1"/>
  <c r="H94" i="8"/>
  <c r="H140" i="8" s="1"/>
  <c r="H63" i="8"/>
  <c r="H116" i="8" s="1"/>
  <c r="H58" i="8"/>
  <c r="H113" i="8" s="1"/>
  <c r="J154" i="8"/>
  <c r="J103" i="8"/>
  <c r="J155" i="8" s="1"/>
  <c r="K154" i="8"/>
  <c r="K103" i="8"/>
  <c r="K155" i="8" s="1"/>
  <c r="K149" i="8"/>
  <c r="K100" i="8"/>
  <c r="K150" i="8" s="1"/>
  <c r="K144" i="8"/>
  <c r="K97" i="8"/>
  <c r="K145" i="8" s="1"/>
  <c r="J197" i="8"/>
  <c r="J184" i="8"/>
  <c r="I197" i="7"/>
  <c r="I184" i="7"/>
  <c r="H142" i="7"/>
  <c r="H96" i="7"/>
  <c r="H143" i="7" s="1"/>
  <c r="H97" i="7"/>
  <c r="H145" i="7" s="1"/>
  <c r="K195" i="7"/>
  <c r="K182" i="7"/>
  <c r="J205" i="7"/>
  <c r="J58" i="7"/>
  <c r="J63" i="7"/>
  <c r="J53" i="7"/>
  <c r="H200" i="7"/>
  <c r="K201" i="7"/>
  <c r="K188" i="7"/>
  <c r="J66" i="7"/>
  <c r="I204" i="7"/>
  <c r="I210" i="7"/>
  <c r="I205" i="7"/>
  <c r="K96" i="7"/>
  <c r="K143" i="7" s="1"/>
  <c r="K142" i="7"/>
  <c r="I54" i="7"/>
  <c r="I63" i="7"/>
  <c r="H61" i="7"/>
  <c r="H56" i="7"/>
  <c r="H192" i="7"/>
  <c r="H191" i="7"/>
  <c r="H179" i="7"/>
  <c r="H178" i="7"/>
  <c r="H133" i="7"/>
  <c r="H121" i="7"/>
  <c r="H117" i="7"/>
  <c r="H114" i="7"/>
  <c r="H111" i="7"/>
  <c r="H110" i="7"/>
  <c r="H108" i="7"/>
  <c r="H107" i="7"/>
  <c r="H88" i="7"/>
  <c r="H132" i="7" s="1"/>
  <c r="K149" i="7"/>
  <c r="K100" i="7"/>
  <c r="K150" i="7" s="1"/>
  <c r="K185" i="7"/>
  <c r="I65" i="7"/>
  <c r="J167" i="7"/>
  <c r="J161" i="7"/>
  <c r="J162" i="7"/>
  <c r="J164" i="7"/>
  <c r="J170" i="7"/>
  <c r="J65" i="7"/>
  <c r="J64" i="7"/>
  <c r="I61" i="7"/>
  <c r="K102" i="7"/>
  <c r="K153" i="7" s="1"/>
  <c r="K152" i="7"/>
  <c r="I56" i="7"/>
  <c r="I64" i="7"/>
  <c r="I53" i="7"/>
  <c r="H154" i="7"/>
  <c r="H103" i="7"/>
  <c r="H155" i="7" s="1"/>
  <c r="K144" i="7"/>
  <c r="K97" i="7"/>
  <c r="K145" i="7" s="1"/>
  <c r="J185" i="7"/>
  <c r="J211" i="7" s="1"/>
  <c r="J198" i="7"/>
  <c r="K192" i="7"/>
  <c r="K191" i="7"/>
  <c r="K179" i="7"/>
  <c r="K114" i="7"/>
  <c r="K108" i="7"/>
  <c r="K133" i="7"/>
  <c r="K117" i="7"/>
  <c r="K116" i="7"/>
  <c r="K110" i="7"/>
  <c r="K88" i="7"/>
  <c r="K132" i="7" s="1"/>
  <c r="K111" i="7"/>
  <c r="K113" i="7"/>
  <c r="K121" i="7"/>
  <c r="K93" i="7"/>
  <c r="K138" i="7" s="1"/>
  <c r="K178" i="7"/>
  <c r="K107" i="7"/>
  <c r="K181" i="7"/>
  <c r="H149" i="7"/>
  <c r="H100" i="7"/>
  <c r="H150" i="7" s="1"/>
  <c r="J144" i="7"/>
  <c r="J165" i="7" s="1"/>
  <c r="J111" i="7"/>
  <c r="J97" i="7"/>
  <c r="J145" i="7" s="1"/>
  <c r="I149" i="7"/>
  <c r="I168" i="7" s="1"/>
  <c r="I100" i="7"/>
  <c r="I150" i="7" s="1"/>
  <c r="I201" i="7"/>
  <c r="I188" i="7"/>
  <c r="I214" i="7" s="1"/>
  <c r="K103" i="7"/>
  <c r="K155" i="7" s="1"/>
  <c r="I58" i="7"/>
  <c r="H66" i="7"/>
  <c r="I55" i="7"/>
  <c r="J54" i="7"/>
  <c r="K194" i="7"/>
  <c r="I114" i="7"/>
  <c r="K184" i="7"/>
  <c r="H63" i="7"/>
  <c r="H58" i="7"/>
  <c r="H113" i="7" s="1"/>
  <c r="I167" i="7"/>
  <c r="I161" i="7"/>
  <c r="I162" i="7"/>
  <c r="I170" i="7"/>
  <c r="I164" i="7"/>
  <c r="K94" i="7"/>
  <c r="K140" i="7" s="1"/>
  <c r="J60" i="7"/>
  <c r="J59" i="7"/>
  <c r="K200" i="7"/>
  <c r="K197" i="7"/>
  <c r="J56" i="7"/>
  <c r="I149" i="8" l="1"/>
  <c r="I113" i="8"/>
  <c r="I99" i="8"/>
  <c r="I148" i="8" s="1"/>
  <c r="H181" i="7"/>
  <c r="H184" i="7"/>
  <c r="K99" i="7"/>
  <c r="K148" i="7" s="1"/>
  <c r="K96" i="9"/>
  <c r="K143" i="9" s="1"/>
  <c r="H99" i="9"/>
  <c r="H148" i="9" s="1"/>
  <c r="K142" i="9"/>
  <c r="H149" i="9"/>
  <c r="H168" i="9" s="1"/>
  <c r="J103" i="9"/>
  <c r="J155" i="9" s="1"/>
  <c r="J154" i="9"/>
  <c r="H214" i="9"/>
  <c r="H213" i="9"/>
  <c r="H211" i="9"/>
  <c r="H210" i="9"/>
  <c r="H208" i="9"/>
  <c r="H207" i="9"/>
  <c r="H205" i="9"/>
  <c r="H204" i="9"/>
  <c r="J213" i="9"/>
  <c r="J210" i="9"/>
  <c r="J207" i="9"/>
  <c r="J204" i="9"/>
  <c r="J205" i="9"/>
  <c r="J208" i="9"/>
  <c r="J211" i="9"/>
  <c r="I195" i="9"/>
  <c r="I182" i="9"/>
  <c r="H167" i="9"/>
  <c r="H161" i="9"/>
  <c r="H170" i="9"/>
  <c r="H162" i="9"/>
  <c r="H164" i="9"/>
  <c r="H165" i="9"/>
  <c r="H171" i="9"/>
  <c r="I149" i="9"/>
  <c r="I168" i="9" s="1"/>
  <c r="I100" i="9"/>
  <c r="I150" i="9" s="1"/>
  <c r="J188" i="9"/>
  <c r="J214" i="9" s="1"/>
  <c r="J201" i="9"/>
  <c r="K198" i="9"/>
  <c r="K185" i="9"/>
  <c r="I114" i="9"/>
  <c r="I144" i="9"/>
  <c r="I97" i="9"/>
  <c r="I145" i="9" s="1"/>
  <c r="J100" i="9"/>
  <c r="J150" i="9" s="1"/>
  <c r="J149" i="9"/>
  <c r="I208" i="9"/>
  <c r="I205" i="9"/>
  <c r="I204" i="9"/>
  <c r="I194" i="9"/>
  <c r="I181" i="9"/>
  <c r="I207" i="9" s="1"/>
  <c r="I187" i="9"/>
  <c r="I213" i="9" s="1"/>
  <c r="I200" i="9"/>
  <c r="I154" i="9"/>
  <c r="I171" i="9" s="1"/>
  <c r="I103" i="9"/>
  <c r="I155" i="9" s="1"/>
  <c r="K214" i="9"/>
  <c r="K213" i="9"/>
  <c r="K211" i="9"/>
  <c r="K210" i="9"/>
  <c r="K207" i="9"/>
  <c r="K205" i="9"/>
  <c r="K204" i="9"/>
  <c r="J114" i="9"/>
  <c r="I117" i="9"/>
  <c r="I184" i="9"/>
  <c r="I210" i="9" s="1"/>
  <c r="I197" i="9"/>
  <c r="K195" i="9"/>
  <c r="K182" i="9"/>
  <c r="K208" i="9" s="1"/>
  <c r="I147" i="9"/>
  <c r="I99" i="9"/>
  <c r="I148" i="9" s="1"/>
  <c r="I198" i="9"/>
  <c r="I185" i="9"/>
  <c r="I211" i="9" s="1"/>
  <c r="I201" i="9"/>
  <c r="I188" i="9"/>
  <c r="I214" i="9" s="1"/>
  <c r="K171" i="9"/>
  <c r="K170" i="9"/>
  <c r="K168" i="9"/>
  <c r="K167" i="9"/>
  <c r="K165" i="9"/>
  <c r="K164" i="9"/>
  <c r="K162" i="9"/>
  <c r="K161" i="9"/>
  <c r="J170" i="9"/>
  <c r="J164" i="9"/>
  <c r="J161" i="9"/>
  <c r="J171" i="9"/>
  <c r="J165" i="9"/>
  <c r="J167" i="9"/>
  <c r="J162" i="9"/>
  <c r="J168" i="9"/>
  <c r="J117" i="9"/>
  <c r="I113" i="9"/>
  <c r="I162" i="9"/>
  <c r="I165" i="9"/>
  <c r="I170" i="9"/>
  <c r="I164" i="9"/>
  <c r="I167" i="9"/>
  <c r="I161" i="9"/>
  <c r="I213" i="8"/>
  <c r="I210" i="8"/>
  <c r="I207" i="8"/>
  <c r="I204" i="8"/>
  <c r="I214" i="8"/>
  <c r="I211" i="8"/>
  <c r="I205" i="8"/>
  <c r="I208" i="8"/>
  <c r="H152" i="8"/>
  <c r="H102" i="8"/>
  <c r="H153" i="8" s="1"/>
  <c r="K214" i="8"/>
  <c r="K213" i="8"/>
  <c r="K211" i="8"/>
  <c r="K210" i="8"/>
  <c r="K208" i="8"/>
  <c r="K207" i="8"/>
  <c r="K205" i="8"/>
  <c r="K204" i="8"/>
  <c r="H194" i="8"/>
  <c r="H181" i="8"/>
  <c r="H207" i="8" s="1"/>
  <c r="H144" i="8"/>
  <c r="H165" i="8" s="1"/>
  <c r="H97" i="8"/>
  <c r="H145" i="8" s="1"/>
  <c r="I171" i="8"/>
  <c r="I170" i="8"/>
  <c r="I168" i="8"/>
  <c r="I167" i="8"/>
  <c r="I165" i="8"/>
  <c r="I164" i="8"/>
  <c r="I162" i="8"/>
  <c r="I161" i="8"/>
  <c r="H211" i="8"/>
  <c r="H208" i="8"/>
  <c r="H205" i="8"/>
  <c r="H204" i="8"/>
  <c r="K171" i="8"/>
  <c r="K170" i="8"/>
  <c r="K168" i="8"/>
  <c r="K167" i="8"/>
  <c r="K165" i="8"/>
  <c r="K164" i="8"/>
  <c r="K162" i="8"/>
  <c r="K161" i="8"/>
  <c r="H197" i="8"/>
  <c r="H184" i="8"/>
  <c r="H210" i="8" s="1"/>
  <c r="H201" i="8"/>
  <c r="H188" i="8"/>
  <c r="H214" i="8" s="1"/>
  <c r="K142" i="8"/>
  <c r="K96" i="8"/>
  <c r="K143" i="8" s="1"/>
  <c r="H149" i="8"/>
  <c r="H168" i="8" s="1"/>
  <c r="H100" i="8"/>
  <c r="H150" i="8" s="1"/>
  <c r="J213" i="8"/>
  <c r="J210" i="8"/>
  <c r="J207" i="8"/>
  <c r="J204" i="8"/>
  <c r="J214" i="8"/>
  <c r="J211" i="8"/>
  <c r="J208" i="8"/>
  <c r="J205" i="8"/>
  <c r="J170" i="8"/>
  <c r="J164" i="8"/>
  <c r="J165" i="8"/>
  <c r="J168" i="8"/>
  <c r="J162" i="8"/>
  <c r="J167" i="8"/>
  <c r="J161" i="8"/>
  <c r="J171" i="8"/>
  <c r="H147" i="8"/>
  <c r="H99" i="8"/>
  <c r="H148" i="8" s="1"/>
  <c r="H170" i="8"/>
  <c r="H167" i="8"/>
  <c r="H164" i="8"/>
  <c r="H162" i="8"/>
  <c r="H161" i="8"/>
  <c r="H200" i="8"/>
  <c r="H187" i="8"/>
  <c r="H213" i="8" s="1"/>
  <c r="J96" i="8"/>
  <c r="J143" i="8" s="1"/>
  <c r="J142" i="8"/>
  <c r="H154" i="8"/>
  <c r="H171" i="8" s="1"/>
  <c r="H103" i="8"/>
  <c r="H155" i="8" s="1"/>
  <c r="J197" i="7"/>
  <c r="J184" i="7"/>
  <c r="J210" i="7" s="1"/>
  <c r="J293" i="7" s="1"/>
  <c r="N327" i="7"/>
  <c r="N325" i="7"/>
  <c r="N323" i="7"/>
  <c r="N321" i="7"/>
  <c r="I295" i="7"/>
  <c r="I293" i="7"/>
  <c r="I291" i="7"/>
  <c r="I289" i="7"/>
  <c r="N295" i="7"/>
  <c r="N293" i="7"/>
  <c r="N291" i="7"/>
  <c r="N289" i="7"/>
  <c r="K214" i="7"/>
  <c r="K213" i="7"/>
  <c r="K210" i="7"/>
  <c r="K207" i="7"/>
  <c r="K205" i="7"/>
  <c r="K211" i="7"/>
  <c r="K208" i="7"/>
  <c r="K204" i="7"/>
  <c r="I200" i="7"/>
  <c r="I187" i="7"/>
  <c r="I213" i="7" s="1"/>
  <c r="I323" i="7" s="1"/>
  <c r="J195" i="7"/>
  <c r="J182" i="7"/>
  <c r="J208" i="7" s="1"/>
  <c r="J284" i="7" s="1"/>
  <c r="J285" i="7" s="1"/>
  <c r="J149" i="7"/>
  <c r="J168" i="7" s="1"/>
  <c r="J100" i="7"/>
  <c r="J150" i="7" s="1"/>
  <c r="J114" i="7"/>
  <c r="N316" i="7"/>
  <c r="N317" i="7" s="1"/>
  <c r="N314" i="7"/>
  <c r="N315" i="7" s="1"/>
  <c r="N312" i="7"/>
  <c r="N313" i="7" s="1"/>
  <c r="N310" i="7"/>
  <c r="N311" i="7" s="1"/>
  <c r="I97" i="7"/>
  <c r="I145" i="7" s="1"/>
  <c r="I144" i="7"/>
  <c r="I165" i="7" s="1"/>
  <c r="I111" i="7"/>
  <c r="I147" i="7"/>
  <c r="I99" i="7"/>
  <c r="I148" i="7" s="1"/>
  <c r="I113" i="7"/>
  <c r="I182" i="7"/>
  <c r="I208" i="7" s="1"/>
  <c r="I195" i="7"/>
  <c r="J200" i="7"/>
  <c r="J187" i="7"/>
  <c r="J213" i="7" s="1"/>
  <c r="J327" i="7" s="1"/>
  <c r="O327" i="7"/>
  <c r="O325" i="7"/>
  <c r="O323" i="7"/>
  <c r="O321" i="7"/>
  <c r="O242" i="7"/>
  <c r="O243" i="7" s="1"/>
  <c r="J242" i="7"/>
  <c r="J243" i="7" s="1"/>
  <c r="O240" i="7"/>
  <c r="O241" i="7" s="1"/>
  <c r="J240" i="7"/>
  <c r="J241" i="7" s="1"/>
  <c r="O238" i="7"/>
  <c r="O239" i="7" s="1"/>
  <c r="J238" i="7"/>
  <c r="J239" i="7" s="1"/>
  <c r="J236" i="7"/>
  <c r="J237" i="7" s="1"/>
  <c r="O236" i="7"/>
  <c r="O237" i="7" s="1"/>
  <c r="H213" i="7"/>
  <c r="H210" i="7"/>
  <c r="H207" i="7"/>
  <c r="H205" i="7"/>
  <c r="H204" i="7"/>
  <c r="I152" i="7"/>
  <c r="I102" i="7"/>
  <c r="I153" i="7" s="1"/>
  <c r="I116" i="7"/>
  <c r="J201" i="7"/>
  <c r="J188" i="7"/>
  <c r="J214" i="7" s="1"/>
  <c r="J96" i="7"/>
  <c r="J143" i="7" s="1"/>
  <c r="J142" i="7"/>
  <c r="J110" i="7"/>
  <c r="H152" i="7"/>
  <c r="H102" i="7"/>
  <c r="H153" i="7" s="1"/>
  <c r="O284" i="7"/>
  <c r="O285" i="7" s="1"/>
  <c r="O282" i="7"/>
  <c r="O283" i="7" s="1"/>
  <c r="J282" i="7"/>
  <c r="J283" i="7" s="1"/>
  <c r="O280" i="7"/>
  <c r="O281" i="7" s="1"/>
  <c r="O278" i="7"/>
  <c r="O279" i="7" s="1"/>
  <c r="J278" i="7"/>
  <c r="J279" i="7" s="1"/>
  <c r="I246" i="7"/>
  <c r="I247" i="7" s="1"/>
  <c r="I252" i="7"/>
  <c r="I253" i="7" s="1"/>
  <c r="I250" i="7"/>
  <c r="I251" i="7" s="1"/>
  <c r="I248" i="7"/>
  <c r="I249" i="7" s="1"/>
  <c r="N252" i="7"/>
  <c r="N253" i="7" s="1"/>
  <c r="N248" i="7"/>
  <c r="N249" i="7" s="1"/>
  <c r="N250" i="7"/>
  <c r="N251" i="7" s="1"/>
  <c r="N246" i="7"/>
  <c r="N247" i="7" s="1"/>
  <c r="H201" i="7"/>
  <c r="H188" i="7"/>
  <c r="H214" i="7" s="1"/>
  <c r="J154" i="7"/>
  <c r="J171" i="7" s="1"/>
  <c r="J103" i="7"/>
  <c r="J155" i="7" s="1"/>
  <c r="J117" i="7"/>
  <c r="O295" i="7"/>
  <c r="J295" i="7"/>
  <c r="O293" i="7"/>
  <c r="O291" i="7"/>
  <c r="J291" i="7"/>
  <c r="O289" i="7"/>
  <c r="H171" i="7"/>
  <c r="H170" i="7"/>
  <c r="H168" i="7"/>
  <c r="H167" i="7"/>
  <c r="H165" i="7"/>
  <c r="H164" i="7"/>
  <c r="H162" i="7"/>
  <c r="H161" i="7"/>
  <c r="I194" i="7"/>
  <c r="I181" i="7"/>
  <c r="I207" i="7" s="1"/>
  <c r="I257" i="7" s="1"/>
  <c r="J102" i="7"/>
  <c r="J153" i="7" s="1"/>
  <c r="J152" i="7"/>
  <c r="J116" i="7"/>
  <c r="J194" i="7"/>
  <c r="J181" i="7"/>
  <c r="J207" i="7" s="1"/>
  <c r="J261" i="7" s="1"/>
  <c r="I198" i="7"/>
  <c r="I185" i="7"/>
  <c r="I211" i="7" s="1"/>
  <c r="I310" i="7" s="1"/>
  <c r="I311" i="7" s="1"/>
  <c r="O252" i="7"/>
  <c r="O253" i="7" s="1"/>
  <c r="J252" i="7"/>
  <c r="J253" i="7" s="1"/>
  <c r="O250" i="7"/>
  <c r="O251" i="7" s="1"/>
  <c r="J250" i="7"/>
  <c r="J251" i="7" s="1"/>
  <c r="O248" i="7"/>
  <c r="O249" i="7" s="1"/>
  <c r="J248" i="7"/>
  <c r="J249" i="7" s="1"/>
  <c r="O246" i="7"/>
  <c r="O247" i="7" s="1"/>
  <c r="J246" i="7"/>
  <c r="J247" i="7" s="1"/>
  <c r="H198" i="7"/>
  <c r="H185" i="7"/>
  <c r="H211" i="7" s="1"/>
  <c r="N263" i="7"/>
  <c r="N259" i="7"/>
  <c r="N261" i="7"/>
  <c r="N257" i="7"/>
  <c r="I242" i="7"/>
  <c r="I243" i="7" s="1"/>
  <c r="I240" i="7"/>
  <c r="I241" i="7" s="1"/>
  <c r="I238" i="7"/>
  <c r="I239" i="7" s="1"/>
  <c r="N242" i="7"/>
  <c r="N243" i="7" s="1"/>
  <c r="N238" i="7"/>
  <c r="N239" i="7" s="1"/>
  <c r="I236" i="7"/>
  <c r="I237" i="7" s="1"/>
  <c r="N240" i="7"/>
  <c r="N241" i="7" s="1"/>
  <c r="N236" i="7"/>
  <c r="N237" i="7" s="1"/>
  <c r="H147" i="7"/>
  <c r="H99" i="7"/>
  <c r="H148" i="7" s="1"/>
  <c r="K168" i="7"/>
  <c r="K162" i="7"/>
  <c r="K170" i="7"/>
  <c r="K164" i="7"/>
  <c r="K165" i="7"/>
  <c r="K171" i="7"/>
  <c r="K161" i="7"/>
  <c r="K167" i="7"/>
  <c r="I142" i="7"/>
  <c r="I96" i="7"/>
  <c r="I143" i="7" s="1"/>
  <c r="I110" i="7"/>
  <c r="O263" i="7"/>
  <c r="J263" i="7"/>
  <c r="O261" i="7"/>
  <c r="O259" i="7"/>
  <c r="J259" i="7"/>
  <c r="O257" i="7"/>
  <c r="I103" i="7"/>
  <c r="I155" i="7" s="1"/>
  <c r="I154" i="7"/>
  <c r="I171" i="7" s="1"/>
  <c r="I117" i="7"/>
  <c r="H116" i="7"/>
  <c r="H195" i="7"/>
  <c r="H182" i="7"/>
  <c r="H208" i="7" s="1"/>
  <c r="J99" i="7"/>
  <c r="J148" i="7" s="1"/>
  <c r="J147" i="7"/>
  <c r="J113" i="7"/>
  <c r="K131" i="1"/>
  <c r="K159" i="1" s="1"/>
  <c r="J131" i="1"/>
  <c r="J159" i="1" s="1"/>
  <c r="I131" i="1"/>
  <c r="I159" i="1" s="1"/>
  <c r="H131" i="1"/>
  <c r="H159" i="1" s="1"/>
  <c r="K35" i="1"/>
  <c r="K137" i="1" s="1"/>
  <c r="J35" i="1"/>
  <c r="I35" i="1"/>
  <c r="H35" i="1"/>
  <c r="K27" i="1"/>
  <c r="J27" i="1"/>
  <c r="I27" i="1"/>
  <c r="H27" i="1"/>
  <c r="K25" i="1"/>
  <c r="J25" i="1"/>
  <c r="I25" i="1"/>
  <c r="H25" i="1"/>
  <c r="K23" i="1"/>
  <c r="J23" i="1"/>
  <c r="I23" i="1"/>
  <c r="H23" i="1"/>
  <c r="K21" i="1"/>
  <c r="J21" i="1"/>
  <c r="I21" i="1"/>
  <c r="H21" i="1"/>
  <c r="K18" i="1"/>
  <c r="J18" i="1"/>
  <c r="I18" i="1"/>
  <c r="H18" i="1"/>
  <c r="K17" i="1"/>
  <c r="J17" i="1"/>
  <c r="I17" i="1"/>
  <c r="H17" i="1"/>
  <c r="K12" i="1"/>
  <c r="J12" i="1"/>
  <c r="I12" i="1"/>
  <c r="H12" i="1"/>
  <c r="J328" i="7" l="1"/>
  <c r="F77" i="12"/>
  <c r="N328" i="7"/>
  <c r="H71" i="12"/>
  <c r="J325" i="7"/>
  <c r="J257" i="7"/>
  <c r="J280" i="7"/>
  <c r="J281" i="7" s="1"/>
  <c r="O326" i="7"/>
  <c r="H76" i="12"/>
  <c r="I259" i="7"/>
  <c r="J289" i="7"/>
  <c r="O328" i="7"/>
  <c r="H77" i="12"/>
  <c r="I77" i="12" s="1"/>
  <c r="I324" i="7"/>
  <c r="F69" i="12"/>
  <c r="N326" i="7"/>
  <c r="H70" i="12"/>
  <c r="O324" i="7"/>
  <c r="H75" i="12"/>
  <c r="N324" i="7"/>
  <c r="H69" i="12"/>
  <c r="H321" i="9"/>
  <c r="F62" i="17" s="1"/>
  <c r="J258" i="7"/>
  <c r="F26" i="12"/>
  <c r="J262" i="7"/>
  <c r="F28" i="12"/>
  <c r="N264" i="7"/>
  <c r="H23" i="12"/>
  <c r="O292" i="7"/>
  <c r="H51" i="12"/>
  <c r="O296" i="7"/>
  <c r="H53" i="12"/>
  <c r="N292" i="7"/>
  <c r="H45" i="12"/>
  <c r="I292" i="7"/>
  <c r="F45" i="12"/>
  <c r="O258" i="7"/>
  <c r="H26" i="12"/>
  <c r="O262" i="7"/>
  <c r="H28" i="12"/>
  <c r="N258" i="7"/>
  <c r="H20" i="12"/>
  <c r="I260" i="7"/>
  <c r="F21" i="12"/>
  <c r="J290" i="7"/>
  <c r="F50" i="12"/>
  <c r="J294" i="7"/>
  <c r="F52" i="12"/>
  <c r="O322" i="7"/>
  <c r="H74" i="12"/>
  <c r="N294" i="7"/>
  <c r="H46" i="12"/>
  <c r="I294" i="7"/>
  <c r="F46" i="12"/>
  <c r="J260" i="7"/>
  <c r="F27" i="12"/>
  <c r="J264" i="7"/>
  <c r="F29" i="12"/>
  <c r="N262" i="7"/>
  <c r="H22" i="12"/>
  <c r="O290" i="7"/>
  <c r="H50" i="12"/>
  <c r="O294" i="7"/>
  <c r="H52" i="12"/>
  <c r="I52" i="12" s="1"/>
  <c r="N296" i="7"/>
  <c r="H47" i="12"/>
  <c r="I296" i="7"/>
  <c r="F47" i="12"/>
  <c r="O260" i="7"/>
  <c r="H27" i="12"/>
  <c r="O264" i="7"/>
  <c r="H29" i="12"/>
  <c r="N260" i="7"/>
  <c r="H21" i="12"/>
  <c r="I258" i="7"/>
  <c r="F20" i="12"/>
  <c r="J292" i="7"/>
  <c r="F51" i="12"/>
  <c r="J296" i="7"/>
  <c r="F53" i="12"/>
  <c r="N290" i="7"/>
  <c r="H44" i="12"/>
  <c r="I290" i="7"/>
  <c r="F44" i="12"/>
  <c r="N322" i="7"/>
  <c r="H68" i="12"/>
  <c r="N327" i="9"/>
  <c r="I327" i="9"/>
  <c r="N325" i="9"/>
  <c r="I325" i="9"/>
  <c r="N323" i="9"/>
  <c r="I323" i="9"/>
  <c r="N321" i="9"/>
  <c r="I321" i="9"/>
  <c r="N316" i="9"/>
  <c r="N317" i="9" s="1"/>
  <c r="I316" i="9"/>
  <c r="I317" i="9" s="1"/>
  <c r="N314" i="9"/>
  <c r="N315" i="9" s="1"/>
  <c r="I314" i="9"/>
  <c r="I315" i="9" s="1"/>
  <c r="N312" i="9"/>
  <c r="N313" i="9" s="1"/>
  <c r="I312" i="9"/>
  <c r="I313" i="9" s="1"/>
  <c r="N310" i="9"/>
  <c r="N311" i="9" s="1"/>
  <c r="I310" i="9"/>
  <c r="I311" i="9" s="1"/>
  <c r="J252" i="9"/>
  <c r="J253" i="9" s="1"/>
  <c r="J250" i="9"/>
  <c r="J251" i="9" s="1"/>
  <c r="J248" i="9"/>
  <c r="J249" i="9" s="1"/>
  <c r="J246" i="9"/>
  <c r="J247" i="9" s="1"/>
  <c r="O250" i="9"/>
  <c r="O251" i="9" s="1"/>
  <c r="O246" i="9"/>
  <c r="O247" i="9" s="1"/>
  <c r="O252" i="9"/>
  <c r="O253" i="9" s="1"/>
  <c r="O248" i="9"/>
  <c r="O249" i="9" s="1"/>
  <c r="J242" i="9"/>
  <c r="J243" i="9" s="1"/>
  <c r="J240" i="9"/>
  <c r="J241" i="9" s="1"/>
  <c r="J238" i="9"/>
  <c r="J239" i="9" s="1"/>
  <c r="J236" i="9"/>
  <c r="J237" i="9" s="1"/>
  <c r="O240" i="9"/>
  <c r="O241" i="9" s="1"/>
  <c r="O236" i="9"/>
  <c r="O237" i="9" s="1"/>
  <c r="O242" i="9"/>
  <c r="O243" i="9" s="1"/>
  <c r="O238" i="9"/>
  <c r="O239" i="9" s="1"/>
  <c r="P252" i="9"/>
  <c r="P253" i="9" s="1"/>
  <c r="K252" i="9"/>
  <c r="K253" i="9" s="1"/>
  <c r="P250" i="9"/>
  <c r="P251" i="9" s="1"/>
  <c r="K250" i="9"/>
  <c r="K251" i="9" s="1"/>
  <c r="P248" i="9"/>
  <c r="P249" i="9" s="1"/>
  <c r="K248" i="9"/>
  <c r="K249" i="9" s="1"/>
  <c r="P246" i="9"/>
  <c r="P247" i="9" s="1"/>
  <c r="K246" i="9"/>
  <c r="K247" i="9" s="1"/>
  <c r="P316" i="9"/>
  <c r="P317" i="9" s="1"/>
  <c r="K316" i="9"/>
  <c r="K317" i="9" s="1"/>
  <c r="P314" i="9"/>
  <c r="P315" i="9" s="1"/>
  <c r="K314" i="9"/>
  <c r="K315" i="9" s="1"/>
  <c r="P312" i="9"/>
  <c r="P313" i="9" s="1"/>
  <c r="K312" i="9"/>
  <c r="K313" i="9" s="1"/>
  <c r="P310" i="9"/>
  <c r="P311" i="9" s="1"/>
  <c r="K310" i="9"/>
  <c r="K311" i="9" s="1"/>
  <c r="H348" i="9"/>
  <c r="H349" i="9" s="1"/>
  <c r="H346" i="9"/>
  <c r="H347" i="9" s="1"/>
  <c r="H344" i="9"/>
  <c r="H345" i="9" s="1"/>
  <c r="H342" i="9"/>
  <c r="H343" i="9" s="1"/>
  <c r="M348" i="9"/>
  <c r="M349" i="9" s="1"/>
  <c r="M344" i="9"/>
  <c r="M345" i="9" s="1"/>
  <c r="M346" i="9"/>
  <c r="M347" i="9" s="1"/>
  <c r="M342" i="9"/>
  <c r="M343" i="9" s="1"/>
  <c r="H316" i="9"/>
  <c r="H317" i="9" s="1"/>
  <c r="H314" i="9"/>
  <c r="H315" i="9" s="1"/>
  <c r="H312" i="9"/>
  <c r="H313" i="9" s="1"/>
  <c r="H310" i="9"/>
  <c r="H311" i="9" s="1"/>
  <c r="M316" i="9"/>
  <c r="M317" i="9" s="1"/>
  <c r="M312" i="9"/>
  <c r="M313" i="9" s="1"/>
  <c r="M314" i="9"/>
  <c r="M315" i="9" s="1"/>
  <c r="M310" i="9"/>
  <c r="M311" i="9" s="1"/>
  <c r="N242" i="9"/>
  <c r="N243" i="9" s="1"/>
  <c r="N240" i="9"/>
  <c r="N241" i="9" s="1"/>
  <c r="N238" i="9"/>
  <c r="N239" i="9" s="1"/>
  <c r="N236" i="9"/>
  <c r="N237" i="9" s="1"/>
  <c r="I242" i="9"/>
  <c r="I243" i="9" s="1"/>
  <c r="I240" i="9"/>
  <c r="I241" i="9" s="1"/>
  <c r="I238" i="9"/>
  <c r="I239" i="9" s="1"/>
  <c r="I236" i="9"/>
  <c r="I237" i="9" s="1"/>
  <c r="N284" i="9"/>
  <c r="N285" i="9" s="1"/>
  <c r="I284" i="9"/>
  <c r="I285" i="9" s="1"/>
  <c r="N282" i="9"/>
  <c r="N283" i="9" s="1"/>
  <c r="I282" i="9"/>
  <c r="I283" i="9" s="1"/>
  <c r="N280" i="9"/>
  <c r="N281" i="9" s="1"/>
  <c r="I280" i="9"/>
  <c r="I281" i="9" s="1"/>
  <c r="N278" i="9"/>
  <c r="N279" i="9" s="1"/>
  <c r="I278" i="9"/>
  <c r="I279" i="9" s="1"/>
  <c r="O295" i="9"/>
  <c r="J295" i="9"/>
  <c r="O293" i="9"/>
  <c r="J293" i="9"/>
  <c r="O291" i="9"/>
  <c r="J291" i="9"/>
  <c r="O289" i="9"/>
  <c r="J289" i="9"/>
  <c r="O263" i="9"/>
  <c r="J263" i="9"/>
  <c r="J261" i="9"/>
  <c r="J259" i="9"/>
  <c r="J257" i="9"/>
  <c r="O261" i="9"/>
  <c r="O257" i="9"/>
  <c r="O259" i="9"/>
  <c r="P263" i="9"/>
  <c r="K263" i="9"/>
  <c r="P261" i="9"/>
  <c r="K261" i="9"/>
  <c r="P259" i="9"/>
  <c r="K259" i="9"/>
  <c r="P257" i="9"/>
  <c r="K257" i="9"/>
  <c r="P327" i="9"/>
  <c r="K327" i="9"/>
  <c r="P325" i="9"/>
  <c r="K325" i="9"/>
  <c r="P323" i="9"/>
  <c r="K323" i="9"/>
  <c r="P321" i="9"/>
  <c r="K321" i="9"/>
  <c r="H284" i="9"/>
  <c r="H285" i="9" s="1"/>
  <c r="H282" i="9"/>
  <c r="H283" i="9" s="1"/>
  <c r="H280" i="9"/>
  <c r="H281" i="9" s="1"/>
  <c r="H278" i="9"/>
  <c r="H279" i="9" s="1"/>
  <c r="M284" i="9"/>
  <c r="M285" i="9" s="1"/>
  <c r="M280" i="9"/>
  <c r="M281" i="9" s="1"/>
  <c r="M282" i="9"/>
  <c r="M283" i="9" s="1"/>
  <c r="M278" i="9"/>
  <c r="M279" i="9" s="1"/>
  <c r="H327" i="9"/>
  <c r="H325" i="9"/>
  <c r="H323" i="9"/>
  <c r="H322" i="9"/>
  <c r="M327" i="9"/>
  <c r="M323" i="9"/>
  <c r="M325" i="9"/>
  <c r="M321" i="9"/>
  <c r="N295" i="9"/>
  <c r="I295" i="9"/>
  <c r="N293" i="9"/>
  <c r="I293" i="9"/>
  <c r="N291" i="9"/>
  <c r="I291" i="9"/>
  <c r="N289" i="9"/>
  <c r="I289" i="9"/>
  <c r="N348" i="9"/>
  <c r="N349" i="9" s="1"/>
  <c r="I348" i="9"/>
  <c r="I349" i="9" s="1"/>
  <c r="N346" i="9"/>
  <c r="N347" i="9" s="1"/>
  <c r="I346" i="9"/>
  <c r="I347" i="9" s="1"/>
  <c r="N344" i="9"/>
  <c r="N345" i="9" s="1"/>
  <c r="I344" i="9"/>
  <c r="I345" i="9" s="1"/>
  <c r="N342" i="9"/>
  <c r="N343" i="9" s="1"/>
  <c r="I342" i="9"/>
  <c r="I343" i="9" s="1"/>
  <c r="O284" i="9"/>
  <c r="O285" i="9" s="1"/>
  <c r="J284" i="9"/>
  <c r="J285" i="9" s="1"/>
  <c r="O282" i="9"/>
  <c r="O283" i="9" s="1"/>
  <c r="J282" i="9"/>
  <c r="J283" i="9" s="1"/>
  <c r="O280" i="9"/>
  <c r="O281" i="9" s="1"/>
  <c r="J280" i="9"/>
  <c r="J281" i="9" s="1"/>
  <c r="O278" i="9"/>
  <c r="O279" i="9" s="1"/>
  <c r="J278" i="9"/>
  <c r="J279" i="9" s="1"/>
  <c r="O327" i="9"/>
  <c r="J327" i="9"/>
  <c r="O325" i="9"/>
  <c r="J325" i="9"/>
  <c r="O323" i="9"/>
  <c r="J323" i="9"/>
  <c r="O321" i="9"/>
  <c r="J321" i="9"/>
  <c r="P284" i="9"/>
  <c r="P285" i="9" s="1"/>
  <c r="K284" i="9"/>
  <c r="K285" i="9" s="1"/>
  <c r="P282" i="9"/>
  <c r="P283" i="9" s="1"/>
  <c r="K282" i="9"/>
  <c r="K283" i="9" s="1"/>
  <c r="P280" i="9"/>
  <c r="P281" i="9" s="1"/>
  <c r="K280" i="9"/>
  <c r="K281" i="9" s="1"/>
  <c r="P278" i="9"/>
  <c r="P279" i="9" s="1"/>
  <c r="K278" i="9"/>
  <c r="K279" i="9" s="1"/>
  <c r="P348" i="9"/>
  <c r="P349" i="9" s="1"/>
  <c r="K348" i="9"/>
  <c r="K349" i="9" s="1"/>
  <c r="P346" i="9"/>
  <c r="P347" i="9" s="1"/>
  <c r="K346" i="9"/>
  <c r="K347" i="9" s="1"/>
  <c r="P344" i="9"/>
  <c r="P345" i="9" s="1"/>
  <c r="K344" i="9"/>
  <c r="K345" i="9" s="1"/>
  <c r="P342" i="9"/>
  <c r="P343" i="9" s="1"/>
  <c r="K342" i="9"/>
  <c r="K343" i="9" s="1"/>
  <c r="M263" i="9"/>
  <c r="H263" i="9"/>
  <c r="H264" i="9" s="1"/>
  <c r="M261" i="9"/>
  <c r="H261" i="9"/>
  <c r="H262" i="9" s="1"/>
  <c r="M259" i="9"/>
  <c r="H259" i="9"/>
  <c r="H260" i="9" s="1"/>
  <c r="M257" i="9"/>
  <c r="H257" i="9"/>
  <c r="H258" i="9" s="1"/>
  <c r="M242" i="9"/>
  <c r="M243" i="9" s="1"/>
  <c r="H242" i="9"/>
  <c r="H243" i="9" s="1"/>
  <c r="M240" i="9"/>
  <c r="M241" i="9" s="1"/>
  <c r="H240" i="9"/>
  <c r="H241" i="9" s="1"/>
  <c r="M238" i="9"/>
  <c r="M239" i="9" s="1"/>
  <c r="H238" i="9"/>
  <c r="H239" i="9" s="1"/>
  <c r="M236" i="9"/>
  <c r="M237" i="9" s="1"/>
  <c r="H236" i="9"/>
  <c r="H237" i="9" s="1"/>
  <c r="N263" i="9"/>
  <c r="N261" i="9"/>
  <c r="N259" i="9"/>
  <c r="N257" i="9"/>
  <c r="I259" i="9"/>
  <c r="I257" i="9"/>
  <c r="I263" i="9"/>
  <c r="I261" i="9"/>
  <c r="N252" i="9"/>
  <c r="N253" i="9" s="1"/>
  <c r="N250" i="9"/>
  <c r="N251" i="9" s="1"/>
  <c r="N248" i="9"/>
  <c r="N249" i="9" s="1"/>
  <c r="N246" i="9"/>
  <c r="N247" i="9" s="1"/>
  <c r="I252" i="9"/>
  <c r="I253" i="9" s="1"/>
  <c r="I250" i="9"/>
  <c r="I251" i="9" s="1"/>
  <c r="I248" i="9"/>
  <c r="I249" i="9" s="1"/>
  <c r="I246" i="9"/>
  <c r="I247" i="9" s="1"/>
  <c r="O316" i="9"/>
  <c r="O317" i="9" s="1"/>
  <c r="J316" i="9"/>
  <c r="J317" i="9" s="1"/>
  <c r="O314" i="9"/>
  <c r="O315" i="9" s="1"/>
  <c r="J314" i="9"/>
  <c r="J315" i="9" s="1"/>
  <c r="O312" i="9"/>
  <c r="O313" i="9" s="1"/>
  <c r="J312" i="9"/>
  <c r="J313" i="9" s="1"/>
  <c r="O310" i="9"/>
  <c r="O311" i="9" s="1"/>
  <c r="J310" i="9"/>
  <c r="J311" i="9" s="1"/>
  <c r="O348" i="9"/>
  <c r="O349" i="9" s="1"/>
  <c r="J348" i="9"/>
  <c r="J349" i="9" s="1"/>
  <c r="O346" i="9"/>
  <c r="O347" i="9" s="1"/>
  <c r="J346" i="9"/>
  <c r="J347" i="9" s="1"/>
  <c r="O344" i="9"/>
  <c r="O345" i="9" s="1"/>
  <c r="J344" i="9"/>
  <c r="J345" i="9" s="1"/>
  <c r="O342" i="9"/>
  <c r="O343" i="9" s="1"/>
  <c r="J342" i="9"/>
  <c r="J343" i="9" s="1"/>
  <c r="P242" i="9"/>
  <c r="P243" i="9" s="1"/>
  <c r="K242" i="9"/>
  <c r="K243" i="9" s="1"/>
  <c r="P240" i="9"/>
  <c r="P241" i="9" s="1"/>
  <c r="K240" i="9"/>
  <c r="K241" i="9" s="1"/>
  <c r="P238" i="9"/>
  <c r="P239" i="9" s="1"/>
  <c r="K238" i="9"/>
  <c r="K239" i="9" s="1"/>
  <c r="P236" i="9"/>
  <c r="P237" i="9" s="1"/>
  <c r="K236" i="9"/>
  <c r="K237" i="9" s="1"/>
  <c r="P295" i="9"/>
  <c r="K295" i="9"/>
  <c r="P293" i="9"/>
  <c r="K293" i="9"/>
  <c r="P291" i="9"/>
  <c r="K291" i="9"/>
  <c r="P289" i="9"/>
  <c r="H56" i="17" s="1"/>
  <c r="K289" i="9"/>
  <c r="F56" i="17" s="1"/>
  <c r="M252" i="9"/>
  <c r="M253" i="9" s="1"/>
  <c r="H252" i="9"/>
  <c r="H253" i="9" s="1"/>
  <c r="M250" i="9"/>
  <c r="M251" i="9" s="1"/>
  <c r="H250" i="9"/>
  <c r="H251" i="9" s="1"/>
  <c r="M248" i="9"/>
  <c r="M249" i="9" s="1"/>
  <c r="H248" i="9"/>
  <c r="H249" i="9" s="1"/>
  <c r="M246" i="9"/>
  <c r="M247" i="9" s="1"/>
  <c r="H246" i="9"/>
  <c r="H247" i="9" s="1"/>
  <c r="H295" i="9"/>
  <c r="H293" i="9"/>
  <c r="H291" i="9"/>
  <c r="H289" i="9"/>
  <c r="M295" i="9"/>
  <c r="M291" i="9"/>
  <c r="M289" i="9"/>
  <c r="M293" i="9"/>
  <c r="H348" i="8"/>
  <c r="H349" i="8" s="1"/>
  <c r="H346" i="8"/>
  <c r="H347" i="8" s="1"/>
  <c r="H344" i="8"/>
  <c r="H345" i="8" s="1"/>
  <c r="H342" i="8"/>
  <c r="H343" i="8" s="1"/>
  <c r="M344" i="8"/>
  <c r="M345" i="8" s="1"/>
  <c r="M342" i="8"/>
  <c r="M343" i="8" s="1"/>
  <c r="M348" i="8"/>
  <c r="M349" i="8" s="1"/>
  <c r="M346" i="8"/>
  <c r="M347" i="8" s="1"/>
  <c r="M242" i="8"/>
  <c r="M243" i="8" s="1"/>
  <c r="H242" i="8"/>
  <c r="H243" i="8" s="1"/>
  <c r="M240" i="8"/>
  <c r="M241" i="8" s="1"/>
  <c r="H240" i="8"/>
  <c r="H241" i="8" s="1"/>
  <c r="M238" i="8"/>
  <c r="M239" i="8" s="1"/>
  <c r="H238" i="8"/>
  <c r="H239" i="8" s="1"/>
  <c r="M236" i="8"/>
  <c r="M237" i="8" s="1"/>
  <c r="H236" i="8"/>
  <c r="H237" i="8" s="1"/>
  <c r="H295" i="8"/>
  <c r="H293" i="8"/>
  <c r="H291" i="8"/>
  <c r="H289" i="8"/>
  <c r="M291" i="8"/>
  <c r="M289" i="8"/>
  <c r="M295" i="8"/>
  <c r="M293" i="8"/>
  <c r="O295" i="8"/>
  <c r="J295" i="8"/>
  <c r="O293" i="8"/>
  <c r="J293" i="8"/>
  <c r="O291" i="8"/>
  <c r="J291" i="8"/>
  <c r="O289" i="8"/>
  <c r="J289" i="8"/>
  <c r="O263" i="8"/>
  <c r="O261" i="8"/>
  <c r="O259" i="8"/>
  <c r="O257" i="8"/>
  <c r="J261" i="8"/>
  <c r="J259" i="8"/>
  <c r="J257" i="8"/>
  <c r="J263" i="8"/>
  <c r="K263" i="8"/>
  <c r="P261" i="8"/>
  <c r="K261" i="8"/>
  <c r="P259" i="8"/>
  <c r="K259" i="8"/>
  <c r="P257" i="8"/>
  <c r="K257" i="8"/>
  <c r="P263" i="8"/>
  <c r="P327" i="8"/>
  <c r="K327" i="8"/>
  <c r="P325" i="8"/>
  <c r="K325" i="8"/>
  <c r="P323" i="8"/>
  <c r="K323" i="8"/>
  <c r="P321" i="8"/>
  <c r="K321" i="8"/>
  <c r="N263" i="8"/>
  <c r="I263" i="8"/>
  <c r="N261" i="8"/>
  <c r="I261" i="8"/>
  <c r="N259" i="8"/>
  <c r="I259" i="8"/>
  <c r="N257" i="8"/>
  <c r="I257" i="8"/>
  <c r="N327" i="8"/>
  <c r="I327" i="8"/>
  <c r="N325" i="8"/>
  <c r="I325" i="8"/>
  <c r="N323" i="8"/>
  <c r="I323" i="8"/>
  <c r="N321" i="8"/>
  <c r="I321" i="8"/>
  <c r="M252" i="8"/>
  <c r="M253" i="8" s="1"/>
  <c r="H252" i="8"/>
  <c r="H253" i="8" s="1"/>
  <c r="M250" i="8"/>
  <c r="M251" i="8" s="1"/>
  <c r="H250" i="8"/>
  <c r="H251" i="8" s="1"/>
  <c r="M248" i="8"/>
  <c r="M249" i="8" s="1"/>
  <c r="H248" i="8"/>
  <c r="H249" i="8" s="1"/>
  <c r="M246" i="8"/>
  <c r="M247" i="8" s="1"/>
  <c r="H246" i="8"/>
  <c r="H247" i="8" s="1"/>
  <c r="H316" i="8"/>
  <c r="H317" i="8" s="1"/>
  <c r="H314" i="8"/>
  <c r="H315" i="8" s="1"/>
  <c r="H312" i="8"/>
  <c r="H313" i="8" s="1"/>
  <c r="H310" i="8"/>
  <c r="H311" i="8" s="1"/>
  <c r="M312" i="8"/>
  <c r="M313" i="8" s="1"/>
  <c r="M310" i="8"/>
  <c r="M311" i="8" s="1"/>
  <c r="M316" i="8"/>
  <c r="M317" i="8" s="1"/>
  <c r="M314" i="8"/>
  <c r="M315" i="8" s="1"/>
  <c r="J248" i="8"/>
  <c r="J249" i="8" s="1"/>
  <c r="J246" i="8"/>
  <c r="J247" i="8" s="1"/>
  <c r="O252" i="8"/>
  <c r="O253" i="8" s="1"/>
  <c r="O250" i="8"/>
  <c r="O251" i="8" s="1"/>
  <c r="O248" i="8"/>
  <c r="O249" i="8" s="1"/>
  <c r="O246" i="8"/>
  <c r="O247" i="8" s="1"/>
  <c r="J250" i="8"/>
  <c r="J251" i="8" s="1"/>
  <c r="J252" i="8"/>
  <c r="J253" i="8" s="1"/>
  <c r="O327" i="8"/>
  <c r="J327" i="8"/>
  <c r="O325" i="8"/>
  <c r="J325" i="8"/>
  <c r="O323" i="8"/>
  <c r="J323" i="8"/>
  <c r="O321" i="8"/>
  <c r="J321" i="8"/>
  <c r="P284" i="8"/>
  <c r="P285" i="8" s="1"/>
  <c r="K284" i="8"/>
  <c r="K285" i="8" s="1"/>
  <c r="P282" i="8"/>
  <c r="P283" i="8" s="1"/>
  <c r="K282" i="8"/>
  <c r="K283" i="8" s="1"/>
  <c r="P280" i="8"/>
  <c r="P281" i="8" s="1"/>
  <c r="K280" i="8"/>
  <c r="K281" i="8" s="1"/>
  <c r="P278" i="8"/>
  <c r="P279" i="8" s="1"/>
  <c r="K278" i="8"/>
  <c r="K279" i="8" s="1"/>
  <c r="P348" i="8"/>
  <c r="P349" i="8" s="1"/>
  <c r="K348" i="8"/>
  <c r="K349" i="8" s="1"/>
  <c r="P346" i="8"/>
  <c r="P347" i="8" s="1"/>
  <c r="K346" i="8"/>
  <c r="K347" i="8" s="1"/>
  <c r="P344" i="8"/>
  <c r="P345" i="8" s="1"/>
  <c r="K344" i="8"/>
  <c r="K345" i="8" s="1"/>
  <c r="P342" i="8"/>
  <c r="P343" i="8" s="1"/>
  <c r="K342" i="8"/>
  <c r="K343" i="8" s="1"/>
  <c r="N284" i="8"/>
  <c r="N285" i="8" s="1"/>
  <c r="I284" i="8"/>
  <c r="I285" i="8" s="1"/>
  <c r="N282" i="8"/>
  <c r="N283" i="8" s="1"/>
  <c r="I282" i="8"/>
  <c r="I283" i="8" s="1"/>
  <c r="N280" i="8"/>
  <c r="N281" i="8" s="1"/>
  <c r="I280" i="8"/>
  <c r="I281" i="8" s="1"/>
  <c r="N278" i="8"/>
  <c r="N279" i="8" s="1"/>
  <c r="I278" i="8"/>
  <c r="I279" i="8" s="1"/>
  <c r="N348" i="8"/>
  <c r="N349" i="8" s="1"/>
  <c r="I348" i="8"/>
  <c r="I349" i="8" s="1"/>
  <c r="N346" i="8"/>
  <c r="N347" i="8" s="1"/>
  <c r="I346" i="8"/>
  <c r="I347" i="8" s="1"/>
  <c r="N344" i="8"/>
  <c r="N345" i="8" s="1"/>
  <c r="I344" i="8"/>
  <c r="I345" i="8" s="1"/>
  <c r="N342" i="8"/>
  <c r="N343" i="8" s="1"/>
  <c r="I342" i="8"/>
  <c r="I343" i="8" s="1"/>
  <c r="M263" i="8"/>
  <c r="H263" i="8"/>
  <c r="M261" i="8"/>
  <c r="H261" i="8"/>
  <c r="M259" i="8"/>
  <c r="H259" i="8"/>
  <c r="M257" i="8"/>
  <c r="H257" i="8"/>
  <c r="H327" i="8"/>
  <c r="H325" i="8"/>
  <c r="H323" i="8"/>
  <c r="H321" i="8"/>
  <c r="M323" i="8"/>
  <c r="M321" i="8"/>
  <c r="M327" i="8"/>
  <c r="M325" i="8"/>
  <c r="O348" i="8"/>
  <c r="O349" i="8" s="1"/>
  <c r="J348" i="8"/>
  <c r="J349" i="8" s="1"/>
  <c r="O346" i="8"/>
  <c r="O347" i="8" s="1"/>
  <c r="J346" i="8"/>
  <c r="J347" i="8" s="1"/>
  <c r="O344" i="8"/>
  <c r="O345" i="8" s="1"/>
  <c r="J344" i="8"/>
  <c r="J345" i="8" s="1"/>
  <c r="O342" i="8"/>
  <c r="O343" i="8" s="1"/>
  <c r="J342" i="8"/>
  <c r="J343" i="8" s="1"/>
  <c r="O316" i="8"/>
  <c r="O317" i="8" s="1"/>
  <c r="J316" i="8"/>
  <c r="J317" i="8" s="1"/>
  <c r="O314" i="8"/>
  <c r="O315" i="8" s="1"/>
  <c r="J314" i="8"/>
  <c r="J315" i="8" s="1"/>
  <c r="O312" i="8"/>
  <c r="O313" i="8" s="1"/>
  <c r="J312" i="8"/>
  <c r="J313" i="8" s="1"/>
  <c r="O310" i="8"/>
  <c r="O311" i="8" s="1"/>
  <c r="J310" i="8"/>
  <c r="J311" i="8" s="1"/>
  <c r="P242" i="8"/>
  <c r="P243" i="8" s="1"/>
  <c r="K242" i="8"/>
  <c r="K243" i="8" s="1"/>
  <c r="P240" i="8"/>
  <c r="P241" i="8" s="1"/>
  <c r="K240" i="8"/>
  <c r="K241" i="8" s="1"/>
  <c r="P238" i="8"/>
  <c r="P239" i="8" s="1"/>
  <c r="K238" i="8"/>
  <c r="K239" i="8" s="1"/>
  <c r="P236" i="8"/>
  <c r="P237" i="8" s="1"/>
  <c r="K236" i="8"/>
  <c r="K237" i="8" s="1"/>
  <c r="P295" i="8"/>
  <c r="K295" i="8"/>
  <c r="P293" i="8"/>
  <c r="K293" i="8"/>
  <c r="P291" i="8"/>
  <c r="K291" i="8"/>
  <c r="P289" i="8"/>
  <c r="K289" i="8"/>
  <c r="I242" i="8"/>
  <c r="I243" i="8" s="1"/>
  <c r="I240" i="8"/>
  <c r="I241" i="8" s="1"/>
  <c r="I238" i="8"/>
  <c r="I239" i="8" s="1"/>
  <c r="I236" i="8"/>
  <c r="I237" i="8" s="1"/>
  <c r="N242" i="8"/>
  <c r="N243" i="8" s="1"/>
  <c r="N238" i="8"/>
  <c r="N239" i="8" s="1"/>
  <c r="N236" i="8"/>
  <c r="N237" i="8" s="1"/>
  <c r="N240" i="8"/>
  <c r="N241" i="8" s="1"/>
  <c r="N295" i="8"/>
  <c r="I295" i="8"/>
  <c r="N293" i="8"/>
  <c r="I293" i="8"/>
  <c r="N291" i="8"/>
  <c r="I291" i="8"/>
  <c r="N289" i="8"/>
  <c r="I289" i="8"/>
  <c r="H284" i="8"/>
  <c r="H285" i="8" s="1"/>
  <c r="H282" i="8"/>
  <c r="H283" i="8" s="1"/>
  <c r="H280" i="8"/>
  <c r="H281" i="8" s="1"/>
  <c r="H278" i="8"/>
  <c r="H279" i="8" s="1"/>
  <c r="M280" i="8"/>
  <c r="M281" i="8" s="1"/>
  <c r="M278" i="8"/>
  <c r="M279" i="8" s="1"/>
  <c r="M284" i="8"/>
  <c r="M285" i="8" s="1"/>
  <c r="M282" i="8"/>
  <c r="M283" i="8" s="1"/>
  <c r="J242" i="8"/>
  <c r="J243" i="8" s="1"/>
  <c r="J240" i="8"/>
  <c r="J241" i="8" s="1"/>
  <c r="J238" i="8"/>
  <c r="J239" i="8" s="1"/>
  <c r="J236" i="8"/>
  <c r="J237" i="8" s="1"/>
  <c r="O242" i="8"/>
  <c r="O243" i="8" s="1"/>
  <c r="O240" i="8"/>
  <c r="O241" i="8" s="1"/>
  <c r="O238" i="8"/>
  <c r="O239" i="8" s="1"/>
  <c r="O236" i="8"/>
  <c r="O237" i="8" s="1"/>
  <c r="O284" i="8"/>
  <c r="O285" i="8" s="1"/>
  <c r="J284" i="8"/>
  <c r="J285" i="8" s="1"/>
  <c r="O282" i="8"/>
  <c r="O283" i="8" s="1"/>
  <c r="J282" i="8"/>
  <c r="J283" i="8" s="1"/>
  <c r="O280" i="8"/>
  <c r="O281" i="8" s="1"/>
  <c r="J280" i="8"/>
  <c r="J281" i="8" s="1"/>
  <c r="O278" i="8"/>
  <c r="O279" i="8" s="1"/>
  <c r="J278" i="8"/>
  <c r="J279" i="8" s="1"/>
  <c r="P252" i="8"/>
  <c r="P253" i="8" s="1"/>
  <c r="K252" i="8"/>
  <c r="K253" i="8" s="1"/>
  <c r="P250" i="8"/>
  <c r="P251" i="8" s="1"/>
  <c r="K250" i="8"/>
  <c r="K251" i="8" s="1"/>
  <c r="P248" i="8"/>
  <c r="P249" i="8" s="1"/>
  <c r="K248" i="8"/>
  <c r="K249" i="8" s="1"/>
  <c r="P246" i="8"/>
  <c r="P247" i="8" s="1"/>
  <c r="K246" i="8"/>
  <c r="K247" i="8" s="1"/>
  <c r="P316" i="8"/>
  <c r="P317" i="8" s="1"/>
  <c r="K316" i="8"/>
  <c r="K317" i="8" s="1"/>
  <c r="P314" i="8"/>
  <c r="P315" i="8" s="1"/>
  <c r="K314" i="8"/>
  <c r="K315" i="8" s="1"/>
  <c r="P312" i="8"/>
  <c r="P313" i="8" s="1"/>
  <c r="K312" i="8"/>
  <c r="K313" i="8" s="1"/>
  <c r="P310" i="8"/>
  <c r="P311" i="8" s="1"/>
  <c r="K310" i="8"/>
  <c r="K311" i="8" s="1"/>
  <c r="N252" i="8"/>
  <c r="N253" i="8" s="1"/>
  <c r="I252" i="8"/>
  <c r="I253" i="8" s="1"/>
  <c r="N250" i="8"/>
  <c r="N251" i="8" s="1"/>
  <c r="I250" i="8"/>
  <c r="I251" i="8" s="1"/>
  <c r="I248" i="8"/>
  <c r="I249" i="8" s="1"/>
  <c r="I246" i="8"/>
  <c r="I247" i="8" s="1"/>
  <c r="N246" i="8"/>
  <c r="N247" i="8" s="1"/>
  <c r="N248" i="8"/>
  <c r="N249" i="8" s="1"/>
  <c r="N316" i="8"/>
  <c r="N317" i="8" s="1"/>
  <c r="I316" i="8"/>
  <c r="I317" i="8" s="1"/>
  <c r="N314" i="8"/>
  <c r="N315" i="8" s="1"/>
  <c r="I314" i="8"/>
  <c r="I315" i="8" s="1"/>
  <c r="N312" i="8"/>
  <c r="N313" i="8" s="1"/>
  <c r="I312" i="8"/>
  <c r="I313" i="8" s="1"/>
  <c r="N310" i="8"/>
  <c r="N311" i="8" s="1"/>
  <c r="I310" i="8"/>
  <c r="I311" i="8" s="1"/>
  <c r="J321" i="7"/>
  <c r="I312" i="7"/>
  <c r="I313" i="7" s="1"/>
  <c r="H261" i="7"/>
  <c r="H257" i="7"/>
  <c r="M263" i="7"/>
  <c r="M259" i="7"/>
  <c r="H263" i="7"/>
  <c r="H259" i="7"/>
  <c r="M257" i="7"/>
  <c r="M261" i="7"/>
  <c r="M327" i="7"/>
  <c r="H327" i="7"/>
  <c r="M325" i="7"/>
  <c r="H325" i="7"/>
  <c r="M323" i="7"/>
  <c r="H323" i="7"/>
  <c r="M321" i="7"/>
  <c r="H321" i="7"/>
  <c r="O348" i="7"/>
  <c r="O349" i="7" s="1"/>
  <c r="J348" i="7"/>
  <c r="J349" i="7" s="1"/>
  <c r="O346" i="7"/>
  <c r="O347" i="7" s="1"/>
  <c r="J346" i="7"/>
  <c r="J347" i="7" s="1"/>
  <c r="O344" i="7"/>
  <c r="O345" i="7" s="1"/>
  <c r="J344" i="7"/>
  <c r="J345" i="7" s="1"/>
  <c r="O342" i="7"/>
  <c r="O343" i="7" s="1"/>
  <c r="J342" i="7"/>
  <c r="J343" i="7" s="1"/>
  <c r="I325" i="7"/>
  <c r="K295" i="7"/>
  <c r="K293" i="7"/>
  <c r="K291" i="7"/>
  <c r="K289" i="7"/>
  <c r="P293" i="7"/>
  <c r="P289" i="7"/>
  <c r="P295" i="7"/>
  <c r="P291" i="7"/>
  <c r="K263" i="7"/>
  <c r="K261" i="7"/>
  <c r="K259" i="7"/>
  <c r="K257" i="7"/>
  <c r="P263" i="7"/>
  <c r="P261" i="7"/>
  <c r="P259" i="7"/>
  <c r="P257" i="7"/>
  <c r="I261" i="7"/>
  <c r="M284" i="7"/>
  <c r="M285" i="7" s="1"/>
  <c r="H284" i="7"/>
  <c r="H285" i="7" s="1"/>
  <c r="M282" i="7"/>
  <c r="M283" i="7" s="1"/>
  <c r="H282" i="7"/>
  <c r="H283" i="7" s="1"/>
  <c r="M280" i="7"/>
  <c r="M281" i="7" s="1"/>
  <c r="H280" i="7"/>
  <c r="H281" i="7" s="1"/>
  <c r="M278" i="7"/>
  <c r="M279" i="7" s="1"/>
  <c r="H278" i="7"/>
  <c r="H279" i="7" s="1"/>
  <c r="M348" i="7"/>
  <c r="M349" i="7" s="1"/>
  <c r="H348" i="7"/>
  <c r="H349" i="7" s="1"/>
  <c r="M346" i="7"/>
  <c r="M347" i="7" s="1"/>
  <c r="H346" i="7"/>
  <c r="H347" i="7" s="1"/>
  <c r="M344" i="7"/>
  <c r="M345" i="7" s="1"/>
  <c r="H344" i="7"/>
  <c r="H345" i="7" s="1"/>
  <c r="M342" i="7"/>
  <c r="M343" i="7" s="1"/>
  <c r="H342" i="7"/>
  <c r="H343" i="7" s="1"/>
  <c r="I284" i="7"/>
  <c r="I285" i="7" s="1"/>
  <c r="I282" i="7"/>
  <c r="I283" i="7" s="1"/>
  <c r="I280" i="7"/>
  <c r="I281" i="7" s="1"/>
  <c r="I278" i="7"/>
  <c r="I279" i="7" s="1"/>
  <c r="N284" i="7"/>
  <c r="N285" i="7" s="1"/>
  <c r="N282" i="7"/>
  <c r="N283" i="7" s="1"/>
  <c r="N280" i="7"/>
  <c r="N281" i="7" s="1"/>
  <c r="N278" i="7"/>
  <c r="N279" i="7" s="1"/>
  <c r="I314" i="7"/>
  <c r="I315" i="7" s="1"/>
  <c r="O316" i="7"/>
  <c r="O317" i="7" s="1"/>
  <c r="J316" i="7"/>
  <c r="J317" i="7" s="1"/>
  <c r="O314" i="7"/>
  <c r="O315" i="7" s="1"/>
  <c r="J314" i="7"/>
  <c r="J315" i="7" s="1"/>
  <c r="O312" i="7"/>
  <c r="O313" i="7" s="1"/>
  <c r="J312" i="7"/>
  <c r="J313" i="7" s="1"/>
  <c r="O310" i="7"/>
  <c r="O311" i="7" s="1"/>
  <c r="J310" i="7"/>
  <c r="J311" i="7" s="1"/>
  <c r="I327" i="7"/>
  <c r="I348" i="7"/>
  <c r="I349" i="7" s="1"/>
  <c r="I346" i="7"/>
  <c r="I347" i="7" s="1"/>
  <c r="I344" i="7"/>
  <c r="I345" i="7" s="1"/>
  <c r="I342" i="7"/>
  <c r="I343" i="7" s="1"/>
  <c r="N348" i="7"/>
  <c r="N349" i="7" s="1"/>
  <c r="N346" i="7"/>
  <c r="N347" i="7" s="1"/>
  <c r="N344" i="7"/>
  <c r="N345" i="7" s="1"/>
  <c r="N342" i="7"/>
  <c r="N343" i="7" s="1"/>
  <c r="K242" i="7"/>
  <c r="K243" i="7" s="1"/>
  <c r="K240" i="7"/>
  <c r="K241" i="7" s="1"/>
  <c r="K238" i="7"/>
  <c r="K239" i="7" s="1"/>
  <c r="P240" i="7"/>
  <c r="P241" i="7" s="1"/>
  <c r="P238" i="7"/>
  <c r="P239" i="7" s="1"/>
  <c r="K236" i="7"/>
  <c r="K237" i="7" s="1"/>
  <c r="P242" i="7"/>
  <c r="P243" i="7" s="1"/>
  <c r="P236" i="7"/>
  <c r="P237" i="7" s="1"/>
  <c r="M295" i="7"/>
  <c r="H295" i="7"/>
  <c r="M293" i="7"/>
  <c r="H293" i="7"/>
  <c r="M291" i="7"/>
  <c r="H291" i="7"/>
  <c r="M289" i="7"/>
  <c r="H289" i="7"/>
  <c r="I316" i="7"/>
  <c r="I317" i="7" s="1"/>
  <c r="I321" i="7"/>
  <c r="K284" i="7"/>
  <c r="K285" i="7" s="1"/>
  <c r="K282" i="7"/>
  <c r="K283" i="7" s="1"/>
  <c r="K280" i="7"/>
  <c r="K281" i="7" s="1"/>
  <c r="K278" i="7"/>
  <c r="K279" i="7" s="1"/>
  <c r="P282" i="7"/>
  <c r="P283" i="7" s="1"/>
  <c r="P278" i="7"/>
  <c r="P279" i="7" s="1"/>
  <c r="P284" i="7"/>
  <c r="P285" i="7" s="1"/>
  <c r="P280" i="7"/>
  <c r="P281" i="7" s="1"/>
  <c r="K316" i="7"/>
  <c r="K317" i="7" s="1"/>
  <c r="K314" i="7"/>
  <c r="K315" i="7" s="1"/>
  <c r="K312" i="7"/>
  <c r="K313" i="7" s="1"/>
  <c r="K310" i="7"/>
  <c r="K311" i="7" s="1"/>
  <c r="P314" i="7"/>
  <c r="P315" i="7" s="1"/>
  <c r="P310" i="7"/>
  <c r="P311" i="7" s="1"/>
  <c r="P316" i="7"/>
  <c r="P317" i="7" s="1"/>
  <c r="P312" i="7"/>
  <c r="P313" i="7" s="1"/>
  <c r="K327" i="7"/>
  <c r="K325" i="7"/>
  <c r="K323" i="7"/>
  <c r="K321" i="7"/>
  <c r="P325" i="7"/>
  <c r="P321" i="7"/>
  <c r="P327" i="7"/>
  <c r="P323" i="7"/>
  <c r="I263" i="7"/>
  <c r="M236" i="7"/>
  <c r="M237" i="7" s="1"/>
  <c r="H236" i="7"/>
  <c r="H237" i="7" s="1"/>
  <c r="H240" i="7"/>
  <c r="H241" i="7" s="1"/>
  <c r="M242" i="7"/>
  <c r="M243" i="7" s="1"/>
  <c r="M238" i="7"/>
  <c r="M239" i="7" s="1"/>
  <c r="H242" i="7"/>
  <c r="H243" i="7" s="1"/>
  <c r="H238" i="7"/>
  <c r="H239" i="7" s="1"/>
  <c r="M240" i="7"/>
  <c r="M241" i="7" s="1"/>
  <c r="K348" i="7"/>
  <c r="K349" i="7" s="1"/>
  <c r="K346" i="7"/>
  <c r="K347" i="7" s="1"/>
  <c r="K344" i="7"/>
  <c r="K345" i="7" s="1"/>
  <c r="K342" i="7"/>
  <c r="K343" i="7" s="1"/>
  <c r="P346" i="7"/>
  <c r="P347" i="7" s="1"/>
  <c r="P342" i="7"/>
  <c r="P343" i="7" s="1"/>
  <c r="P348" i="7"/>
  <c r="P349" i="7" s="1"/>
  <c r="P344" i="7"/>
  <c r="P345" i="7" s="1"/>
  <c r="K252" i="7"/>
  <c r="K253" i="7" s="1"/>
  <c r="K250" i="7"/>
  <c r="K251" i="7" s="1"/>
  <c r="K248" i="7"/>
  <c r="K249" i="7" s="1"/>
  <c r="K246" i="7"/>
  <c r="K247" i="7" s="1"/>
  <c r="P252" i="7"/>
  <c r="P253" i="7" s="1"/>
  <c r="P250" i="7"/>
  <c r="P251" i="7" s="1"/>
  <c r="P248" i="7"/>
  <c r="P249" i="7" s="1"/>
  <c r="P246" i="7"/>
  <c r="P247" i="7" s="1"/>
  <c r="H250" i="7"/>
  <c r="H251" i="7" s="1"/>
  <c r="H246" i="7"/>
  <c r="H247" i="7" s="1"/>
  <c r="M252" i="7"/>
  <c r="M253" i="7" s="1"/>
  <c r="M248" i="7"/>
  <c r="M249" i="7" s="1"/>
  <c r="H252" i="7"/>
  <c r="H253" i="7" s="1"/>
  <c r="H248" i="7"/>
  <c r="H249" i="7" s="1"/>
  <c r="M250" i="7"/>
  <c r="M251" i="7" s="1"/>
  <c r="M246" i="7"/>
  <c r="M247" i="7" s="1"/>
  <c r="M316" i="7"/>
  <c r="M317" i="7" s="1"/>
  <c r="H316" i="7"/>
  <c r="H317" i="7" s="1"/>
  <c r="M314" i="7"/>
  <c r="M315" i="7" s="1"/>
  <c r="H314" i="7"/>
  <c r="H315" i="7" s="1"/>
  <c r="M312" i="7"/>
  <c r="M313" i="7" s="1"/>
  <c r="H312" i="7"/>
  <c r="H313" i="7" s="1"/>
  <c r="M310" i="7"/>
  <c r="M311" i="7" s="1"/>
  <c r="H310" i="7"/>
  <c r="H311" i="7" s="1"/>
  <c r="J323" i="7"/>
  <c r="H13" i="1"/>
  <c r="H14" i="1"/>
  <c r="H54" i="1" s="1"/>
  <c r="H139" i="1"/>
  <c r="H137" i="1"/>
  <c r="H36" i="1"/>
  <c r="H37" i="1"/>
  <c r="H93" i="1" s="1"/>
  <c r="H138" i="1" s="1"/>
  <c r="H58" i="1"/>
  <c r="H63" i="1"/>
  <c r="H65" i="1"/>
  <c r="J231" i="1"/>
  <c r="J232" i="1" s="1"/>
  <c r="J229" i="1"/>
  <c r="J230" i="1" s="1"/>
  <c r="J227" i="1"/>
  <c r="J228" i="1" s="1"/>
  <c r="J225" i="1"/>
  <c r="J226" i="1" s="1"/>
  <c r="I13" i="1"/>
  <c r="I14" i="1"/>
  <c r="I55" i="1" s="1"/>
  <c r="I139" i="1"/>
  <c r="I137" i="1"/>
  <c r="I36" i="1"/>
  <c r="I37" i="1"/>
  <c r="I93" i="1" s="1"/>
  <c r="I138" i="1" s="1"/>
  <c r="I53" i="1"/>
  <c r="I59" i="1"/>
  <c r="I63" i="1"/>
  <c r="I64" i="1"/>
  <c r="K231" i="1"/>
  <c r="K232" i="1" s="1"/>
  <c r="K229" i="1"/>
  <c r="K230" i="1" s="1"/>
  <c r="K227" i="1"/>
  <c r="K228" i="1" s="1"/>
  <c r="K225" i="1"/>
  <c r="K226" i="1" s="1"/>
  <c r="J13" i="1"/>
  <c r="J14" i="1"/>
  <c r="J66" i="1" s="1"/>
  <c r="J139" i="1"/>
  <c r="J137" i="1"/>
  <c r="J36" i="1"/>
  <c r="J37" i="1"/>
  <c r="J93" i="1" s="1"/>
  <c r="J138" i="1" s="1"/>
  <c r="J60" i="1"/>
  <c r="H231" i="1"/>
  <c r="H232" i="1" s="1"/>
  <c r="H229" i="1"/>
  <c r="H230" i="1" s="1"/>
  <c r="H227" i="1"/>
  <c r="H228" i="1" s="1"/>
  <c r="H225" i="1"/>
  <c r="H226" i="1" s="1"/>
  <c r="K139" i="1"/>
  <c r="K13" i="1"/>
  <c r="K14" i="1"/>
  <c r="K66" i="1" s="1"/>
  <c r="K36" i="1"/>
  <c r="K37" i="1"/>
  <c r="K93" i="1" s="1"/>
  <c r="K138" i="1" s="1"/>
  <c r="I229" i="1"/>
  <c r="I230" i="1" s="1"/>
  <c r="I227" i="1"/>
  <c r="I228" i="1" s="1"/>
  <c r="I225" i="1"/>
  <c r="I226" i="1" s="1"/>
  <c r="I231" i="1"/>
  <c r="I232" i="1" s="1"/>
  <c r="P296" i="8" l="1"/>
  <c r="H59" i="16"/>
  <c r="M260" i="8"/>
  <c r="H15" i="16"/>
  <c r="I15" i="16" s="1"/>
  <c r="N328" i="8"/>
  <c r="H71" i="16"/>
  <c r="N264" i="8"/>
  <c r="H23" i="16"/>
  <c r="P328" i="8"/>
  <c r="H83" i="16"/>
  <c r="J262" i="8"/>
  <c r="F28" i="16"/>
  <c r="O292" i="8"/>
  <c r="H51" i="16"/>
  <c r="H296" i="8"/>
  <c r="F41" i="16"/>
  <c r="I290" i="8"/>
  <c r="F44" i="16"/>
  <c r="I294" i="8"/>
  <c r="F46" i="16"/>
  <c r="K290" i="8"/>
  <c r="F56" i="16"/>
  <c r="K294" i="8"/>
  <c r="F58" i="16"/>
  <c r="M326" i="8"/>
  <c r="H64" i="16"/>
  <c r="H322" i="8"/>
  <c r="F62" i="16"/>
  <c r="I62" i="16" s="1"/>
  <c r="H258" i="8"/>
  <c r="F14" i="16"/>
  <c r="H262" i="8"/>
  <c r="F16" i="16"/>
  <c r="J322" i="8"/>
  <c r="F74" i="16"/>
  <c r="J326" i="8"/>
  <c r="F76" i="16"/>
  <c r="I322" i="8"/>
  <c r="F68" i="16"/>
  <c r="I326" i="8"/>
  <c r="F70" i="16"/>
  <c r="I258" i="8"/>
  <c r="F20" i="16"/>
  <c r="I262" i="8"/>
  <c r="F22" i="16"/>
  <c r="K322" i="8"/>
  <c r="F80" i="16"/>
  <c r="K326" i="8"/>
  <c r="F82" i="16"/>
  <c r="P264" i="8"/>
  <c r="H35" i="16"/>
  <c r="P260" i="8"/>
  <c r="H33" i="16"/>
  <c r="J264" i="8"/>
  <c r="F29" i="16"/>
  <c r="O258" i="8"/>
  <c r="H26" i="16"/>
  <c r="J290" i="8"/>
  <c r="F50" i="16"/>
  <c r="J294" i="8"/>
  <c r="F52" i="16"/>
  <c r="M294" i="8"/>
  <c r="H40" i="16"/>
  <c r="H290" i="8"/>
  <c r="F38" i="16"/>
  <c r="I38" i="16" s="1"/>
  <c r="H328" i="8"/>
  <c r="F65" i="16"/>
  <c r="O328" i="8"/>
  <c r="H77" i="16"/>
  <c r="N324" i="8"/>
  <c r="H69" i="16"/>
  <c r="N260" i="8"/>
  <c r="H21" i="16"/>
  <c r="I21" i="16" s="1"/>
  <c r="P324" i="8"/>
  <c r="H81" i="16"/>
  <c r="K264" i="8"/>
  <c r="F35" i="16"/>
  <c r="O264" i="8"/>
  <c r="H29" i="16"/>
  <c r="I29" i="16" s="1"/>
  <c r="O296" i="8"/>
  <c r="H53" i="16"/>
  <c r="M292" i="8"/>
  <c r="H39" i="16"/>
  <c r="N290" i="8"/>
  <c r="H44" i="16"/>
  <c r="I44" i="16" s="1"/>
  <c r="N294" i="8"/>
  <c r="H46" i="16"/>
  <c r="P290" i="8"/>
  <c r="H56" i="16"/>
  <c r="I56" i="16" s="1"/>
  <c r="P294" i="8"/>
  <c r="H58" i="16"/>
  <c r="M328" i="8"/>
  <c r="H65" i="16"/>
  <c r="I65" i="16" s="1"/>
  <c r="H324" i="8"/>
  <c r="F63" i="16"/>
  <c r="M258" i="8"/>
  <c r="H14" i="16"/>
  <c r="M262" i="8"/>
  <c r="H16" i="16"/>
  <c r="O322" i="8"/>
  <c r="H74" i="16"/>
  <c r="O326" i="8"/>
  <c r="H76" i="16"/>
  <c r="N322" i="8"/>
  <c r="H68" i="16"/>
  <c r="I68" i="16" s="1"/>
  <c r="N326" i="8"/>
  <c r="H70" i="16"/>
  <c r="N258" i="8"/>
  <c r="H20" i="16"/>
  <c r="I20" i="16" s="1"/>
  <c r="N262" i="8"/>
  <c r="H22" i="16"/>
  <c r="P322" i="8"/>
  <c r="H80" i="16"/>
  <c r="I80" i="16" s="1"/>
  <c r="P326" i="8"/>
  <c r="H82" i="16"/>
  <c r="K258" i="8"/>
  <c r="F32" i="16"/>
  <c r="K262" i="8"/>
  <c r="F34" i="16"/>
  <c r="J258" i="8"/>
  <c r="F26" i="16"/>
  <c r="G26" i="16" s="1"/>
  <c r="O260" i="8"/>
  <c r="H27" i="16"/>
  <c r="O290" i="8"/>
  <c r="H50" i="16"/>
  <c r="O294" i="8"/>
  <c r="H52" i="16"/>
  <c r="M296" i="8"/>
  <c r="H41" i="16"/>
  <c r="I41" i="16" s="1"/>
  <c r="H292" i="8"/>
  <c r="F39" i="16"/>
  <c r="N292" i="8"/>
  <c r="H45" i="16"/>
  <c r="I45" i="16" s="1"/>
  <c r="N296" i="8"/>
  <c r="H47" i="16"/>
  <c r="P292" i="8"/>
  <c r="H57" i="16"/>
  <c r="I57" i="16" s="1"/>
  <c r="M324" i="8"/>
  <c r="H63" i="16"/>
  <c r="I63" i="16" s="1"/>
  <c r="M264" i="8"/>
  <c r="H17" i="16"/>
  <c r="O324" i="8"/>
  <c r="H75" i="16"/>
  <c r="K260" i="8"/>
  <c r="F33" i="16"/>
  <c r="I292" i="8"/>
  <c r="F45" i="16"/>
  <c r="I296" i="8"/>
  <c r="F47" i="16"/>
  <c r="K292" i="8"/>
  <c r="F57" i="16"/>
  <c r="K296" i="8"/>
  <c r="F59" i="16"/>
  <c r="M322" i="8"/>
  <c r="H62" i="16"/>
  <c r="H326" i="8"/>
  <c r="F64" i="16"/>
  <c r="H260" i="8"/>
  <c r="F15" i="16"/>
  <c r="H264" i="8"/>
  <c r="F17" i="16"/>
  <c r="J324" i="8"/>
  <c r="F75" i="16"/>
  <c r="J328" i="8"/>
  <c r="F77" i="16"/>
  <c r="I324" i="8"/>
  <c r="F69" i="16"/>
  <c r="I328" i="8"/>
  <c r="F71" i="16"/>
  <c r="I260" i="8"/>
  <c r="F21" i="16"/>
  <c r="I264" i="8"/>
  <c r="F23" i="16"/>
  <c r="K324" i="8"/>
  <c r="F81" i="16"/>
  <c r="K328" i="8"/>
  <c r="F83" i="16"/>
  <c r="P258" i="8"/>
  <c r="H32" i="16"/>
  <c r="P262" i="8"/>
  <c r="H34" i="16"/>
  <c r="I34" i="16" s="1"/>
  <c r="J260" i="8"/>
  <c r="F27" i="16"/>
  <c r="O262" i="8"/>
  <c r="H28" i="16"/>
  <c r="I28" i="16" s="1"/>
  <c r="J292" i="8"/>
  <c r="F51" i="16"/>
  <c r="J296" i="8"/>
  <c r="F53" i="16"/>
  <c r="M290" i="8"/>
  <c r="H38" i="16"/>
  <c r="H294" i="8"/>
  <c r="F40" i="16"/>
  <c r="J324" i="7"/>
  <c r="F75" i="12"/>
  <c r="K326" i="7"/>
  <c r="F82" i="12"/>
  <c r="I328" i="7"/>
  <c r="F71" i="12"/>
  <c r="P296" i="7"/>
  <c r="H59" i="12"/>
  <c r="I59" i="12" s="1"/>
  <c r="K292" i="7"/>
  <c r="F57" i="12"/>
  <c r="H326" i="7"/>
  <c r="F64" i="12"/>
  <c r="I26" i="12"/>
  <c r="I75" i="12"/>
  <c r="I69" i="12"/>
  <c r="K69" i="12"/>
  <c r="G69" i="12"/>
  <c r="K324" i="7"/>
  <c r="F81" i="12"/>
  <c r="I326" i="7"/>
  <c r="F70" i="12"/>
  <c r="M324" i="7"/>
  <c r="H63" i="12"/>
  <c r="G17" i="17"/>
  <c r="K17" i="17"/>
  <c r="P326" i="7"/>
  <c r="H82" i="12"/>
  <c r="K328" i="7"/>
  <c r="F83" i="12"/>
  <c r="K294" i="7"/>
  <c r="F58" i="12"/>
  <c r="M326" i="7"/>
  <c r="H64" i="12"/>
  <c r="G77" i="12"/>
  <c r="K77" i="12"/>
  <c r="P328" i="7"/>
  <c r="H83" i="12"/>
  <c r="I83" i="12" s="1"/>
  <c r="P292" i="7"/>
  <c r="H57" i="12"/>
  <c r="I57" i="12" s="1"/>
  <c r="M328" i="7"/>
  <c r="H65" i="12"/>
  <c r="G16" i="17"/>
  <c r="K16" i="17"/>
  <c r="I71" i="12"/>
  <c r="P324" i="7"/>
  <c r="H81" i="12"/>
  <c r="P294" i="7"/>
  <c r="H58" i="12"/>
  <c r="I58" i="12" s="1"/>
  <c r="K296" i="7"/>
  <c r="F59" i="12"/>
  <c r="H324" i="7"/>
  <c r="F63" i="12"/>
  <c r="H328" i="7"/>
  <c r="F65" i="12"/>
  <c r="G15" i="17"/>
  <c r="K15" i="17"/>
  <c r="K14" i="17"/>
  <c r="G14" i="17"/>
  <c r="I46" i="12"/>
  <c r="I70" i="12"/>
  <c r="J326" i="7"/>
  <c r="F76" i="12"/>
  <c r="I58" i="1"/>
  <c r="K296" i="9"/>
  <c r="F59" i="17"/>
  <c r="I258" i="9"/>
  <c r="F20" i="17"/>
  <c r="M324" i="9"/>
  <c r="H63" i="17"/>
  <c r="K260" i="9"/>
  <c r="F33" i="17"/>
  <c r="J264" i="9"/>
  <c r="F29" i="17"/>
  <c r="I324" i="9"/>
  <c r="F69" i="17"/>
  <c r="I328" i="9"/>
  <c r="F71" i="17"/>
  <c r="M296" i="9"/>
  <c r="H41" i="17"/>
  <c r="I41" i="17" s="1"/>
  <c r="H296" i="9"/>
  <c r="F41" i="17"/>
  <c r="P292" i="9"/>
  <c r="H57" i="17"/>
  <c r="I57" i="17" s="1"/>
  <c r="P296" i="9"/>
  <c r="H59" i="17"/>
  <c r="I59" i="17" s="1"/>
  <c r="I260" i="9"/>
  <c r="F21" i="17"/>
  <c r="N264" i="9"/>
  <c r="H23" i="17"/>
  <c r="M260" i="9"/>
  <c r="H15" i="17"/>
  <c r="I15" i="17" s="1"/>
  <c r="M264" i="9"/>
  <c r="H17" i="17"/>
  <c r="I17" i="17" s="1"/>
  <c r="O324" i="9"/>
  <c r="H75" i="17"/>
  <c r="I75" i="17" s="1"/>
  <c r="O328" i="9"/>
  <c r="H77" i="17"/>
  <c r="N292" i="9"/>
  <c r="H45" i="17"/>
  <c r="N296" i="9"/>
  <c r="H47" i="17"/>
  <c r="M328" i="9"/>
  <c r="H65" i="17"/>
  <c r="I65" i="17" s="1"/>
  <c r="H328" i="9"/>
  <c r="F65" i="17"/>
  <c r="P324" i="9"/>
  <c r="H81" i="17"/>
  <c r="I81" i="17" s="1"/>
  <c r="P328" i="9"/>
  <c r="H83" i="17"/>
  <c r="P260" i="9"/>
  <c r="H33" i="17"/>
  <c r="I33" i="17" s="1"/>
  <c r="P264" i="9"/>
  <c r="H35" i="17"/>
  <c r="J258" i="9"/>
  <c r="F26" i="17"/>
  <c r="O264" i="9"/>
  <c r="H29" i="17"/>
  <c r="I29" i="17" s="1"/>
  <c r="O292" i="9"/>
  <c r="H51" i="17"/>
  <c r="O296" i="9"/>
  <c r="H53" i="17"/>
  <c r="N324" i="9"/>
  <c r="H69" i="17"/>
  <c r="I69" i="17" s="1"/>
  <c r="N328" i="9"/>
  <c r="H71" i="17"/>
  <c r="I71" i="17" s="1"/>
  <c r="N262" i="9"/>
  <c r="H22" i="17"/>
  <c r="I22" i="17" s="1"/>
  <c r="J324" i="9"/>
  <c r="F75" i="17"/>
  <c r="I292" i="9"/>
  <c r="F45" i="17"/>
  <c r="H326" i="9"/>
  <c r="F64" i="17"/>
  <c r="K324" i="9"/>
  <c r="F81" i="17"/>
  <c r="K264" i="9"/>
  <c r="F35" i="17"/>
  <c r="J292" i="9"/>
  <c r="F51" i="17"/>
  <c r="M294" i="9"/>
  <c r="H40" i="17"/>
  <c r="I56" i="17"/>
  <c r="G56" i="17"/>
  <c r="K56" i="17"/>
  <c r="K294" i="9"/>
  <c r="F58" i="17"/>
  <c r="I262" i="9"/>
  <c r="F22" i="17"/>
  <c r="N258" i="9"/>
  <c r="H20" i="17"/>
  <c r="J322" i="9"/>
  <c r="F74" i="17"/>
  <c r="J326" i="9"/>
  <c r="F76" i="17"/>
  <c r="I290" i="9"/>
  <c r="F44" i="17"/>
  <c r="I294" i="9"/>
  <c r="F46" i="17"/>
  <c r="M322" i="9"/>
  <c r="H62" i="17"/>
  <c r="K322" i="9"/>
  <c r="F80" i="17"/>
  <c r="K326" i="9"/>
  <c r="F82" i="17"/>
  <c r="K258" i="9"/>
  <c r="F32" i="17"/>
  <c r="K262" i="9"/>
  <c r="F34" i="17"/>
  <c r="O260" i="9"/>
  <c r="H27" i="17"/>
  <c r="I27" i="17" s="1"/>
  <c r="J260" i="9"/>
  <c r="F27" i="17"/>
  <c r="J290" i="9"/>
  <c r="F50" i="17"/>
  <c r="J294" i="9"/>
  <c r="F52" i="17"/>
  <c r="I322" i="9"/>
  <c r="F68" i="17"/>
  <c r="I326" i="9"/>
  <c r="F70" i="17"/>
  <c r="M292" i="9"/>
  <c r="H39" i="17"/>
  <c r="H294" i="9"/>
  <c r="F40" i="17"/>
  <c r="K292" i="9"/>
  <c r="F57" i="17"/>
  <c r="J328" i="9"/>
  <c r="F77" i="17"/>
  <c r="I296" i="9"/>
  <c r="F47" i="17"/>
  <c r="K328" i="9"/>
  <c r="F83" i="17"/>
  <c r="O262" i="9"/>
  <c r="H28" i="17"/>
  <c r="J296" i="9"/>
  <c r="F53" i="17"/>
  <c r="H290" i="9"/>
  <c r="F38" i="17"/>
  <c r="M290" i="9"/>
  <c r="H38" i="17"/>
  <c r="H292" i="9"/>
  <c r="F39" i="17"/>
  <c r="P294" i="9"/>
  <c r="H58" i="17"/>
  <c r="I58" i="17" s="1"/>
  <c r="I264" i="9"/>
  <c r="F23" i="17"/>
  <c r="N260" i="9"/>
  <c r="H21" i="17"/>
  <c r="M258" i="9"/>
  <c r="H14" i="17"/>
  <c r="I14" i="17" s="1"/>
  <c r="M262" i="9"/>
  <c r="H16" i="17"/>
  <c r="I16" i="17" s="1"/>
  <c r="O322" i="9"/>
  <c r="H74" i="17"/>
  <c r="I74" i="17" s="1"/>
  <c r="O326" i="9"/>
  <c r="H76" i="17"/>
  <c r="I76" i="17" s="1"/>
  <c r="N290" i="9"/>
  <c r="H44" i="17"/>
  <c r="I44" i="17" s="1"/>
  <c r="N294" i="9"/>
  <c r="H46" i="17"/>
  <c r="I46" i="17" s="1"/>
  <c r="M326" i="9"/>
  <c r="H64" i="17"/>
  <c r="I64" i="17" s="1"/>
  <c r="H324" i="9"/>
  <c r="F63" i="17"/>
  <c r="P322" i="9"/>
  <c r="H80" i="17"/>
  <c r="I80" i="17" s="1"/>
  <c r="P326" i="9"/>
  <c r="H82" i="17"/>
  <c r="I82" i="17" s="1"/>
  <c r="P258" i="9"/>
  <c r="H32" i="17"/>
  <c r="I32" i="17" s="1"/>
  <c r="P262" i="9"/>
  <c r="H34" i="17"/>
  <c r="I34" i="17" s="1"/>
  <c r="O258" i="9"/>
  <c r="H26" i="17"/>
  <c r="J262" i="9"/>
  <c r="F28" i="17"/>
  <c r="O290" i="9"/>
  <c r="H50" i="17"/>
  <c r="I50" i="17" s="1"/>
  <c r="O294" i="9"/>
  <c r="H52" i="17"/>
  <c r="I52" i="17" s="1"/>
  <c r="N322" i="9"/>
  <c r="H68" i="17"/>
  <c r="I68" i="17" s="1"/>
  <c r="N326" i="9"/>
  <c r="H70" i="17"/>
  <c r="I70" i="17" s="1"/>
  <c r="I62" i="17"/>
  <c r="G62" i="17"/>
  <c r="K62" i="17"/>
  <c r="I20" i="12"/>
  <c r="I50" i="12"/>
  <c r="K322" i="7"/>
  <c r="F80" i="12"/>
  <c r="I322" i="7"/>
  <c r="F68" i="12"/>
  <c r="H292" i="7"/>
  <c r="F39" i="12"/>
  <c r="H296" i="7"/>
  <c r="F41" i="12"/>
  <c r="P260" i="7"/>
  <c r="H33" i="12"/>
  <c r="K260" i="7"/>
  <c r="F33" i="12"/>
  <c r="H322" i="7"/>
  <c r="F62" i="12"/>
  <c r="M262" i="7"/>
  <c r="H16" i="12"/>
  <c r="M260" i="7"/>
  <c r="H15" i="12"/>
  <c r="K290" i="9"/>
  <c r="I44" i="12"/>
  <c r="G20" i="12"/>
  <c r="K20" i="12"/>
  <c r="I29" i="12"/>
  <c r="G47" i="12"/>
  <c r="K47" i="12"/>
  <c r="G50" i="12"/>
  <c r="K50" i="12"/>
  <c r="I28" i="12"/>
  <c r="J64" i="1"/>
  <c r="J200" i="1" s="1"/>
  <c r="I94" i="1"/>
  <c r="I140" i="1" s="1"/>
  <c r="H94" i="1"/>
  <c r="H140" i="1" s="1"/>
  <c r="H60" i="1"/>
  <c r="M292" i="7"/>
  <c r="H39" i="12"/>
  <c r="I39" i="12" s="1"/>
  <c r="M296" i="7"/>
  <c r="H41" i="12"/>
  <c r="P262" i="7"/>
  <c r="H34" i="12"/>
  <c r="I34" i="12" s="1"/>
  <c r="K262" i="7"/>
  <c r="F34" i="12"/>
  <c r="P290" i="7"/>
  <c r="H56" i="12"/>
  <c r="M322" i="7"/>
  <c r="H62" i="12"/>
  <c r="M258" i="7"/>
  <c r="H14" i="12"/>
  <c r="M264" i="7"/>
  <c r="H17" i="12"/>
  <c r="J322" i="7"/>
  <c r="F74" i="12"/>
  <c r="I74" i="12" s="1"/>
  <c r="P290" i="9"/>
  <c r="G44" i="16"/>
  <c r="K44" i="16"/>
  <c r="G51" i="12"/>
  <c r="K51" i="12"/>
  <c r="G27" i="12"/>
  <c r="K27" i="12"/>
  <c r="G50" i="16"/>
  <c r="K50" i="16"/>
  <c r="G45" i="12"/>
  <c r="K45" i="12"/>
  <c r="I53" i="12"/>
  <c r="K26" i="16"/>
  <c r="P322" i="7"/>
  <c r="H80" i="12"/>
  <c r="I80" i="12" s="1"/>
  <c r="H290" i="7"/>
  <c r="F38" i="12"/>
  <c r="H294" i="7"/>
  <c r="F40" i="12"/>
  <c r="I262" i="7"/>
  <c r="F22" i="12"/>
  <c r="P264" i="7"/>
  <c r="H35" i="12"/>
  <c r="I35" i="12" s="1"/>
  <c r="K264" i="7"/>
  <c r="F35" i="12"/>
  <c r="H260" i="7"/>
  <c r="F15" i="12"/>
  <c r="H258" i="7"/>
  <c r="F14" i="12"/>
  <c r="I68" i="12"/>
  <c r="G44" i="12"/>
  <c r="K44" i="12"/>
  <c r="I21" i="12"/>
  <c r="I27" i="12"/>
  <c r="I47" i="12"/>
  <c r="I50" i="16"/>
  <c r="G52" i="12"/>
  <c r="K52" i="12"/>
  <c r="G26" i="12"/>
  <c r="K26" i="12"/>
  <c r="H64" i="1"/>
  <c r="H187" i="1" s="1"/>
  <c r="H56" i="1"/>
  <c r="I264" i="7"/>
  <c r="F23" i="12"/>
  <c r="M290" i="7"/>
  <c r="H38" i="12"/>
  <c r="M294" i="7"/>
  <c r="H40" i="12"/>
  <c r="P258" i="7"/>
  <c r="H32" i="12"/>
  <c r="K258" i="7"/>
  <c r="F32" i="12"/>
  <c r="K290" i="7"/>
  <c r="F56" i="12"/>
  <c r="H264" i="7"/>
  <c r="F17" i="12"/>
  <c r="H262" i="7"/>
  <c r="F16" i="12"/>
  <c r="G53" i="12"/>
  <c r="K53" i="12"/>
  <c r="G20" i="16"/>
  <c r="K20" i="16"/>
  <c r="G29" i="12"/>
  <c r="K29" i="12"/>
  <c r="G46" i="12"/>
  <c r="K46" i="12"/>
  <c r="G21" i="12"/>
  <c r="K21" i="12"/>
  <c r="I45" i="12"/>
  <c r="I51" i="12"/>
  <c r="G28" i="12"/>
  <c r="K28" i="12"/>
  <c r="K65" i="1"/>
  <c r="J65" i="1"/>
  <c r="J59" i="1"/>
  <c r="J197" i="1" s="1"/>
  <c r="H61" i="1"/>
  <c r="H198" i="1" s="1"/>
  <c r="H55" i="1"/>
  <c r="H53" i="1"/>
  <c r="K59" i="1"/>
  <c r="K197" i="1" s="1"/>
  <c r="J63" i="1"/>
  <c r="J152" i="1" s="1"/>
  <c r="J94" i="1"/>
  <c r="J140" i="1" s="1"/>
  <c r="J61" i="1"/>
  <c r="K54" i="1"/>
  <c r="K194" i="1" s="1"/>
  <c r="K64" i="1"/>
  <c r="K200" i="1" s="1"/>
  <c r="K61" i="1"/>
  <c r="J58" i="1"/>
  <c r="J113" i="1" s="1"/>
  <c r="I61" i="1"/>
  <c r="I185" i="1" s="1"/>
  <c r="I56" i="1"/>
  <c r="I195" i="1" s="1"/>
  <c r="K60" i="1"/>
  <c r="I65" i="1"/>
  <c r="I103" i="1" s="1"/>
  <c r="I155" i="1" s="1"/>
  <c r="I60" i="1"/>
  <c r="I100" i="1" s="1"/>
  <c r="I150" i="1" s="1"/>
  <c r="I54" i="1"/>
  <c r="I194" i="1" s="1"/>
  <c r="J56" i="1"/>
  <c r="J54" i="1"/>
  <c r="J181" i="1" s="1"/>
  <c r="K63" i="1"/>
  <c r="K116" i="1" s="1"/>
  <c r="K58" i="1"/>
  <c r="K99" i="1" s="1"/>
  <c r="K148" i="1" s="1"/>
  <c r="K53" i="1"/>
  <c r="J55" i="1"/>
  <c r="J144" i="1" s="1"/>
  <c r="K56" i="1"/>
  <c r="K182" i="1" s="1"/>
  <c r="K55" i="1"/>
  <c r="K111" i="1" s="1"/>
  <c r="J53" i="1"/>
  <c r="I144" i="1"/>
  <c r="I97" i="1"/>
  <c r="I145" i="1" s="1"/>
  <c r="H194" i="1"/>
  <c r="H181" i="1"/>
  <c r="K201" i="1"/>
  <c r="K188" i="1"/>
  <c r="J201" i="1"/>
  <c r="J188" i="1"/>
  <c r="H152" i="1"/>
  <c r="H102" i="1"/>
  <c r="H153" i="1" s="1"/>
  <c r="H147" i="1"/>
  <c r="H99" i="1"/>
  <c r="H148" i="1" s="1"/>
  <c r="H142" i="1"/>
  <c r="H96" i="1"/>
  <c r="H143" i="1" s="1"/>
  <c r="I66" i="1"/>
  <c r="J149" i="1"/>
  <c r="J100" i="1"/>
  <c r="J150" i="1" s="1"/>
  <c r="I200" i="1"/>
  <c r="I187" i="1"/>
  <c r="K198" i="1"/>
  <c r="K185" i="1"/>
  <c r="K195" i="1"/>
  <c r="K192" i="1"/>
  <c r="K191" i="1"/>
  <c r="K179" i="1"/>
  <c r="K178" i="1"/>
  <c r="K133" i="1"/>
  <c r="K110" i="1"/>
  <c r="K108" i="1"/>
  <c r="K107" i="1"/>
  <c r="K88" i="1"/>
  <c r="K132" i="1" s="1"/>
  <c r="K117" i="1"/>
  <c r="K121" i="1"/>
  <c r="K114" i="1"/>
  <c r="J187" i="1"/>
  <c r="J194" i="1"/>
  <c r="I152" i="1"/>
  <c r="I102" i="1"/>
  <c r="I153" i="1" s="1"/>
  <c r="I147" i="1"/>
  <c r="I99" i="1"/>
  <c r="I148" i="1" s="1"/>
  <c r="I142" i="1"/>
  <c r="I96" i="1"/>
  <c r="I143" i="1" s="1"/>
  <c r="H195" i="1"/>
  <c r="H182" i="1"/>
  <c r="H192" i="1"/>
  <c r="H191" i="1"/>
  <c r="H179" i="1"/>
  <c r="H178" i="1"/>
  <c r="H133" i="1"/>
  <c r="H121" i="1"/>
  <c r="H113" i="1"/>
  <c r="H114" i="1"/>
  <c r="H116" i="1"/>
  <c r="H117" i="1"/>
  <c r="H111" i="1"/>
  <c r="H110" i="1"/>
  <c r="H108" i="1"/>
  <c r="H107" i="1"/>
  <c r="H88" i="1"/>
  <c r="H132" i="1" s="1"/>
  <c r="K102" i="1"/>
  <c r="K153" i="1" s="1"/>
  <c r="K154" i="1"/>
  <c r="K103" i="1"/>
  <c r="K155" i="1" s="1"/>
  <c r="K149" i="1"/>
  <c r="K100" i="1"/>
  <c r="K150" i="1" s="1"/>
  <c r="J99" i="1"/>
  <c r="J148" i="1" s="1"/>
  <c r="J142" i="1"/>
  <c r="J96" i="1"/>
  <c r="J143" i="1" s="1"/>
  <c r="I198" i="1"/>
  <c r="I192" i="1"/>
  <c r="I191" i="1"/>
  <c r="I179" i="1"/>
  <c r="I178" i="1"/>
  <c r="I133" i="1"/>
  <c r="I116" i="1"/>
  <c r="I111" i="1"/>
  <c r="I110" i="1"/>
  <c r="I108" i="1"/>
  <c r="I107" i="1"/>
  <c r="I88" i="1"/>
  <c r="I132" i="1" s="1"/>
  <c r="I121" i="1"/>
  <c r="I113" i="1"/>
  <c r="H154" i="1"/>
  <c r="H103" i="1"/>
  <c r="H155" i="1" s="1"/>
  <c r="H149" i="1"/>
  <c r="H100" i="1"/>
  <c r="H150" i="1" s="1"/>
  <c r="H144" i="1"/>
  <c r="H97" i="1"/>
  <c r="H145" i="1" s="1"/>
  <c r="H66" i="1"/>
  <c r="K96" i="1"/>
  <c r="K143" i="1" s="1"/>
  <c r="K142" i="1"/>
  <c r="J154" i="1"/>
  <c r="J103" i="1"/>
  <c r="J155" i="1" s="1"/>
  <c r="I197" i="1"/>
  <c r="I184" i="1"/>
  <c r="K181" i="1"/>
  <c r="J198" i="1"/>
  <c r="J185" i="1"/>
  <c r="J195" i="1"/>
  <c r="J182" i="1"/>
  <c r="J192" i="1"/>
  <c r="J191" i="1"/>
  <c r="J179" i="1"/>
  <c r="J178" i="1"/>
  <c r="J133" i="1"/>
  <c r="J121" i="1"/>
  <c r="J117" i="1"/>
  <c r="J114" i="1"/>
  <c r="J110" i="1"/>
  <c r="J108" i="1"/>
  <c r="J107" i="1"/>
  <c r="J88" i="1"/>
  <c r="J132" i="1" s="1"/>
  <c r="I154" i="1"/>
  <c r="H200" i="1"/>
  <c r="H59" i="1"/>
  <c r="K94" i="1"/>
  <c r="K140" i="1" s="1"/>
  <c r="G40" i="16" l="1"/>
  <c r="K40" i="16"/>
  <c r="G83" i="16"/>
  <c r="K83" i="16"/>
  <c r="G71" i="16"/>
  <c r="K71" i="16"/>
  <c r="G17" i="16"/>
  <c r="K17" i="16"/>
  <c r="G59" i="16"/>
  <c r="K59" i="16"/>
  <c r="G33" i="16"/>
  <c r="K33" i="16"/>
  <c r="I53" i="16"/>
  <c r="I26" i="16"/>
  <c r="G82" i="16"/>
  <c r="K82" i="16"/>
  <c r="G70" i="16"/>
  <c r="K70" i="16"/>
  <c r="G16" i="16"/>
  <c r="K16" i="16"/>
  <c r="K58" i="16"/>
  <c r="G58" i="16"/>
  <c r="G41" i="16"/>
  <c r="K41" i="16"/>
  <c r="I23" i="16"/>
  <c r="G53" i="16"/>
  <c r="K53" i="16"/>
  <c r="G23" i="16"/>
  <c r="K23" i="16"/>
  <c r="G77" i="16"/>
  <c r="K77" i="16"/>
  <c r="G64" i="16"/>
  <c r="K64" i="16"/>
  <c r="G47" i="16"/>
  <c r="K47" i="16"/>
  <c r="I17" i="16"/>
  <c r="G35" i="16"/>
  <c r="K35" i="16"/>
  <c r="I77" i="16"/>
  <c r="G52" i="16"/>
  <c r="K52" i="16"/>
  <c r="I33" i="16"/>
  <c r="G22" i="16"/>
  <c r="K22" i="16"/>
  <c r="G76" i="16"/>
  <c r="K76" i="16"/>
  <c r="G46" i="16"/>
  <c r="K46" i="16"/>
  <c r="G28" i="16"/>
  <c r="K28" i="16"/>
  <c r="G51" i="16"/>
  <c r="K51" i="16"/>
  <c r="G27" i="16"/>
  <c r="K27" i="16"/>
  <c r="G81" i="16"/>
  <c r="K81" i="16"/>
  <c r="G21" i="16"/>
  <c r="K21" i="16"/>
  <c r="G69" i="16"/>
  <c r="K69" i="16"/>
  <c r="G75" i="16"/>
  <c r="K75" i="16"/>
  <c r="G15" i="16"/>
  <c r="K15" i="16"/>
  <c r="G57" i="16"/>
  <c r="K57" i="16"/>
  <c r="G45" i="16"/>
  <c r="K45" i="16"/>
  <c r="I75" i="16"/>
  <c r="I47" i="16"/>
  <c r="G39" i="16"/>
  <c r="K39" i="16"/>
  <c r="I52" i="16"/>
  <c r="I27" i="16"/>
  <c r="G34" i="16"/>
  <c r="K34" i="16"/>
  <c r="I82" i="16"/>
  <c r="I22" i="16"/>
  <c r="I70" i="16"/>
  <c r="I76" i="16"/>
  <c r="I16" i="16"/>
  <c r="G63" i="16"/>
  <c r="K63" i="16"/>
  <c r="I58" i="16"/>
  <c r="I46" i="16"/>
  <c r="I39" i="16"/>
  <c r="I81" i="16"/>
  <c r="I69" i="16"/>
  <c r="G65" i="16"/>
  <c r="K65" i="16"/>
  <c r="I40" i="16"/>
  <c r="G29" i="16"/>
  <c r="K29" i="16"/>
  <c r="I35" i="16"/>
  <c r="I64" i="16"/>
  <c r="I51" i="16"/>
  <c r="I83" i="16"/>
  <c r="I71" i="16"/>
  <c r="I59" i="16"/>
  <c r="G63" i="12"/>
  <c r="K63" i="12"/>
  <c r="K64" i="12"/>
  <c r="G64" i="12"/>
  <c r="I62" i="12"/>
  <c r="G76" i="12"/>
  <c r="K76" i="12"/>
  <c r="G58" i="12"/>
  <c r="K58" i="12"/>
  <c r="I82" i="12"/>
  <c r="I63" i="12"/>
  <c r="G81" i="12"/>
  <c r="K81" i="12"/>
  <c r="G65" i="12"/>
  <c r="K65" i="12"/>
  <c r="G59" i="12"/>
  <c r="K59" i="12"/>
  <c r="I81" i="12"/>
  <c r="G57" i="12"/>
  <c r="K57" i="12"/>
  <c r="G71" i="12"/>
  <c r="K71" i="12"/>
  <c r="G75" i="12"/>
  <c r="K75" i="12"/>
  <c r="G82" i="12"/>
  <c r="K82" i="12"/>
  <c r="I40" i="12"/>
  <c r="I32" i="12"/>
  <c r="I14" i="12"/>
  <c r="I76" i="12"/>
  <c r="I65" i="12"/>
  <c r="I64" i="12"/>
  <c r="G83" i="12"/>
  <c r="K83" i="12"/>
  <c r="G70" i="12"/>
  <c r="K70" i="12"/>
  <c r="I114" i="1"/>
  <c r="K152" i="1"/>
  <c r="I149" i="1"/>
  <c r="K184" i="1"/>
  <c r="K210" i="1" s="1"/>
  <c r="J184" i="1"/>
  <c r="G81" i="17"/>
  <c r="K81" i="17"/>
  <c r="G45" i="17"/>
  <c r="K45" i="17"/>
  <c r="K26" i="17"/>
  <c r="G26" i="17"/>
  <c r="I45" i="17"/>
  <c r="G21" i="17"/>
  <c r="K21" i="17"/>
  <c r="K69" i="17"/>
  <c r="G69" i="17"/>
  <c r="G33" i="17"/>
  <c r="K33" i="17"/>
  <c r="G20" i="17"/>
  <c r="K20" i="17"/>
  <c r="I26" i="17"/>
  <c r="G23" i="17"/>
  <c r="K23" i="17"/>
  <c r="K39" i="17"/>
  <c r="G39" i="17"/>
  <c r="G38" i="17"/>
  <c r="K38" i="17"/>
  <c r="I28" i="17"/>
  <c r="G47" i="17"/>
  <c r="K47" i="17"/>
  <c r="G57" i="17"/>
  <c r="K57" i="17"/>
  <c r="I39" i="17"/>
  <c r="G68" i="17"/>
  <c r="K68" i="17"/>
  <c r="K50" i="17"/>
  <c r="G50" i="17"/>
  <c r="G32" i="17"/>
  <c r="K32" i="17"/>
  <c r="G80" i="17"/>
  <c r="K80" i="17"/>
  <c r="G46" i="17"/>
  <c r="K46" i="17"/>
  <c r="G76" i="17"/>
  <c r="K76" i="17"/>
  <c r="I20" i="17"/>
  <c r="K58" i="17"/>
  <c r="G58" i="17"/>
  <c r="I40" i="17"/>
  <c r="G35" i="17"/>
  <c r="K35" i="17"/>
  <c r="G64" i="17"/>
  <c r="K64" i="17"/>
  <c r="G75" i="17"/>
  <c r="K75" i="17"/>
  <c r="I53" i="17"/>
  <c r="I35" i="17"/>
  <c r="G65" i="17"/>
  <c r="K65" i="17"/>
  <c r="I47" i="17"/>
  <c r="I23" i="17"/>
  <c r="G41" i="17"/>
  <c r="K41" i="17"/>
  <c r="G71" i="17"/>
  <c r="K71" i="17"/>
  <c r="G29" i="17"/>
  <c r="K29" i="17"/>
  <c r="G59" i="17"/>
  <c r="K59" i="17"/>
  <c r="G51" i="17"/>
  <c r="K51" i="17"/>
  <c r="I51" i="17"/>
  <c r="G28" i="17"/>
  <c r="K28" i="17"/>
  <c r="I63" i="17"/>
  <c r="G63" i="17"/>
  <c r="K63" i="17"/>
  <c r="I21" i="17"/>
  <c r="I38" i="17"/>
  <c r="G53" i="17"/>
  <c r="K53" i="17"/>
  <c r="I83" i="17"/>
  <c r="G83" i="17"/>
  <c r="K83" i="17"/>
  <c r="I77" i="17"/>
  <c r="G77" i="17"/>
  <c r="K77" i="17"/>
  <c r="G40" i="17"/>
  <c r="K40" i="17"/>
  <c r="G70" i="17"/>
  <c r="K70" i="17"/>
  <c r="G52" i="17"/>
  <c r="K52" i="17"/>
  <c r="G27" i="17"/>
  <c r="K27" i="17"/>
  <c r="G34" i="17"/>
  <c r="K34" i="17"/>
  <c r="G82" i="17"/>
  <c r="K82" i="17"/>
  <c r="G44" i="17"/>
  <c r="K44" i="17"/>
  <c r="G74" i="17"/>
  <c r="K74" i="17"/>
  <c r="G22" i="17"/>
  <c r="K22" i="17"/>
  <c r="I41" i="12"/>
  <c r="G16" i="12"/>
  <c r="K16" i="12"/>
  <c r="G56" i="12"/>
  <c r="K56" i="12"/>
  <c r="G15" i="12"/>
  <c r="K15" i="12"/>
  <c r="G40" i="12"/>
  <c r="K40" i="12"/>
  <c r="I14" i="16"/>
  <c r="G62" i="12"/>
  <c r="K62" i="12"/>
  <c r="I33" i="12"/>
  <c r="G39" i="12"/>
  <c r="K39" i="12"/>
  <c r="G23" i="12"/>
  <c r="K23" i="12"/>
  <c r="G14" i="16"/>
  <c r="K14" i="16"/>
  <c r="I17" i="12"/>
  <c r="I56" i="12"/>
  <c r="G56" i="16"/>
  <c r="K56" i="16"/>
  <c r="I16" i="12"/>
  <c r="G80" i="12"/>
  <c r="K80" i="12"/>
  <c r="G17" i="12"/>
  <c r="K17" i="12"/>
  <c r="G32" i="12"/>
  <c r="K32" i="12"/>
  <c r="I32" i="16"/>
  <c r="I38" i="12"/>
  <c r="G14" i="12"/>
  <c r="K14" i="12"/>
  <c r="G35" i="12"/>
  <c r="K35" i="12"/>
  <c r="G22" i="12"/>
  <c r="K22" i="12"/>
  <c r="G38" i="16"/>
  <c r="K38" i="16"/>
  <c r="I23" i="12"/>
  <c r="I22" i="12"/>
  <c r="G74" i="16"/>
  <c r="K74" i="16"/>
  <c r="I74" i="16"/>
  <c r="G33" i="12"/>
  <c r="K33" i="12"/>
  <c r="G41" i="12"/>
  <c r="K41" i="12"/>
  <c r="G68" i="16"/>
  <c r="K68" i="16"/>
  <c r="G80" i="16"/>
  <c r="K80" i="16"/>
  <c r="G32" i="16"/>
  <c r="K32" i="16"/>
  <c r="G38" i="12"/>
  <c r="K38" i="12"/>
  <c r="G74" i="12"/>
  <c r="K74" i="12"/>
  <c r="G34" i="12"/>
  <c r="K34" i="12"/>
  <c r="I15" i="12"/>
  <c r="G62" i="16"/>
  <c r="K62" i="16"/>
  <c r="G68" i="12"/>
  <c r="K68" i="12"/>
  <c r="K147" i="1"/>
  <c r="J102" i="1"/>
  <c r="J153" i="1" s="1"/>
  <c r="J116" i="1"/>
  <c r="K187" i="1"/>
  <c r="K213" i="1" s="1"/>
  <c r="H185" i="1"/>
  <c r="H211" i="1" s="1"/>
  <c r="I182" i="1"/>
  <c r="I181" i="1"/>
  <c r="J111" i="1"/>
  <c r="J147" i="1"/>
  <c r="I117" i="1"/>
  <c r="J97" i="1"/>
  <c r="J145" i="1" s="1"/>
  <c r="K97" i="1"/>
  <c r="K145" i="1" s="1"/>
  <c r="K113" i="1"/>
  <c r="K144" i="1"/>
  <c r="K165" i="1" s="1"/>
  <c r="H201" i="1"/>
  <c r="H188" i="1"/>
  <c r="H214" i="1" s="1"/>
  <c r="I213" i="1"/>
  <c r="I211" i="1"/>
  <c r="I210" i="1"/>
  <c r="I208" i="1"/>
  <c r="I207" i="1"/>
  <c r="I205" i="1"/>
  <c r="I204" i="1"/>
  <c r="I201" i="1"/>
  <c r="I188" i="1"/>
  <c r="I214" i="1" s="1"/>
  <c r="J171" i="1"/>
  <c r="J170" i="1"/>
  <c r="J168" i="1"/>
  <c r="J167" i="1"/>
  <c r="J165" i="1"/>
  <c r="J164" i="1"/>
  <c r="J162" i="1"/>
  <c r="J161" i="1"/>
  <c r="I171" i="1"/>
  <c r="I170" i="1"/>
  <c r="I168" i="1"/>
  <c r="I167" i="1"/>
  <c r="I165" i="1"/>
  <c r="I164" i="1"/>
  <c r="I162" i="1"/>
  <c r="I161" i="1"/>
  <c r="H213" i="1"/>
  <c r="H208" i="1"/>
  <c r="H207" i="1"/>
  <c r="H205" i="1"/>
  <c r="H204" i="1"/>
  <c r="K214" i="1"/>
  <c r="K211" i="1"/>
  <c r="K208" i="1"/>
  <c r="K207" i="1"/>
  <c r="K205" i="1"/>
  <c r="K204" i="1"/>
  <c r="K171" i="1"/>
  <c r="K170" i="1"/>
  <c r="K168" i="1"/>
  <c r="K167" i="1"/>
  <c r="K164" i="1"/>
  <c r="K162" i="1"/>
  <c r="K161" i="1"/>
  <c r="H197" i="1"/>
  <c r="H184" i="1"/>
  <c r="H210" i="1" s="1"/>
  <c r="J214" i="1"/>
  <c r="J213" i="1"/>
  <c r="J211" i="1"/>
  <c r="J210" i="1"/>
  <c r="J208" i="1"/>
  <c r="J207" i="1"/>
  <c r="J205" i="1"/>
  <c r="J204" i="1"/>
  <c r="H171" i="1"/>
  <c r="H170" i="1"/>
  <c r="H168" i="1"/>
  <c r="H167" i="1"/>
  <c r="H165" i="1"/>
  <c r="H164" i="1"/>
  <c r="H162" i="1"/>
  <c r="H161" i="1"/>
  <c r="P269" i="1" l="1"/>
  <c r="K271" i="1"/>
  <c r="P271" i="1"/>
  <c r="K273" i="1"/>
  <c r="P273" i="1"/>
  <c r="K275" i="1"/>
  <c r="P275" i="1"/>
  <c r="K269" i="1"/>
  <c r="I271" i="1"/>
  <c r="N271" i="1"/>
  <c r="I273" i="1"/>
  <c r="N273" i="1"/>
  <c r="I275" i="1"/>
  <c r="N275" i="1"/>
  <c r="I269" i="1"/>
  <c r="N269" i="1"/>
  <c r="J271" i="1"/>
  <c r="O271" i="1"/>
  <c r="J273" i="1"/>
  <c r="O273" i="1"/>
  <c r="J275" i="1"/>
  <c r="O275" i="1"/>
  <c r="J269" i="1"/>
  <c r="O269" i="1"/>
  <c r="H269" i="1"/>
  <c r="M269" i="1"/>
  <c r="M273" i="1"/>
  <c r="M275" i="1"/>
  <c r="M271" i="1"/>
  <c r="H273" i="1"/>
  <c r="H271" i="1"/>
  <c r="H275" i="1"/>
  <c r="H295" i="1"/>
  <c r="H293" i="1"/>
  <c r="H291" i="1"/>
  <c r="H289" i="1"/>
  <c r="M289" i="1"/>
  <c r="M291" i="1"/>
  <c r="M293" i="1"/>
  <c r="M295" i="1"/>
  <c r="P327" i="1"/>
  <c r="K327" i="1"/>
  <c r="P325" i="1"/>
  <c r="K325" i="1"/>
  <c r="P323" i="1"/>
  <c r="K323" i="1"/>
  <c r="P321" i="1"/>
  <c r="K321" i="1"/>
  <c r="I263" i="1"/>
  <c r="I261" i="1"/>
  <c r="I259" i="1"/>
  <c r="I257" i="1"/>
  <c r="N263" i="1"/>
  <c r="N261" i="1"/>
  <c r="N259" i="1"/>
  <c r="N257" i="1"/>
  <c r="M263" i="1"/>
  <c r="H263" i="1"/>
  <c r="M261" i="1"/>
  <c r="H261" i="1"/>
  <c r="M259" i="1"/>
  <c r="H259" i="1"/>
  <c r="M257" i="1"/>
  <c r="H257" i="1"/>
  <c r="M327" i="1"/>
  <c r="H327" i="1"/>
  <c r="M325" i="1"/>
  <c r="H325" i="1"/>
  <c r="M323" i="1"/>
  <c r="H323" i="1"/>
  <c r="M321" i="1"/>
  <c r="H321" i="1"/>
  <c r="P242" i="1"/>
  <c r="P243" i="1" s="1"/>
  <c r="K242" i="1"/>
  <c r="K243" i="1" s="1"/>
  <c r="P240" i="1"/>
  <c r="P241" i="1" s="1"/>
  <c r="K240" i="1"/>
  <c r="K241" i="1" s="1"/>
  <c r="P238" i="1"/>
  <c r="P239" i="1" s="1"/>
  <c r="K238" i="1"/>
  <c r="K239" i="1" s="1"/>
  <c r="K236" i="1"/>
  <c r="K237" i="1" s="1"/>
  <c r="P236" i="1"/>
  <c r="P237" i="1" s="1"/>
  <c r="K295" i="1"/>
  <c r="K293" i="1"/>
  <c r="K291" i="1"/>
  <c r="K289" i="1"/>
  <c r="P295" i="1"/>
  <c r="P293" i="1"/>
  <c r="P291" i="1"/>
  <c r="P289" i="1"/>
  <c r="I242" i="1"/>
  <c r="I243" i="1" s="1"/>
  <c r="I240" i="1"/>
  <c r="I241" i="1" s="1"/>
  <c r="I238" i="1"/>
  <c r="I239" i="1" s="1"/>
  <c r="N236" i="1"/>
  <c r="N237" i="1" s="1"/>
  <c r="I236" i="1"/>
  <c r="I237" i="1" s="1"/>
  <c r="N242" i="1"/>
  <c r="N243" i="1" s="1"/>
  <c r="N240" i="1"/>
  <c r="N241" i="1" s="1"/>
  <c r="N238" i="1"/>
  <c r="N239" i="1" s="1"/>
  <c r="I295" i="1"/>
  <c r="I293" i="1"/>
  <c r="I291" i="1"/>
  <c r="I289" i="1"/>
  <c r="N295" i="1"/>
  <c r="N293" i="1"/>
  <c r="N291" i="1"/>
  <c r="N289" i="1"/>
  <c r="O242" i="1"/>
  <c r="O243" i="1" s="1"/>
  <c r="J242" i="1"/>
  <c r="J243" i="1" s="1"/>
  <c r="O240" i="1"/>
  <c r="O241" i="1" s="1"/>
  <c r="J240" i="1"/>
  <c r="J241" i="1" s="1"/>
  <c r="O238" i="1"/>
  <c r="O239" i="1" s="1"/>
  <c r="J238" i="1"/>
  <c r="J239" i="1" s="1"/>
  <c r="O236" i="1"/>
  <c r="O237" i="1" s="1"/>
  <c r="J236" i="1"/>
  <c r="J237" i="1" s="1"/>
  <c r="O295" i="1"/>
  <c r="J295" i="1"/>
  <c r="O293" i="1"/>
  <c r="J293" i="1"/>
  <c r="O291" i="1"/>
  <c r="J291" i="1"/>
  <c r="O289" i="1"/>
  <c r="J289" i="1"/>
  <c r="M242" i="1"/>
  <c r="M243" i="1" s="1"/>
  <c r="H242" i="1"/>
  <c r="H243" i="1" s="1"/>
  <c r="M240" i="1"/>
  <c r="M241" i="1" s="1"/>
  <c r="H240" i="1"/>
  <c r="H241" i="1" s="1"/>
  <c r="M238" i="1"/>
  <c r="M239" i="1" s="1"/>
  <c r="H238" i="1"/>
  <c r="H239" i="1" s="1"/>
  <c r="M236" i="1"/>
  <c r="M237" i="1" s="1"/>
  <c r="H236" i="1"/>
  <c r="H237" i="1" s="1"/>
  <c r="P263" i="1"/>
  <c r="K263" i="1"/>
  <c r="P261" i="1"/>
  <c r="K261" i="1"/>
  <c r="P259" i="1"/>
  <c r="K259" i="1"/>
  <c r="P257" i="1"/>
  <c r="K257" i="1"/>
  <c r="I327" i="1"/>
  <c r="I325" i="1"/>
  <c r="I323" i="1"/>
  <c r="I321" i="1"/>
  <c r="N327" i="1"/>
  <c r="N325" i="1"/>
  <c r="N323" i="1"/>
  <c r="N321" i="1"/>
  <c r="O327" i="1"/>
  <c r="J327" i="1"/>
  <c r="O325" i="1"/>
  <c r="J325" i="1"/>
  <c r="O323" i="1"/>
  <c r="J323" i="1"/>
  <c r="O321" i="1"/>
  <c r="J321" i="1"/>
  <c r="H284" i="1"/>
  <c r="H285" i="1" s="1"/>
  <c r="H282" i="1"/>
  <c r="H283" i="1" s="1"/>
  <c r="H280" i="1"/>
  <c r="H281" i="1" s="1"/>
  <c r="H278" i="1"/>
  <c r="H279" i="1" s="1"/>
  <c r="M278" i="1"/>
  <c r="M279" i="1" s="1"/>
  <c r="M280" i="1"/>
  <c r="M281" i="1" s="1"/>
  <c r="M282" i="1"/>
  <c r="M283" i="1" s="1"/>
  <c r="M284" i="1"/>
  <c r="M285" i="1" s="1"/>
  <c r="M348" i="1"/>
  <c r="M349" i="1" s="1"/>
  <c r="H348" i="1"/>
  <c r="H349" i="1" s="1"/>
  <c r="M346" i="1"/>
  <c r="M347" i="1" s="1"/>
  <c r="H346" i="1"/>
  <c r="H347" i="1" s="1"/>
  <c r="M344" i="1"/>
  <c r="M345" i="1" s="1"/>
  <c r="H344" i="1"/>
  <c r="H345" i="1" s="1"/>
  <c r="M342" i="1"/>
  <c r="M343" i="1" s="1"/>
  <c r="H342" i="1"/>
  <c r="H343" i="1" s="1"/>
  <c r="P252" i="1"/>
  <c r="P253" i="1" s="1"/>
  <c r="K252" i="1"/>
  <c r="K253" i="1" s="1"/>
  <c r="P250" i="1"/>
  <c r="P251" i="1" s="1"/>
  <c r="K250" i="1"/>
  <c r="K251" i="1" s="1"/>
  <c r="P248" i="1"/>
  <c r="P249" i="1" s="1"/>
  <c r="K248" i="1"/>
  <c r="K249" i="1" s="1"/>
  <c r="P246" i="1"/>
  <c r="P247" i="1" s="1"/>
  <c r="K246" i="1"/>
  <c r="K247" i="1" s="1"/>
  <c r="P316" i="1"/>
  <c r="P317" i="1" s="1"/>
  <c r="K316" i="1"/>
  <c r="K317" i="1" s="1"/>
  <c r="P314" i="1"/>
  <c r="P315" i="1" s="1"/>
  <c r="K314" i="1"/>
  <c r="K315" i="1" s="1"/>
  <c r="P312" i="1"/>
  <c r="P313" i="1" s="1"/>
  <c r="K312" i="1"/>
  <c r="K313" i="1" s="1"/>
  <c r="K310" i="1"/>
  <c r="K311" i="1" s="1"/>
  <c r="P310" i="1"/>
  <c r="P311" i="1" s="1"/>
  <c r="I252" i="1"/>
  <c r="I253" i="1" s="1"/>
  <c r="I250" i="1"/>
  <c r="I251" i="1" s="1"/>
  <c r="I248" i="1"/>
  <c r="I249" i="1" s="1"/>
  <c r="I246" i="1"/>
  <c r="I247" i="1" s="1"/>
  <c r="N252" i="1"/>
  <c r="N253" i="1" s="1"/>
  <c r="N250" i="1"/>
  <c r="N251" i="1" s="1"/>
  <c r="N248" i="1"/>
  <c r="N249" i="1" s="1"/>
  <c r="N246" i="1"/>
  <c r="N247" i="1" s="1"/>
  <c r="I316" i="1"/>
  <c r="I317" i="1" s="1"/>
  <c r="I314" i="1"/>
  <c r="I315" i="1" s="1"/>
  <c r="I312" i="1"/>
  <c r="I313" i="1" s="1"/>
  <c r="I310" i="1"/>
  <c r="I311" i="1" s="1"/>
  <c r="N310" i="1"/>
  <c r="N311" i="1" s="1"/>
  <c r="N316" i="1"/>
  <c r="N317" i="1" s="1"/>
  <c r="N314" i="1"/>
  <c r="N315" i="1" s="1"/>
  <c r="N312" i="1"/>
  <c r="N313" i="1" s="1"/>
  <c r="O252" i="1"/>
  <c r="O253" i="1" s="1"/>
  <c r="J252" i="1"/>
  <c r="J253" i="1" s="1"/>
  <c r="O250" i="1"/>
  <c r="O251" i="1" s="1"/>
  <c r="J250" i="1"/>
  <c r="J251" i="1" s="1"/>
  <c r="O248" i="1"/>
  <c r="O249" i="1" s="1"/>
  <c r="J248" i="1"/>
  <c r="J249" i="1" s="1"/>
  <c r="O246" i="1"/>
  <c r="O247" i="1" s="1"/>
  <c r="J246" i="1"/>
  <c r="J247" i="1" s="1"/>
  <c r="O316" i="1"/>
  <c r="O317" i="1" s="1"/>
  <c r="J316" i="1"/>
  <c r="J317" i="1" s="1"/>
  <c r="O314" i="1"/>
  <c r="O315" i="1" s="1"/>
  <c r="J314" i="1"/>
  <c r="J315" i="1" s="1"/>
  <c r="O312" i="1"/>
  <c r="O313" i="1" s="1"/>
  <c r="J312" i="1"/>
  <c r="J313" i="1" s="1"/>
  <c r="O310" i="1"/>
  <c r="O311" i="1" s="1"/>
  <c r="J310" i="1"/>
  <c r="J311" i="1" s="1"/>
  <c r="O263" i="1"/>
  <c r="J263" i="1"/>
  <c r="O261" i="1"/>
  <c r="J261" i="1"/>
  <c r="O259" i="1"/>
  <c r="J259" i="1"/>
  <c r="O257" i="1"/>
  <c r="J257" i="1"/>
  <c r="M252" i="1"/>
  <c r="M253" i="1" s="1"/>
  <c r="H252" i="1"/>
  <c r="H253" i="1" s="1"/>
  <c r="M250" i="1"/>
  <c r="M251" i="1" s="1"/>
  <c r="H250" i="1"/>
  <c r="H251" i="1" s="1"/>
  <c r="M248" i="1"/>
  <c r="M249" i="1" s="1"/>
  <c r="H248" i="1"/>
  <c r="H249" i="1" s="1"/>
  <c r="M246" i="1"/>
  <c r="M247" i="1" s="1"/>
  <c r="H246" i="1"/>
  <c r="H247" i="1" s="1"/>
  <c r="M316" i="1"/>
  <c r="M317" i="1" s="1"/>
  <c r="H316" i="1"/>
  <c r="H317" i="1" s="1"/>
  <c r="M314" i="1"/>
  <c r="M315" i="1" s="1"/>
  <c r="H314" i="1"/>
  <c r="H315" i="1" s="1"/>
  <c r="M312" i="1"/>
  <c r="M313" i="1" s="1"/>
  <c r="H312" i="1"/>
  <c r="H313" i="1" s="1"/>
  <c r="H310" i="1"/>
  <c r="H311" i="1" s="1"/>
  <c r="M310" i="1"/>
  <c r="M311" i="1" s="1"/>
  <c r="K284" i="1"/>
  <c r="K285" i="1" s="1"/>
  <c r="K282" i="1"/>
  <c r="K283" i="1" s="1"/>
  <c r="K280" i="1"/>
  <c r="K281" i="1" s="1"/>
  <c r="K278" i="1"/>
  <c r="K279" i="1" s="1"/>
  <c r="P284" i="1"/>
  <c r="P285" i="1" s="1"/>
  <c r="P282" i="1"/>
  <c r="P283" i="1" s="1"/>
  <c r="P280" i="1"/>
  <c r="P281" i="1" s="1"/>
  <c r="P278" i="1"/>
  <c r="P279" i="1" s="1"/>
  <c r="P348" i="1"/>
  <c r="P349" i="1" s="1"/>
  <c r="K348" i="1"/>
  <c r="K349" i="1" s="1"/>
  <c r="P346" i="1"/>
  <c r="P347" i="1" s="1"/>
  <c r="K346" i="1"/>
  <c r="K347" i="1" s="1"/>
  <c r="P344" i="1"/>
  <c r="P345" i="1" s="1"/>
  <c r="K344" i="1"/>
  <c r="K345" i="1" s="1"/>
  <c r="P342" i="1"/>
  <c r="P343" i="1" s="1"/>
  <c r="K342" i="1"/>
  <c r="K343" i="1" s="1"/>
  <c r="I284" i="1"/>
  <c r="I285" i="1" s="1"/>
  <c r="I282" i="1"/>
  <c r="I283" i="1" s="1"/>
  <c r="I280" i="1"/>
  <c r="I281" i="1" s="1"/>
  <c r="I278" i="1"/>
  <c r="I279" i="1" s="1"/>
  <c r="N284" i="1"/>
  <c r="N285" i="1" s="1"/>
  <c r="N282" i="1"/>
  <c r="N283" i="1" s="1"/>
  <c r="N280" i="1"/>
  <c r="N281" i="1" s="1"/>
  <c r="N278" i="1"/>
  <c r="N279" i="1" s="1"/>
  <c r="N348" i="1"/>
  <c r="N349" i="1" s="1"/>
  <c r="I348" i="1"/>
  <c r="I349" i="1" s="1"/>
  <c r="N346" i="1"/>
  <c r="N347" i="1" s="1"/>
  <c r="I346" i="1"/>
  <c r="I347" i="1" s="1"/>
  <c r="I344" i="1"/>
  <c r="I345" i="1" s="1"/>
  <c r="I342" i="1"/>
  <c r="I343" i="1" s="1"/>
  <c r="N344" i="1"/>
  <c r="N345" i="1" s="1"/>
  <c r="N342" i="1"/>
  <c r="N343" i="1" s="1"/>
  <c r="O284" i="1"/>
  <c r="O285" i="1" s="1"/>
  <c r="J284" i="1"/>
  <c r="J285" i="1" s="1"/>
  <c r="O282" i="1"/>
  <c r="O283" i="1" s="1"/>
  <c r="J282" i="1"/>
  <c r="J283" i="1" s="1"/>
  <c r="O280" i="1"/>
  <c r="O281" i="1" s="1"/>
  <c r="J280" i="1"/>
  <c r="J281" i="1" s="1"/>
  <c r="O278" i="1"/>
  <c r="O279" i="1" s="1"/>
  <c r="J278" i="1"/>
  <c r="J279" i="1" s="1"/>
  <c r="O348" i="1"/>
  <c r="O349" i="1" s="1"/>
  <c r="J348" i="1"/>
  <c r="J349" i="1" s="1"/>
  <c r="O346" i="1"/>
  <c r="O347" i="1" s="1"/>
  <c r="J346" i="1"/>
  <c r="J347" i="1" s="1"/>
  <c r="O344" i="1"/>
  <c r="O345" i="1" s="1"/>
  <c r="J344" i="1"/>
  <c r="J345" i="1" s="1"/>
  <c r="O342" i="1"/>
  <c r="O343" i="1" s="1"/>
  <c r="J342" i="1"/>
  <c r="J343" i="1" s="1"/>
  <c r="J260" i="1" l="1"/>
  <c r="F27" i="11"/>
  <c r="J264" i="1"/>
  <c r="F29" i="11"/>
  <c r="J324" i="1"/>
  <c r="F75" i="11"/>
  <c r="J328" i="1"/>
  <c r="F77" i="11"/>
  <c r="N326" i="1"/>
  <c r="H70" i="11"/>
  <c r="I326" i="1"/>
  <c r="F70" i="11"/>
  <c r="K260" i="1"/>
  <c r="F33" i="11"/>
  <c r="K264" i="1"/>
  <c r="F35" i="11"/>
  <c r="J292" i="1"/>
  <c r="F51" i="11"/>
  <c r="J296" i="1"/>
  <c r="F53" i="11"/>
  <c r="N294" i="1"/>
  <c r="H46" i="11"/>
  <c r="I294" i="1"/>
  <c r="F46" i="11"/>
  <c r="P290" i="1"/>
  <c r="H56" i="11"/>
  <c r="K290" i="1"/>
  <c r="F56" i="11"/>
  <c r="H322" i="1"/>
  <c r="F62" i="11"/>
  <c r="H326" i="1"/>
  <c r="F64" i="11"/>
  <c r="H258" i="1"/>
  <c r="F14" i="11"/>
  <c r="H262" i="1"/>
  <c r="F16" i="11"/>
  <c r="N258" i="1"/>
  <c r="H20" i="11"/>
  <c r="I258" i="1"/>
  <c r="F20" i="11"/>
  <c r="K322" i="1"/>
  <c r="F80" i="11"/>
  <c r="K326" i="1"/>
  <c r="F82" i="11"/>
  <c r="M296" i="1"/>
  <c r="H41" i="11"/>
  <c r="H290" i="1"/>
  <c r="F38" i="11"/>
  <c r="O260" i="1"/>
  <c r="H27" i="11"/>
  <c r="I27" i="11" s="1"/>
  <c r="O264" i="1"/>
  <c r="H29" i="11"/>
  <c r="I29" i="11" s="1"/>
  <c r="O324" i="1"/>
  <c r="H75" i="11"/>
  <c r="I75" i="11" s="1"/>
  <c r="O328" i="1"/>
  <c r="H77" i="11"/>
  <c r="I77" i="11" s="1"/>
  <c r="N328" i="1"/>
  <c r="H71" i="11"/>
  <c r="I328" i="1"/>
  <c r="F71" i="11"/>
  <c r="P260" i="1"/>
  <c r="H33" i="11"/>
  <c r="I33" i="11" s="1"/>
  <c r="P264" i="1"/>
  <c r="H35" i="11"/>
  <c r="I35" i="11" s="1"/>
  <c r="O292" i="1"/>
  <c r="H51" i="11"/>
  <c r="I51" i="11" s="1"/>
  <c r="O296" i="1"/>
  <c r="H53" i="11"/>
  <c r="I53" i="11" s="1"/>
  <c r="N296" i="1"/>
  <c r="H47" i="11"/>
  <c r="I296" i="1"/>
  <c r="F47" i="11"/>
  <c r="P292" i="1"/>
  <c r="H57" i="11"/>
  <c r="K292" i="1"/>
  <c r="F57" i="11"/>
  <c r="M322" i="1"/>
  <c r="H62" i="11"/>
  <c r="I62" i="11" s="1"/>
  <c r="M326" i="1"/>
  <c r="H64" i="11"/>
  <c r="I64" i="11" s="1"/>
  <c r="M258" i="1"/>
  <c r="H14" i="11"/>
  <c r="I14" i="11" s="1"/>
  <c r="M262" i="1"/>
  <c r="H16" i="11"/>
  <c r="I16" i="11" s="1"/>
  <c r="N260" i="1"/>
  <c r="H21" i="11"/>
  <c r="I260" i="1"/>
  <c r="F21" i="11"/>
  <c r="P322" i="1"/>
  <c r="H80" i="11"/>
  <c r="I80" i="11" s="1"/>
  <c r="P326" i="1"/>
  <c r="H82" i="11"/>
  <c r="I82" i="11" s="1"/>
  <c r="M294" i="1"/>
  <c r="H40" i="11"/>
  <c r="H292" i="1"/>
  <c r="F39" i="11"/>
  <c r="J258" i="1"/>
  <c r="F26" i="11"/>
  <c r="J262" i="1"/>
  <c r="F28" i="11"/>
  <c r="J322" i="1"/>
  <c r="F74" i="11"/>
  <c r="J326" i="1"/>
  <c r="F76" i="11"/>
  <c r="N322" i="1"/>
  <c r="H68" i="11"/>
  <c r="I322" i="1"/>
  <c r="F68" i="11"/>
  <c r="K258" i="1"/>
  <c r="F32" i="11"/>
  <c r="K262" i="1"/>
  <c r="F34" i="11"/>
  <c r="J290" i="1"/>
  <c r="F50" i="11"/>
  <c r="J294" i="1"/>
  <c r="F52" i="11"/>
  <c r="N290" i="1"/>
  <c r="H44" i="11"/>
  <c r="I290" i="1"/>
  <c r="F44" i="11"/>
  <c r="P294" i="1"/>
  <c r="H58" i="11"/>
  <c r="K294" i="1"/>
  <c r="F58" i="11"/>
  <c r="H324" i="1"/>
  <c r="F63" i="11"/>
  <c r="H328" i="1"/>
  <c r="F65" i="11"/>
  <c r="H260" i="1"/>
  <c r="F15" i="11"/>
  <c r="H264" i="1"/>
  <c r="F17" i="11"/>
  <c r="N262" i="1"/>
  <c r="H22" i="11"/>
  <c r="I262" i="1"/>
  <c r="F22" i="11"/>
  <c r="K324" i="1"/>
  <c r="F81" i="11"/>
  <c r="K328" i="1"/>
  <c r="F83" i="11"/>
  <c r="M292" i="1"/>
  <c r="H39" i="11"/>
  <c r="H294" i="1"/>
  <c r="F40" i="11"/>
  <c r="O258" i="1"/>
  <c r="H26" i="11"/>
  <c r="I26" i="11" s="1"/>
  <c r="O262" i="1"/>
  <c r="H28" i="11"/>
  <c r="I28" i="11" s="1"/>
  <c r="O322" i="1"/>
  <c r="H74" i="11"/>
  <c r="I74" i="11" s="1"/>
  <c r="O326" i="1"/>
  <c r="H76" i="11"/>
  <c r="I76" i="11" s="1"/>
  <c r="N324" i="1"/>
  <c r="H69" i="11"/>
  <c r="I324" i="1"/>
  <c r="F69" i="11"/>
  <c r="P258" i="1"/>
  <c r="H32" i="11"/>
  <c r="I32" i="11" s="1"/>
  <c r="P262" i="1"/>
  <c r="H34" i="11"/>
  <c r="I34" i="11" s="1"/>
  <c r="O290" i="1"/>
  <c r="H50" i="11"/>
  <c r="I50" i="11" s="1"/>
  <c r="O294" i="1"/>
  <c r="H52" i="11"/>
  <c r="I52" i="11" s="1"/>
  <c r="N292" i="1"/>
  <c r="H45" i="11"/>
  <c r="I292" i="1"/>
  <c r="F45" i="11"/>
  <c r="P296" i="1"/>
  <c r="H59" i="11"/>
  <c r="K296" i="1"/>
  <c r="F59" i="11"/>
  <c r="M324" i="1"/>
  <c r="H63" i="11"/>
  <c r="I63" i="11" s="1"/>
  <c r="M328" i="1"/>
  <c r="H65" i="11"/>
  <c r="I65" i="11" s="1"/>
  <c r="M260" i="1"/>
  <c r="H15" i="11"/>
  <c r="I15" i="11" s="1"/>
  <c r="M264" i="1"/>
  <c r="H17" i="11"/>
  <c r="I17" i="11" s="1"/>
  <c r="N264" i="1"/>
  <c r="H23" i="11"/>
  <c r="I264" i="1"/>
  <c r="F23" i="11"/>
  <c r="P324" i="1"/>
  <c r="H81" i="11"/>
  <c r="I81" i="11" s="1"/>
  <c r="P328" i="1"/>
  <c r="H83" i="11"/>
  <c r="I83" i="11" s="1"/>
  <c r="M290" i="1"/>
  <c r="H38" i="11"/>
  <c r="H296" i="1"/>
  <c r="F41" i="11"/>
  <c r="I38" i="11" l="1"/>
  <c r="I39" i="11"/>
  <c r="G41" i="11"/>
  <c r="K41" i="11"/>
  <c r="G23" i="11"/>
  <c r="K23" i="11"/>
  <c r="I23" i="11"/>
  <c r="G59" i="11"/>
  <c r="K59" i="11"/>
  <c r="I59" i="11"/>
  <c r="G45" i="11"/>
  <c r="K45" i="11"/>
  <c r="I45" i="11"/>
  <c r="G69" i="11"/>
  <c r="K69" i="11"/>
  <c r="I69" i="11"/>
  <c r="G40" i="11"/>
  <c r="K40" i="11"/>
  <c r="G83" i="11"/>
  <c r="K83" i="11"/>
  <c r="G81" i="11"/>
  <c r="K81" i="11"/>
  <c r="G22" i="11"/>
  <c r="K22" i="11"/>
  <c r="I22" i="11"/>
  <c r="G17" i="11"/>
  <c r="K17" i="11"/>
  <c r="G15" i="11"/>
  <c r="K15" i="11"/>
  <c r="G65" i="11"/>
  <c r="K65" i="11"/>
  <c r="G63" i="11"/>
  <c r="K63" i="11"/>
  <c r="G58" i="11"/>
  <c r="K58" i="11"/>
  <c r="I58" i="11"/>
  <c r="G44" i="11"/>
  <c r="K44" i="11"/>
  <c r="I44" i="11"/>
  <c r="G52" i="11"/>
  <c r="K52" i="11"/>
  <c r="G50" i="11"/>
  <c r="K50" i="11"/>
  <c r="G34" i="11"/>
  <c r="K34" i="11"/>
  <c r="K32" i="11"/>
  <c r="G32" i="11"/>
  <c r="K68" i="11"/>
  <c r="G68" i="11"/>
  <c r="I68" i="11"/>
  <c r="G76" i="11"/>
  <c r="K76" i="11"/>
  <c r="G74" i="11"/>
  <c r="K74" i="11"/>
  <c r="G28" i="11"/>
  <c r="K28" i="11"/>
  <c r="G26" i="11"/>
  <c r="K26" i="11"/>
  <c r="G39" i="11"/>
  <c r="K39" i="11"/>
  <c r="I40" i="11"/>
  <c r="G21" i="11"/>
  <c r="K21" i="11"/>
  <c r="I21" i="11"/>
  <c r="G57" i="11"/>
  <c r="K57" i="11"/>
  <c r="I57" i="11"/>
  <c r="G47" i="11"/>
  <c r="K47" i="11"/>
  <c r="I47" i="11"/>
  <c r="G71" i="11"/>
  <c r="K71" i="11"/>
  <c r="I71" i="11"/>
  <c r="G38" i="11"/>
  <c r="K38" i="11"/>
  <c r="I41" i="11"/>
  <c r="G82" i="11"/>
  <c r="K82" i="11"/>
  <c r="G80" i="11"/>
  <c r="K80" i="11"/>
  <c r="G20" i="11"/>
  <c r="K20" i="11"/>
  <c r="I20" i="11"/>
  <c r="G16" i="11"/>
  <c r="K16" i="11"/>
  <c r="G14" i="11"/>
  <c r="K14" i="11"/>
  <c r="G64" i="11"/>
  <c r="K64" i="11"/>
  <c r="G62" i="11"/>
  <c r="K62" i="11"/>
  <c r="G56" i="11"/>
  <c r="K56" i="11"/>
  <c r="I56" i="11"/>
  <c r="G46" i="11"/>
  <c r="K46" i="11"/>
  <c r="I46" i="11"/>
  <c r="G53" i="11"/>
  <c r="K53" i="11"/>
  <c r="G51" i="11"/>
  <c r="K51" i="11"/>
  <c r="G35" i="11"/>
  <c r="K35" i="11"/>
  <c r="G33" i="11"/>
  <c r="K33" i="11"/>
  <c r="G70" i="11"/>
  <c r="K70" i="11"/>
  <c r="I70" i="11"/>
  <c r="G77" i="11"/>
  <c r="K77" i="11"/>
  <c r="G75" i="11"/>
  <c r="K75" i="11"/>
  <c r="G29" i="11"/>
  <c r="K29" i="11"/>
  <c r="G27" i="11"/>
  <c r="K27" i="11"/>
</calcChain>
</file>

<file path=xl/sharedStrings.xml><?xml version="1.0" encoding="utf-8"?>
<sst xmlns="http://schemas.openxmlformats.org/spreadsheetml/2006/main" count="3148" uniqueCount="160">
  <si>
    <t>Confronto sulle prestazioni meccaniche di diverse celle applicate su sandwich beam di dimensioni possibilmente simili.</t>
  </si>
  <si>
    <t>Le dimensioni delle beam dipendono dalle dimensioni delle celle, per questo non è possibile ottenere beam del tutto uguali.</t>
  </si>
  <si>
    <t>Il parametro da analizzare risulta sostanzialmente sempre lo spostamento in direzione trasversale alle superifici dei pannelli.</t>
  </si>
  <si>
    <t>Per sopperire alle diverse lunghezze, riporteremo i risultati come rapporto fra la freccia e la lunghezza della beam.</t>
  </si>
  <si>
    <t>NB</t>
  </si>
  <si>
    <t>L/b   ≥</t>
  </si>
  <si>
    <t>CELLA 1</t>
  </si>
  <si>
    <t>CELLA 2</t>
  </si>
  <si>
    <t>CELLA 3</t>
  </si>
  <si>
    <t>CELLA 4</t>
  </si>
  <si>
    <t>Dimensioni cella</t>
  </si>
  <si>
    <r>
      <t>b</t>
    </r>
    <r>
      <rPr>
        <vertAlign val="subscript"/>
        <sz val="11"/>
        <color theme="1"/>
        <rFont val="Calibri"/>
        <family val="2"/>
        <scheme val="minor"/>
      </rPr>
      <t>t</t>
    </r>
  </si>
  <si>
    <t>(mm)</t>
  </si>
  <si>
    <r>
      <t>h</t>
    </r>
    <r>
      <rPr>
        <vertAlign val="subscript"/>
        <sz val="11"/>
        <color theme="1"/>
        <rFont val="Calibri"/>
        <family val="2"/>
        <scheme val="minor"/>
      </rPr>
      <t>t</t>
    </r>
  </si>
  <si>
    <t>ω</t>
  </si>
  <si>
    <t>(rad)</t>
  </si>
  <si>
    <t>(°)</t>
  </si>
  <si>
    <r>
      <t>l</t>
    </r>
    <r>
      <rPr>
        <vertAlign val="subscript"/>
        <sz val="11"/>
        <color theme="1"/>
        <rFont val="Calibri"/>
        <family val="2"/>
        <scheme val="minor"/>
      </rPr>
      <t>t</t>
    </r>
  </si>
  <si>
    <t>Larghezza beam</t>
  </si>
  <si>
    <t>b</t>
  </si>
  <si>
    <t>n° celle</t>
  </si>
  <si>
    <t>Lunghezza beam</t>
  </si>
  <si>
    <r>
      <t>L</t>
    </r>
    <r>
      <rPr>
        <vertAlign val="subscript"/>
        <sz val="11"/>
        <color theme="1"/>
        <rFont val="Calibri"/>
        <family val="2"/>
        <scheme val="minor"/>
      </rPr>
      <t>min</t>
    </r>
  </si>
  <si>
    <r>
      <t>(</t>
    </r>
    <r>
      <rPr>
        <sz val="11"/>
        <color theme="1"/>
        <rFont val="Calibri"/>
        <family val="2"/>
      </rPr>
      <t>≈</t>
    </r>
    <r>
      <rPr>
        <sz val="11"/>
        <color theme="1"/>
        <rFont val="Calibri"/>
        <family val="2"/>
        <scheme val="minor"/>
      </rPr>
      <t>3L)</t>
    </r>
  </si>
  <si>
    <r>
      <t>L</t>
    </r>
    <r>
      <rPr>
        <vertAlign val="subscript"/>
        <sz val="11"/>
        <color theme="1"/>
        <rFont val="Calibri"/>
        <family val="2"/>
        <scheme val="minor"/>
      </rPr>
      <t>1</t>
    </r>
  </si>
  <si>
    <r>
      <t>(</t>
    </r>
    <r>
      <rPr>
        <sz val="11"/>
        <color theme="1"/>
        <rFont val="Calibri"/>
        <family val="2"/>
      </rPr>
      <t>≈4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</si>
  <si>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</si>
  <si>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Calibri"/>
        <family val="2"/>
      </rPr>
      <t>≈6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</si>
  <si>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</si>
  <si>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(</t>
    </r>
    <r>
      <rPr>
        <sz val="11"/>
        <color theme="1"/>
        <rFont val="Calibri"/>
        <family val="2"/>
      </rPr>
      <t>≈8</t>
    </r>
    <r>
      <rPr>
        <sz val="11"/>
        <color theme="1"/>
        <rFont val="Calibri"/>
        <family val="2"/>
        <scheme val="minor"/>
      </rPr>
      <t>L)</t>
    </r>
  </si>
  <si>
    <r>
      <t>L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</si>
  <si>
    <t>Diametro del truss element</t>
  </si>
  <si>
    <r>
      <t>d</t>
    </r>
    <r>
      <rPr>
        <vertAlign val="subscript"/>
        <sz val="11"/>
        <color theme="1"/>
        <rFont val="Calibri"/>
        <family val="2"/>
        <scheme val="minor"/>
      </rPr>
      <t>t.1</t>
    </r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</si>
  <si>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</si>
  <si>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  <r>
      <rPr>
        <sz val="11"/>
        <color theme="1"/>
        <rFont val="Calibri"/>
        <family val="2"/>
        <scheme val="minor"/>
      </rPr>
      <t/>
    </r>
  </si>
  <si>
    <t>Spessore glass pane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</si>
  <si>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</si>
  <si>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= 1,0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</si>
  <si>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t>Spessore truss core</t>
  </si>
  <si>
    <t>c</t>
  </si>
  <si>
    <t>Spessore trave</t>
  </si>
  <si>
    <t>h</t>
  </si>
  <si>
    <t>Distanza piani mediani</t>
  </si>
  <si>
    <t>d</t>
  </si>
  <si>
    <t>Proprietà materiali</t>
  </si>
  <si>
    <t>Riportate diverse possibilità per il core a fini di studio</t>
  </si>
  <si>
    <t>(faces)</t>
  </si>
  <si>
    <t>Vetro</t>
  </si>
  <si>
    <t>modulo elastico</t>
  </si>
  <si>
    <r>
      <t>E</t>
    </r>
    <r>
      <rPr>
        <vertAlign val="subscript"/>
        <sz val="11"/>
        <color theme="1"/>
        <rFont val="Calibri"/>
        <family val="2"/>
        <scheme val="minor"/>
      </rPr>
      <t>f</t>
    </r>
  </si>
  <si>
    <t>(MPa)</t>
  </si>
  <si>
    <t>MPa</t>
  </si>
  <si>
    <t>modulo a taglio</t>
  </si>
  <si>
    <r>
      <t>G</t>
    </r>
    <r>
      <rPr>
        <vertAlign val="subscript"/>
        <sz val="11"/>
        <color theme="1"/>
        <rFont val="Calibri"/>
        <family val="2"/>
        <scheme val="minor"/>
      </rPr>
      <t>f</t>
    </r>
  </si>
  <si>
    <t>(core 1)</t>
  </si>
  <si>
    <t>PETG</t>
  </si>
  <si>
    <r>
      <t>E</t>
    </r>
    <r>
      <rPr>
        <vertAlign val="subscript"/>
        <sz val="11"/>
        <color theme="1"/>
        <rFont val="Calibri"/>
        <family val="2"/>
        <scheme val="minor"/>
      </rPr>
      <t>c</t>
    </r>
  </si>
  <si>
    <r>
      <t>G</t>
    </r>
    <r>
      <rPr>
        <vertAlign val="subscript"/>
        <sz val="11"/>
        <color theme="1"/>
        <rFont val="Calibri"/>
        <family val="2"/>
        <scheme val="minor"/>
      </rPr>
      <t>c</t>
    </r>
  </si>
  <si>
    <t>(core 2)</t>
  </si>
  <si>
    <t>Acciaio</t>
  </si>
  <si>
    <r>
      <t xml:space="preserve">Proprietà di un </t>
    </r>
    <r>
      <rPr>
        <b/>
        <i/>
        <sz val="11"/>
        <color theme="1"/>
        <rFont val="Calibri"/>
        <family val="2"/>
        <scheme val="minor"/>
      </rPr>
      <t>core omogeneo equivalente al truss core</t>
    </r>
  </si>
  <si>
    <r>
      <t>E</t>
    </r>
    <r>
      <rPr>
        <vertAlign val="subscript"/>
        <sz val="11"/>
        <color theme="1"/>
        <rFont val="Calibri"/>
        <family val="2"/>
        <scheme val="minor"/>
      </rPr>
      <t>33</t>
    </r>
  </si>
  <si>
    <r>
      <t>G</t>
    </r>
    <r>
      <rPr>
        <vertAlign val="subscript"/>
        <sz val="11"/>
        <color theme="1"/>
        <rFont val="Calibri"/>
        <family val="2"/>
        <scheme val="minor"/>
      </rPr>
      <t>13</t>
    </r>
  </si>
  <si>
    <t>Rigidezza di una sandwich beam</t>
  </si>
  <si>
    <t>Si tratta del risultato di diversi contributi (vedi figura sx):</t>
  </si>
  <si>
    <t>1) momento di inerzia della sezione del glass pane (moltiplicato per 2 avendo due pannelli)</t>
  </si>
  <si>
    <t>2) momento di trasporto della sezione del pane rispetto all'asse centrale della beam - che cade all'interno del core (moltiplicato per 2)</t>
  </si>
  <si>
    <t>3) momento d'inerzia della sezione del core</t>
  </si>
  <si>
    <t>Definizione dei casi</t>
  </si>
  <si>
    <t>Caso limite 1: empty core</t>
  </si>
  <si>
    <t>I due glass panes sono tenuti insieme da un materiale con resistenza praticamente nulla rispetto a quella del vetro (come se fosse aria)</t>
  </si>
  <si>
    <t>I panes si comportano come se fossero praticamente indipendenti, la rigidezza deriva soltanto dal contributo "1"</t>
  </si>
  <si>
    <t>Caso limite 2: full core</t>
  </si>
  <si>
    <t>I due glass panes sono tenuti insieme da un core pieno, in grado di trasmettere il taglio da una faccia all'altra della beam</t>
  </si>
  <si>
    <t>I panes non sono più indipendenti, nella rigidezza concorrono i contributi "1", "2" e "3"</t>
  </si>
  <si>
    <t>Caso truss-core</t>
  </si>
  <si>
    <t>Si colloca idealmente fra i due casi limite sopra descritti</t>
  </si>
  <si>
    <t>Condizioni particolari per la semplificazione delle formule delle propr. eq.</t>
  </si>
  <si>
    <t>NB: le proprietà di riferimento del core sono quelle del core omogeneo equivalente al truss core</t>
  </si>
  <si>
    <t>Ipotesi di facce sottili: se i glass panes sono sufficientemente sottili,  il loro</t>
  </si>
  <si>
    <t>contributo locale di rigidezza è trascurabile, trascurare il primo termine di D</t>
  </si>
  <si>
    <t>d/t</t>
  </si>
  <si>
    <t>(-)</t>
  </si>
  <si>
    <t>Il materiale del core è poco rigido rispetto a quello delle facce: trascurare il</t>
  </si>
  <si>
    <t>terzo termine di "D"</t>
  </si>
  <si>
    <t>Risultati per:</t>
  </si>
  <si>
    <t>full core 1</t>
  </si>
  <si>
    <t>full core 2</t>
  </si>
  <si>
    <t>truss core 1</t>
  </si>
  <si>
    <t>truss core 2</t>
  </si>
  <si>
    <t>La tensione a taglio è uniforme lungo lo spessore del core</t>
  </si>
  <si>
    <t>Ipotesi di facce molto sottili: la rigidezza a taglio "AG" si semplifica come indicato</t>
  </si>
  <si>
    <r>
      <t>PROPRIET</t>
    </r>
    <r>
      <rPr>
        <sz val="11"/>
        <color theme="1"/>
        <rFont val="Calibri"/>
        <family val="2"/>
      </rPr>
      <t>À EQUIVALENTI DELLA TRAVE SANDWICH</t>
    </r>
  </si>
  <si>
    <r>
      <t xml:space="preserve">Rigidezza a flessione </t>
    </r>
    <r>
      <rPr>
        <b/>
        <i/>
        <sz val="11"/>
        <color theme="1"/>
        <rFont val="Calibri"/>
        <family val="2"/>
        <scheme val="minor"/>
      </rPr>
      <t>D</t>
    </r>
  </si>
  <si>
    <t>1° termine</t>
  </si>
  <si>
    <r>
      <t>(N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</si>
  <si>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2° termine</t>
  </si>
  <si>
    <t>Mai trascurabile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</si>
  <si>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non dipende da t →</t>
    </r>
  </si>
  <si>
    <t>3° termine per:</t>
  </si>
  <si>
    <t>D = Termine_1+Termine_2+Termine_3 (salvo trascurabili)</t>
  </si>
  <si>
    <t>D</t>
  </si>
  <si>
    <t>empty core</t>
  </si>
  <si>
    <r>
      <t xml:space="preserve">Rigidezza a taglio </t>
    </r>
    <r>
      <rPr>
        <b/>
        <i/>
        <sz val="11"/>
        <color theme="1"/>
        <rFont val="Calibri"/>
        <family val="2"/>
        <scheme val="minor"/>
      </rPr>
      <t>AG</t>
    </r>
  </si>
  <si>
    <t>AG COMPLETA</t>
  </si>
  <si>
    <t>(N)</t>
  </si>
  <si>
    <t>AG SEMPLIFICATA</t>
  </si>
  <si>
    <t>AG</t>
  </si>
  <si>
    <r>
      <t>STUDIO AFFIDABILIT</t>
    </r>
    <r>
      <rPr>
        <sz val="11"/>
        <color theme="1"/>
        <rFont val="Calibri"/>
        <family val="2"/>
      </rPr>
      <t xml:space="preserve">À MODELLO </t>
    </r>
    <r>
      <rPr>
        <b/>
        <i/>
        <sz val="11"/>
        <color theme="1"/>
        <rFont val="Calibri"/>
        <family val="2"/>
      </rPr>
      <t>FEM</t>
    </r>
  </si>
  <si>
    <t>Operando un confronto fra soluzioni analitiche e soluzioni riportate dal FEM si intuisce l'affidabilità di quest'ultimo</t>
  </si>
  <si>
    <t>A livello analitico si individuano i risultati per empty core (no contributo di rigidezza a taglio "AG") e full core</t>
  </si>
  <si>
    <t>La freccia del FEM si colloca presumibilmente fra i due valori analitici</t>
  </si>
  <si>
    <t>Carico puntuale al mid-span</t>
  </si>
  <si>
    <t>F</t>
  </si>
  <si>
    <t>Freccia</t>
  </si>
  <si>
    <t>w</t>
  </si>
  <si>
    <t>Empty core</t>
  </si>
  <si>
    <t>3L</t>
  </si>
  <si>
    <r>
      <rPr>
        <i/>
        <sz val="10"/>
        <color theme="1"/>
        <rFont val="Calibri"/>
        <family val="2"/>
      </rPr>
      <t xml:space="preserve">→ </t>
    </r>
    <r>
      <rPr>
        <i/>
        <sz val="10"/>
        <color theme="1"/>
        <rFont val="Calibri"/>
        <family val="2"/>
        <scheme val="minor"/>
      </rPr>
      <t>NB: se la freccia eccede metà</t>
    </r>
  </si>
  <si>
    <t>w/(n×L)</t>
  </si>
  <si>
    <t xml:space="preserve">lunghezza della trave si riporta </t>
  </si>
  <si>
    <t>4L</t>
  </si>
  <si>
    <t>"senza senso" →</t>
  </si>
  <si>
    <t>6L</t>
  </si>
  <si>
    <t>8L</t>
  </si>
  <si>
    <t>Con contributo di AG</t>
  </si>
  <si>
    <t>Senza contributo di AG</t>
  </si>
  <si>
    <t>Full core 1</t>
  </si>
  <si>
    <t>Full core 2</t>
  </si>
  <si>
    <t>Truss core 1</t>
  </si>
  <si>
    <t>Truss core 2</t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</si>
  <si>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</si>
  <si>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</si>
  <si>
    <r>
      <t>t</t>
    </r>
    <r>
      <rPr>
        <vertAlign val="subscript"/>
        <sz val="11"/>
        <color theme="1"/>
        <rFont val="Calibri"/>
        <family val="2"/>
        <scheme val="minor"/>
      </rPr>
      <t>2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</si>
  <si>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</si>
  <si>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r>
      <t>t</t>
    </r>
    <r>
      <rPr>
        <vertAlign val="subscript"/>
        <sz val="11"/>
        <color theme="1"/>
        <rFont val="Calibri"/>
        <family val="2"/>
        <scheme val="minor"/>
      </rPr>
      <t>3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</si>
  <si>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= 1,0 mm ; t</t>
    </r>
    <r>
      <rPr>
        <i/>
        <vertAlign val="subscript"/>
        <sz val="10"/>
        <color theme="1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= 2,0 mm)</t>
    </r>
  </si>
  <si>
    <r>
      <t>t</t>
    </r>
    <r>
      <rPr>
        <vertAlign val="subscript"/>
        <sz val="11"/>
        <color theme="1"/>
        <rFont val="Calibri"/>
        <family val="2"/>
        <scheme val="minor"/>
      </rPr>
      <t>4</t>
    </r>
  </si>
  <si>
    <r>
      <t>(Altri valori usati: t</t>
    </r>
    <r>
      <rPr>
        <i/>
        <vertAlign val="subscript"/>
        <sz val="10"/>
        <color theme="1"/>
        <rFont val="Calibri"/>
        <family val="2"/>
        <scheme val="minor"/>
      </rPr>
      <t>1</t>
    </r>
    <r>
      <rPr>
        <i/>
        <sz val="10"/>
        <color theme="1"/>
        <rFont val="Calibri"/>
        <family val="2"/>
        <scheme val="minor"/>
      </rPr>
      <t xml:space="preserve"> = 0,7 mm ; t</t>
    </r>
    <r>
      <rPr>
        <i/>
        <vertAlign val="sub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= 1,0 mm ; t</t>
    </r>
    <r>
      <rPr>
        <i/>
        <vertAlign val="subscript"/>
        <sz val="10"/>
        <color theme="1"/>
        <rFont val="Calibri"/>
        <family val="2"/>
        <scheme val="minor"/>
      </rPr>
      <t>3</t>
    </r>
    <r>
      <rPr>
        <i/>
        <sz val="10"/>
        <color theme="1"/>
        <rFont val="Calibri"/>
        <family val="2"/>
        <scheme val="minor"/>
      </rPr>
      <t xml:space="preserve"> = 1,5 mm)</t>
    </r>
  </si>
  <si>
    <r>
      <t>d</t>
    </r>
    <r>
      <rPr>
        <vertAlign val="subscript"/>
        <sz val="11"/>
        <color theme="1"/>
        <rFont val="Calibri"/>
        <family val="2"/>
        <scheme val="minor"/>
      </rPr>
      <t>t,1</t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</si>
  <si>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</si>
  <si>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</si>
  <si>
    <t>FEM</t>
  </si>
  <si>
    <t>Pannello superiore</t>
  </si>
  <si>
    <t>Pannello inferiore</t>
  </si>
  <si>
    <t>ANALISI PARAMETRICA</t>
  </si>
  <si>
    <t>Valutare il rapporto fra i valori delle varie frecce della trave (ottenute tramite diversi metodi, derivanti da diversi contributi) rispetto a quella analitica completa (contributi flessionale+a taglio)</t>
  </si>
  <si>
    <t>Diverse analisi, diversi parametri che vengono fatti variare, singolarmente o insieme</t>
  </si>
  <si>
    <t>Dove i:</t>
  </si>
  <si>
    <t>- analitica tot</t>
  </si>
  <si>
    <t>- analitica flessionale: cioè la sola componente legata a D (no AG)</t>
  </si>
  <si>
    <t>- FEM: presa al pannello superiore, poiché se io applicassi una F ad una faccia del composito in un esperimento, lo spostamento lo misurerei sulla sup. opposta</t>
  </si>
  <si>
    <t>mm</t>
  </si>
  <si>
    <t>L (mm)</t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</si>
  <si>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</si>
  <si>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</si>
  <si>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fl</t>
    </r>
  </si>
  <si>
    <r>
      <t>w</t>
    </r>
    <r>
      <rPr>
        <vertAlign val="subscript"/>
        <sz val="11"/>
        <color theme="1"/>
        <rFont val="Calibri"/>
        <family val="2"/>
        <scheme val="minor"/>
      </rPr>
      <t>fl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</si>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</sst>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CC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2F8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center"/>
    </xf>
    <xf numFmtId="1" fontId="0" fillId="0" borderId="0" xfId="0" applyNumberFormat="1"/>
    <xf numFmtId="0" fontId="2" fillId="0" borderId="0" xfId="0" applyFont="1"/>
    <xf numFmtId="0" fontId="8" fillId="0" borderId="0" xfId="0" applyFont="1" applyAlignment="1">
      <alignment horizontal="center"/>
    </xf>
    <xf numFmtId="0" fontId="0" fillId="0" borderId="0" xfId="0" quotePrefix="1"/>
    <xf numFmtId="0" fontId="8" fillId="0" borderId="0" xfId="0" applyFont="1"/>
    <xf numFmtId="0" fontId="0" fillId="4" borderId="0" xfId="0" applyFill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5" fillId="0" borderId="0" xfId="0" quotePrefix="1" applyFont="1" applyAlignment="1">
      <alignment horizontal="left" vertical="center"/>
    </xf>
    <xf numFmtId="0" fontId="8" fillId="4" borderId="0" xfId="0" applyFont="1" applyFill="1" applyAlignment="1">
      <alignment horizontal="center"/>
    </xf>
    <xf numFmtId="0" fontId="10" fillId="0" borderId="0" xfId="0" applyFont="1"/>
    <xf numFmtId="1" fontId="12" fillId="5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10" fontId="10" fillId="0" borderId="0" xfId="1" applyNumberFormat="1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left"/>
    </xf>
    <xf numFmtId="0" fontId="0" fillId="6" borderId="0" xfId="0" applyFill="1"/>
    <xf numFmtId="0" fontId="14" fillId="6" borderId="0" xfId="0" applyFont="1" applyFill="1"/>
    <xf numFmtId="0" fontId="0" fillId="0" borderId="0" xfId="0" applyFont="1"/>
    <xf numFmtId="10" fontId="0" fillId="0" borderId="0" xfId="1" applyNumberFormat="1" applyFont="1" applyAlignment="1">
      <alignment horizontal="center"/>
    </xf>
    <xf numFmtId="165" fontId="0" fillId="0" borderId="0" xfId="0" applyNumberFormat="1" applyFont="1"/>
    <xf numFmtId="0" fontId="0" fillId="0" borderId="0" xfId="0" applyFont="1" applyAlignment="1"/>
    <xf numFmtId="10" fontId="0" fillId="0" borderId="0" xfId="1" applyNumberFormat="1" applyFont="1" applyAlignment="1"/>
    <xf numFmtId="165" fontId="0" fillId="0" borderId="0" xfId="0" applyNumberFormat="1" applyFont="1" applyAlignment="1"/>
    <xf numFmtId="10" fontId="8" fillId="0" borderId="0" xfId="1" applyNumberFormat="1" applyFont="1" applyAlignment="1"/>
    <xf numFmtId="0" fontId="7" fillId="7" borderId="0" xfId="0" applyFont="1" applyFill="1" applyAlignment="1">
      <alignment horizontal="center"/>
    </xf>
    <xf numFmtId="165" fontId="0" fillId="7" borderId="0" xfId="0" applyNumberFormat="1" applyFill="1"/>
    <xf numFmtId="0" fontId="0" fillId="7" borderId="0" xfId="0" applyFill="1"/>
    <xf numFmtId="0" fontId="0" fillId="3" borderId="0" xfId="0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CCFF"/>
      <color rgb="FFFF3399"/>
      <color rgb="FFCC0000"/>
      <color rgb="FF009999"/>
      <color rgb="FF336699"/>
      <color rgb="FF003366"/>
      <color rgb="FF00FF00"/>
      <color rgb="FF0066CC"/>
      <color rgb="FFCC0066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50" b="0" i="0" baseline="0">
                <a:effectLst/>
              </a:rPr>
              <a:t>CELLA 2 | d_t,1 | t_1</a:t>
            </a:r>
            <a:endParaRPr lang="it-IT" sz="500">
              <a:effectLst/>
            </a:endParaRPr>
          </a:p>
        </c:rich>
      </c:tx>
      <c:layout>
        <c:manualLayout>
          <c:xMode val="edge"/>
          <c:yMode val="edge"/>
          <c:x val="0.47800162093319437"/>
          <c:y val="0.762598555327254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64614275648858"/>
          <c:y val="2.472469135802469E-2"/>
          <c:w val="0.73566024469755498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'Par.analysis_t1-0,7'!$G$20:$G$23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18-4751-9902-D2502C75466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'Par.analysis_t1-0,7'!$I$20:$I$23</c:f>
              <c:numCache>
                <c:formatCode>0.00</c:formatCode>
                <c:ptCount val="4"/>
                <c:pt idx="0">
                  <c:v>0.86216189501100915</c:v>
                </c:pt>
                <c:pt idx="1">
                  <c:v>0.90332299581640108</c:v>
                </c:pt>
                <c:pt idx="2">
                  <c:v>0.95370542610017361</c:v>
                </c:pt>
                <c:pt idx="3">
                  <c:v>0.9714729022744043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18-4751-9902-D2502C75466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'Par.analysis_t1-0,7'!$K$20:$K$23</c:f>
              <c:numCache>
                <c:formatCode>0.00</c:formatCode>
                <c:ptCount val="4"/>
                <c:pt idx="0">
                  <c:v>1.5889499755448848</c:v>
                </c:pt>
                <c:pt idx="1">
                  <c:v>1.4456149875961044</c:v>
                </c:pt>
                <c:pt idx="2">
                  <c:v>1.2661672006212767</c:v>
                </c:pt>
                <c:pt idx="3">
                  <c:v>1.2031968512064453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18-4751-9902-D2502C754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6819200636498313"/>
          <c:y val="2.6769163562701394E-2"/>
          <c:w val="0.35059357547056941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C8-452F-8FA9-BFC6BD65DD4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'Par.analysis_t1-0,7'!$I$80:$I$83</c:f>
              <c:numCache>
                <c:formatCode>0.00</c:formatCode>
                <c:ptCount val="4"/>
                <c:pt idx="0">
                  <c:v>0.86718013237199487</c:v>
                </c:pt>
                <c:pt idx="1">
                  <c:v>0.90386234478508443</c:v>
                </c:pt>
                <c:pt idx="2">
                  <c:v>0.95486130413802095</c:v>
                </c:pt>
                <c:pt idx="3">
                  <c:v>0.97186140635060569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C8-452F-8FA9-BFC6BD65DD4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'Par.analysis_t1-0,7'!$K$80:$K$83</c:f>
              <c:numCache>
                <c:formatCode>0.00</c:formatCode>
                <c:ptCount val="4"/>
                <c:pt idx="0">
                  <c:v>1.6405877218785452</c:v>
                </c:pt>
                <c:pt idx="1">
                  <c:v>1.4942449988295972</c:v>
                </c:pt>
                <c:pt idx="2">
                  <c:v>1.2851991456339573</c:v>
                </c:pt>
                <c:pt idx="3">
                  <c:v>1.2141611559012024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C8-452F-8FA9-BFC6BD65D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'Par.analysis_t1-0,7'!$G$38:$G$41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E4-4377-9FDF-DD3FE272E813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'Par.analysis_t1-0,7'!$I$38:$I$41</c:f>
              <c:numCache>
                <c:formatCode>0.00</c:formatCode>
                <c:ptCount val="4"/>
                <c:pt idx="0">
                  <c:v>0.92550132452611866</c:v>
                </c:pt>
                <c:pt idx="1">
                  <c:v>0.94886976779824372</c:v>
                </c:pt>
                <c:pt idx="2">
                  <c:v>0.97614275930180727</c:v>
                </c:pt>
                <c:pt idx="3">
                  <c:v>0.9854305235254488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E4-4377-9FDF-DD3FE272E813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'Par.analysis_t1-0,7'!$K$38:$K$41</c:f>
              <c:numCache>
                <c:formatCode>0.00</c:formatCode>
                <c:ptCount val="4"/>
                <c:pt idx="0">
                  <c:v>1.4456860928363096</c:v>
                </c:pt>
                <c:pt idx="1">
                  <c:v>1.3503259565999686</c:v>
                </c:pt>
                <c:pt idx="2">
                  <c:v>1.2347566810819086</c:v>
                </c:pt>
                <c:pt idx="3">
                  <c:v>1.1955079698475892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E4-4377-9FDF-DD3FE272E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51851851847"/>
              <c:y val="0.91949807098765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d_t,1 | t_1</a:t>
            </a:r>
          </a:p>
        </c:rich>
      </c:tx>
      <c:layout>
        <c:manualLayout>
          <c:xMode val="edge"/>
          <c:yMode val="edge"/>
          <c:x val="0.49984086527887389"/>
          <c:y val="0.767508287935554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49111111111114"/>
          <c:y val="2.472469135802469E-2"/>
          <c:w val="0.7355911111111112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'Par.analysis_t1-0,7'!$G$14:$G$17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7D-4E9D-B58B-47D20A5BBFF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'Par.analysis_t1-0,7'!$I$14:$I$17</c:f>
              <c:numCache>
                <c:formatCode>0.00</c:formatCode>
                <c:ptCount val="4"/>
                <c:pt idx="0">
                  <c:v>0.90125547970606779</c:v>
                </c:pt>
                <c:pt idx="1">
                  <c:v>0.93166773886219345</c:v>
                </c:pt>
                <c:pt idx="2">
                  <c:v>0.96780500815265769</c:v>
                </c:pt>
                <c:pt idx="3">
                  <c:v>0.98027311079371349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7D-4E9D-B58B-47D20A5BBFF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66CC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'Par.analysis_t1-0,7'!$K$14:$K$17</c:f>
              <c:numCache>
                <c:formatCode>0.00</c:formatCode>
                <c:ptCount val="4"/>
                <c:pt idx="0">
                  <c:v>1.5183539435806774</c:v>
                </c:pt>
                <c:pt idx="1">
                  <c:v>1.4028212621045733</c:v>
                </c:pt>
                <c:pt idx="2">
                  <c:v>1.2611896501935038</c:v>
                </c:pt>
                <c:pt idx="3">
                  <c:v>1.2120961908514656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7D-4E9D-B58B-47D20A5BB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6811797778767614"/>
          <c:y val="2.6769088061289505E-2"/>
          <c:w val="0.350704814814814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9447346059949093"/>
          <c:y val="0.76750822353461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78031660105908"/>
          <c:y val="2.472469135802469E-2"/>
          <c:w val="0.73546010478495494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61-46C3-A12A-B157BA35DBE0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'Par.analysis_t1-0,7'!$I$32:$I$35</c:f>
              <c:numCache>
                <c:formatCode>0.00</c:formatCode>
                <c:ptCount val="4"/>
                <c:pt idx="0">
                  <c:v>0.78598451919630574</c:v>
                </c:pt>
                <c:pt idx="1">
                  <c:v>0.84097919219041328</c:v>
                </c:pt>
                <c:pt idx="2">
                  <c:v>0.92247516187096923</c:v>
                </c:pt>
                <c:pt idx="3">
                  <c:v>0.95104719371968072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61-46C3-A12A-B157BA35DBE0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'Par.analysis_t1-0,7'!$K$32:$K$35</c:f>
              <c:numCache>
                <c:formatCode>0.00</c:formatCode>
                <c:ptCount val="4"/>
                <c:pt idx="0">
                  <c:v>1.8750556936851639</c:v>
                </c:pt>
                <c:pt idx="1">
                  <c:v>1.6796248063123413</c:v>
                </c:pt>
                <c:pt idx="2">
                  <c:v>1.3846569045178907</c:v>
                </c:pt>
                <c:pt idx="3">
                  <c:v>1.2791302723410678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61-46C3-A12A-B157BA35D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6798314687174034"/>
          <c:y val="3.1684265811266835E-2"/>
          <c:w val="0.35078329999220592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9732326250871063"/>
          <c:y val="2.472469135802469E-2"/>
          <c:w val="0.72625146761588344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'Par.analysis_t1-0,7'!$G$62:$G$65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EF-4E7A-983D-59BEEA92FD4C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'Par.analysis_t1-0,7'!$I$62:$I$65</c:f>
              <c:numCache>
                <c:formatCode>0.00</c:formatCode>
                <c:ptCount val="4"/>
                <c:pt idx="0">
                  <c:v>0.94194833308383175</c:v>
                </c:pt>
                <c:pt idx="1">
                  <c:v>0.96037860713838086</c:v>
                </c:pt>
                <c:pt idx="2">
                  <c:v>0.98163159239007292</c:v>
                </c:pt>
                <c:pt idx="3">
                  <c:v>0.98880702368234197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EF-4E7A-983D-59BEEA92FD4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'Par.analysis_t1-0,7'!$K$62:$K$65</c:f>
              <c:numCache>
                <c:formatCode>0.00</c:formatCode>
                <c:ptCount val="4"/>
                <c:pt idx="0">
                  <c:v>1.3970116246720867</c:v>
                </c:pt>
                <c:pt idx="1">
                  <c:v>1.3147945162097061</c:v>
                </c:pt>
                <c:pt idx="2">
                  <c:v>1.2173889612798239</c:v>
                </c:pt>
                <c:pt idx="3">
                  <c:v>1.1844610903614436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EF-4E7A-983D-59BEEA92F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5B-4B66-8B5B-33784CEEAC9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'Par.analysis_t1-0,7'!$I$80:$I$83</c:f>
              <c:numCache>
                <c:formatCode>0.00</c:formatCode>
                <c:ptCount val="4"/>
                <c:pt idx="0">
                  <c:v>0.86718013237199487</c:v>
                </c:pt>
                <c:pt idx="1">
                  <c:v>0.90386234478508443</c:v>
                </c:pt>
                <c:pt idx="2">
                  <c:v>0.95486130413802095</c:v>
                </c:pt>
                <c:pt idx="3">
                  <c:v>0.97186140635060569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5B-4B66-8B5B-33784CEEAC9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'Par.analysis_t1-0,7'!$K$80:$K$83</c:f>
              <c:numCache>
                <c:formatCode>0.00</c:formatCode>
                <c:ptCount val="4"/>
                <c:pt idx="0">
                  <c:v>1.6405877218785452</c:v>
                </c:pt>
                <c:pt idx="1">
                  <c:v>1.4942449988295972</c:v>
                </c:pt>
                <c:pt idx="2">
                  <c:v>1.2851991456339573</c:v>
                </c:pt>
                <c:pt idx="3">
                  <c:v>1.2141611559012024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5B-4B66-8B5B-33784CEEA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t_1 | d_t,1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cella_1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'Par.analysis_t1-0,7'!$F$14:$F$17</c:f>
              <c:numCache>
                <c:formatCode>0.000</c:formatCode>
                <c:ptCount val="4"/>
                <c:pt idx="0">
                  <c:v>0.78703651744195835</c:v>
                </c:pt>
                <c:pt idx="1">
                  <c:v>1.3900559199356057</c:v>
                </c:pt>
                <c:pt idx="2">
                  <c:v>4.3807844436023577</c:v>
                </c:pt>
                <c:pt idx="3">
                  <c:v>9.1923397533103692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EC-4039-BEAF-4B052DDA3E82}"/>
            </c:ext>
          </c:extLst>
        </c:ser>
        <c:ser>
          <c:idx val="1"/>
          <c:order val="1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'Par.analysis_t1-0,7'!$F$20:$F$23</c:f>
              <c:numCache>
                <c:formatCode>0.000</c:formatCode>
                <c:ptCount val="4"/>
                <c:pt idx="0">
                  <c:v>0.45690551066658919</c:v>
                </c:pt>
                <c:pt idx="1">
                  <c:v>0.79620093169757733</c:v>
                </c:pt>
                <c:pt idx="2">
                  <c:v>2.468868249364025</c:v>
                </c:pt>
                <c:pt idx="3">
                  <c:v>5.1512767788456788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EC-4039-BEAF-4B052DDA3E82}"/>
            </c:ext>
          </c:extLst>
        </c:ser>
        <c:ser>
          <c:idx val="2"/>
          <c:order val="2"/>
          <c:tx>
            <c:v>cella_3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'Par.analysis_t1-0,7'!$F$26:$F$29</c:f>
              <c:numCache>
                <c:formatCode>0.000</c:formatCode>
                <c:ptCount val="4"/>
                <c:pt idx="0">
                  <c:v>0.75541402439576089</c:v>
                </c:pt>
                <c:pt idx="1">
                  <c:v>1.3331008045747617</c:v>
                </c:pt>
                <c:pt idx="2">
                  <c:v>4.3020773275949171</c:v>
                </c:pt>
                <c:pt idx="3">
                  <c:v>9.0311931604783826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EC-4039-BEAF-4B052DDA3E82}"/>
            </c:ext>
          </c:extLst>
        </c:ser>
        <c:ser>
          <c:idx val="3"/>
          <c:order val="3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'Par.analysis_t1-0,7'!$F$32:$F$35</c:f>
              <c:numCache>
                <c:formatCode>0.000</c:formatCode>
                <c:ptCount val="4"/>
                <c:pt idx="0">
                  <c:v>0.50505166496617593</c:v>
                </c:pt>
                <c:pt idx="1">
                  <c:v>0.81565835110989438</c:v>
                </c:pt>
                <c:pt idx="2">
                  <c:v>2.5096469664518981</c:v>
                </c:pt>
                <c:pt idx="3">
                  <c:v>5.0784506789218611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EC-4039-BEAF-4B052DDA3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0452557971"/>
          <c:y val="3.4321806072725426E-2"/>
          <c:w val="0.27453243703584262"/>
          <c:h val="0.2127780199938684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t_1 | d_t,1 </a:t>
            </a:r>
          </a:p>
        </c:rich>
      </c:tx>
      <c:layout>
        <c:manualLayout>
          <c:xMode val="edge"/>
          <c:yMode val="edge"/>
          <c:x val="0.68633257529844149"/>
          <c:y val="0.76699808445189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cella_1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'Par.analysis_t1-0,7'!$J$14:$J$17</c:f>
              <c:numCache>
                <c:formatCode>0.000</c:formatCode>
                <c:ptCount val="4"/>
                <c:pt idx="0">
                  <c:v>1.1950000000000001</c:v>
                </c:pt>
                <c:pt idx="1">
                  <c:v>1.95</c:v>
                </c:pt>
                <c:pt idx="2">
                  <c:v>5.5250000000000004</c:v>
                </c:pt>
                <c:pt idx="3">
                  <c:v>11.141999999999999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21-41DD-9B5A-D1391C80B9CA}"/>
            </c:ext>
          </c:extLst>
        </c:ser>
        <c:ser>
          <c:idx val="1"/>
          <c:order val="1"/>
          <c:tx>
            <c:v>cella_2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'Par.analysis_t1-0,7'!$E$20:$E$23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'Par.analysis_t1-0,7'!$J$20:$J$23</c:f>
              <c:numCache>
                <c:formatCode>0.000</c:formatCode>
                <c:ptCount val="4"/>
                <c:pt idx="0">
                  <c:v>0.72599999999999998</c:v>
                </c:pt>
                <c:pt idx="1">
                  <c:v>1.151</c:v>
                </c:pt>
                <c:pt idx="2">
                  <c:v>3.1259999999999999</c:v>
                </c:pt>
                <c:pt idx="3">
                  <c:v>6.1980000000000004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21-41DD-9B5A-D1391C80B9CA}"/>
            </c:ext>
          </c:extLst>
        </c:ser>
        <c:ser>
          <c:idx val="2"/>
          <c:order val="2"/>
          <c:tx>
            <c:v>cella_3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'Par.analysis_t1-0,7'!$J$26:$J$29</c:f>
              <c:numCache>
                <c:formatCode>0.000</c:formatCode>
                <c:ptCount val="4"/>
                <c:pt idx="0">
                  <c:v>1.0329999999999999</c:v>
                </c:pt>
                <c:pt idx="1">
                  <c:v>1.7270000000000001</c:v>
                </c:pt>
                <c:pt idx="2">
                  <c:v>5.1989999999999998</c:v>
                </c:pt>
                <c:pt idx="3">
                  <c:v>10.641999999999999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21-41DD-9B5A-D1391C80B9CA}"/>
            </c:ext>
          </c:extLst>
        </c:ser>
        <c:ser>
          <c:idx val="3"/>
          <c:order val="3"/>
          <c:tx>
            <c:v>cella_4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'Par.analysis_t1-0,7'!$J$32:$J$35</c:f>
              <c:numCache>
                <c:formatCode>0.000</c:formatCode>
                <c:ptCount val="4"/>
                <c:pt idx="0">
                  <c:v>0.94699999999999995</c:v>
                </c:pt>
                <c:pt idx="1">
                  <c:v>1.37</c:v>
                </c:pt>
                <c:pt idx="2">
                  <c:v>3.4750000000000001</c:v>
                </c:pt>
                <c:pt idx="3">
                  <c:v>6.4960000000000004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21-41DD-9B5A-D1391C80B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3"/>
        <c:minorUnit val="1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0452557971"/>
          <c:y val="3.4321806072725426E-2"/>
          <c:w val="0.2462868337308847"/>
          <c:h val="0.2127780199938684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74074074073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'Par.analysis_t3-1,5'!$G$14:$G$17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83-47E9-A40C-7FD6F6B49659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'Par.analysis_t3-1,5'!$I$14:$I$17</c:f>
              <c:numCache>
                <c:formatCode>0.00</c:formatCode>
                <c:ptCount val="4"/>
                <c:pt idx="0">
                  <c:v>0.80986185627495477</c:v>
                </c:pt>
                <c:pt idx="1">
                  <c:v>0.8641804219874224</c:v>
                </c:pt>
                <c:pt idx="2">
                  <c:v>0.93345905758271086</c:v>
                </c:pt>
                <c:pt idx="3">
                  <c:v>0.95866010320244266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83-47E9-A40C-7FD6F6B49659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'Par.analysis_t3-1,5'!$K$14:$K$17</c:f>
              <c:numCache>
                <c:formatCode>0.00</c:formatCode>
                <c:ptCount val="4"/>
                <c:pt idx="0">
                  <c:v>1.9687872190474962</c:v>
                </c:pt>
                <c:pt idx="1">
                  <c:v>1.7855414553143498</c:v>
                </c:pt>
                <c:pt idx="2">
                  <c:v>1.5385346678867449</c:v>
                </c:pt>
                <c:pt idx="3">
                  <c:v>1.4449761900860318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83-47E9-A40C-7FD6F6B49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'Par.analysis_t3-1,5'!$G$20:$G$23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A7-4908-84B1-C67E5B414C80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'Par.analysis_t3-1,5'!$I$20:$I$23</c:f>
              <c:numCache>
                <c:formatCode>0.00</c:formatCode>
                <c:ptCount val="4"/>
                <c:pt idx="0">
                  <c:v>0.74482945933677414</c:v>
                </c:pt>
                <c:pt idx="1">
                  <c:v>0.81344687374118729</c:v>
                </c:pt>
                <c:pt idx="2">
                  <c:v>0.90578222370860006</c:v>
                </c:pt>
                <c:pt idx="3">
                  <c:v>0.94080054890424925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A7-4908-84B1-C67E5B414C80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'Par.analysis_t3-1,5'!$K$20:$K$23</c:f>
              <c:numCache>
                <c:formatCode>0.00</c:formatCode>
                <c:ptCount val="4"/>
                <c:pt idx="0">
                  <c:v>2.0540741311931927</c:v>
                </c:pt>
                <c:pt idx="1">
                  <c:v>1.8416779468119031</c:v>
                </c:pt>
                <c:pt idx="2">
                  <c:v>1.5378114047317937</c:v>
                </c:pt>
                <c:pt idx="3">
                  <c:v>1.4176191128153708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A7-4908-84B1-C67E5B414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 b="0" i="0" baseline="0">
                <a:effectLst/>
              </a:rPr>
              <a:t>CELLA 3 | d_t,1 | t_1</a:t>
            </a:r>
            <a:endParaRPr lang="it-IT" sz="1000">
              <a:effectLst/>
            </a:endParaRPr>
          </a:p>
        </c:rich>
      </c:tx>
      <c:layout>
        <c:manualLayout>
          <c:xMode val="edge"/>
          <c:yMode val="edge"/>
          <c:x val="0.50357111111111108"/>
          <c:y val="0.7675084876543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37874074074074"/>
          <c:y val="2.472469135802469E-2"/>
          <c:w val="0.7402948148148148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'Par.analysis_t1-0,7'!$G$26:$G$29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4C-46E1-92EC-C45E7F51D759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'Par.analysis_t1-0,7'!$I$26:$I$29</c:f>
              <c:numCache>
                <c:formatCode>0.00</c:formatCode>
                <c:ptCount val="4"/>
                <c:pt idx="0">
                  <c:v>0.94118572251703514</c:v>
                </c:pt>
                <c:pt idx="1">
                  <c:v>0.95946635974707661</c:v>
                </c:pt>
                <c:pt idx="2">
                  <c:v>0.98129909276968075</c:v>
                </c:pt>
                <c:pt idx="3">
                  <c:v>0.98856544137214852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4C-46E1-92EC-C45E7F51D759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'Par.analysis_t1-0,7'!$K$26:$K$29</c:f>
              <c:numCache>
                <c:formatCode>0.00</c:formatCode>
                <c:ptCount val="4"/>
                <c:pt idx="0">
                  <c:v>1.367462036234069</c:v>
                </c:pt>
                <c:pt idx="1">
                  <c:v>1.2954759265567213</c:v>
                </c:pt>
                <c:pt idx="2">
                  <c:v>1.2084859485560453</c:v>
                </c:pt>
                <c:pt idx="3">
                  <c:v>1.1783603573634884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4C-46E1-92EC-C45E7F51D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8221074074074075"/>
          <c:y val="2.6769290123456791E-2"/>
          <c:w val="0.34129740740740744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'Par.analysis_t3-1,5'!$G$26:$G$29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BB-4679-8219-5DDD64715E15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'Par.analysis_t3-1,5'!$I$26:$I$29</c:f>
              <c:numCache>
                <c:formatCode>0.00</c:formatCode>
                <c:ptCount val="4"/>
                <c:pt idx="0">
                  <c:v>0.88190717047312361</c:v>
                </c:pt>
                <c:pt idx="1">
                  <c:v>0.9169876756759745</c:v>
                </c:pt>
                <c:pt idx="2">
                  <c:v>0.96076517236004966</c:v>
                </c:pt>
                <c:pt idx="3">
                  <c:v>0.97581344587872432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BB-4679-8219-5DDD64715E15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'Par.analysis_t3-1,5'!$K$26:$K$29</c:f>
              <c:numCache>
                <c:formatCode>0.00</c:formatCode>
                <c:ptCount val="4"/>
                <c:pt idx="0">
                  <c:v>1.7171983112060878</c:v>
                </c:pt>
                <c:pt idx="1">
                  <c:v>1.5939553828159185</c:v>
                </c:pt>
                <c:pt idx="2">
                  <c:v>1.4344769759330538</c:v>
                </c:pt>
                <c:pt idx="3">
                  <c:v>1.3775834187141187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BB-4679-8219-5DDD64715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86-46FE-8757-1F4B29A231B1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'Par.analysis_t3-1,5'!$I$32:$I$35</c:f>
              <c:numCache>
                <c:formatCode>0.00</c:formatCode>
                <c:ptCount val="4"/>
                <c:pt idx="0">
                  <c:v>0.63152128359940074</c:v>
                </c:pt>
                <c:pt idx="1">
                  <c:v>0.71164602066897531</c:v>
                </c:pt>
                <c:pt idx="2">
                  <c:v>0.8473960303466207</c:v>
                </c:pt>
                <c:pt idx="3">
                  <c:v>0.90065887440169612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86-46FE-8757-1F4B29A231B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'Par.analysis_t3-1,5'!$K$32:$K$35</c:f>
              <c:numCache>
                <c:formatCode>0.00</c:formatCode>
                <c:ptCount val="4"/>
                <c:pt idx="0">
                  <c:v>2.4135595827116476</c:v>
                </c:pt>
                <c:pt idx="1">
                  <c:v>2.1779901443768575</c:v>
                </c:pt>
                <c:pt idx="2">
                  <c:v>1.7421798394212931</c:v>
                </c:pt>
                <c:pt idx="3">
                  <c:v>1.5615167831134209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86-46FE-8757-1F4B29A23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6D-44E9-A9B4-98DA7F4DFE74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'Par.analysis_t3-1,5'!$I$56:$I$59</c:f>
              <c:numCache>
                <c:formatCode>0.00</c:formatCode>
                <c:ptCount val="4"/>
                <c:pt idx="0">
                  <c:v>0.69994795756603323</c:v>
                </c:pt>
                <c:pt idx="1">
                  <c:v>0.77059839799253405</c:v>
                </c:pt>
                <c:pt idx="2">
                  <c:v>0.88315200000169281</c:v>
                </c:pt>
                <c:pt idx="3">
                  <c:v>0.92503902613688715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6D-44E9-A9B4-98DA7F4DFE74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'Par.analysis_t3-1,5'!$K$56:$K$59</c:f>
              <c:numCache>
                <c:formatCode>0.00</c:formatCode>
                <c:ptCount val="4"/>
                <c:pt idx="0">
                  <c:v>2.2285326994442092</c:v>
                </c:pt>
                <c:pt idx="1">
                  <c:v>2.0074434434954611</c:v>
                </c:pt>
                <c:pt idx="2">
                  <c:v>1.6296980690864571</c:v>
                </c:pt>
                <c:pt idx="3">
                  <c:v>1.4823006644827987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6D-44E9-A9B4-98DA7F4DF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4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'Par.analysis_t3-1,5'!$G$38:$G$41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C4-4F8A-9C88-62FCCD8AA936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'Par.analysis_t3-1,5'!$I$38:$I$41</c:f>
              <c:numCache>
                <c:formatCode>0.00</c:formatCode>
                <c:ptCount val="4"/>
                <c:pt idx="0">
                  <c:v>0.85288550671878227</c:v>
                </c:pt>
                <c:pt idx="1">
                  <c:v>0.89648412065074679</c:v>
                </c:pt>
                <c:pt idx="2">
                  <c:v>0.95023422598858376</c:v>
                </c:pt>
                <c:pt idx="3">
                  <c:v>0.96929102322839755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C4-4F8A-9C88-62FCCD8AA936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'Par.analysis_t3-1,5'!$K$38:$K$41</c:f>
              <c:numCache>
                <c:formatCode>0.00</c:formatCode>
                <c:ptCount val="4"/>
                <c:pt idx="0">
                  <c:v>1.8381014240820306</c:v>
                </c:pt>
                <c:pt idx="1">
                  <c:v>1.6829731152103857</c:v>
                </c:pt>
                <c:pt idx="2">
                  <c:v>1.4823103070379811</c:v>
                </c:pt>
                <c:pt idx="3">
                  <c:v>1.4081167329389919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C4-4F8A-9C88-62FCCD8AA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4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'Par.analysis_t3-1,5'!$G$44:$G$47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D-4767-A952-39D5A1DF49DC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'Par.analysis_t3-1,5'!$I$44:$I$47</c:f>
              <c:numCache>
                <c:formatCode>0.00</c:formatCode>
                <c:ptCount val="4"/>
                <c:pt idx="0">
                  <c:v>0.79891462677237546</c:v>
                </c:pt>
                <c:pt idx="1">
                  <c:v>0.85580375662724939</c:v>
                </c:pt>
                <c:pt idx="2">
                  <c:v>0.92900412444366287</c:v>
                </c:pt>
                <c:pt idx="3">
                  <c:v>0.95581251815999912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1D-4767-A952-39D5A1DF49D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'Par.analysis_t3-1,5'!$K$44:$K$47</c:f>
              <c:numCache>
                <c:formatCode>0.00</c:formatCode>
                <c:ptCount val="4"/>
                <c:pt idx="0">
                  <c:v>1.7232226850883656</c:v>
                </c:pt>
                <c:pt idx="1">
                  <c:v>1.7122762104046807</c:v>
                </c:pt>
                <c:pt idx="2">
                  <c:v>1.4623759442664539</c:v>
                </c:pt>
                <c:pt idx="3">
                  <c:v>1.3683631224511381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1D-4767-A952-39D5A1DF4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4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0F-479C-8787-1EE7BEF930F4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'Par.analysis_t3-1,5'!$I$50:$I$53</c:f>
              <c:numCache>
                <c:formatCode>0.00</c:formatCode>
                <c:ptCount val="4"/>
                <c:pt idx="0">
                  <c:v>0.91043167841041028</c:v>
                </c:pt>
                <c:pt idx="1">
                  <c:v>0.93763791099762928</c:v>
                </c:pt>
                <c:pt idx="2">
                  <c:v>0.97087120371512314</c:v>
                </c:pt>
                <c:pt idx="3">
                  <c:v>0.98211552493717524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0F-479C-8787-1EE7BEF930F4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'Par.analysis_t3-1,5'!$K$50:$K$53</c:f>
              <c:numCache>
                <c:formatCode>0.00</c:formatCode>
                <c:ptCount val="4"/>
                <c:pt idx="0">
                  <c:v>1.6255332831870084</c:v>
                </c:pt>
                <c:pt idx="1">
                  <c:v>1.525855815923985</c:v>
                </c:pt>
                <c:pt idx="2">
                  <c:v>1.3995032389292275</c:v>
                </c:pt>
                <c:pt idx="3">
                  <c:v>1.3558070907318907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0F-479C-8787-1EE7BEF93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4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AA-4A65-B569-7A915F52CD56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'Par.analysis_t3-1,5'!$I$80:$I$83</c:f>
              <c:numCache>
                <c:formatCode>0.00</c:formatCode>
                <c:ptCount val="4"/>
                <c:pt idx="0">
                  <c:v>0.75289507599344996</c:v>
                </c:pt>
                <c:pt idx="1">
                  <c:v>0.81438460082358255</c:v>
                </c:pt>
                <c:pt idx="2">
                  <c:v>0.90801924196664163</c:v>
                </c:pt>
                <c:pt idx="3">
                  <c:v>0.9415816537311037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AA-4A65-B569-7A915F52CD56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'Par.analysis_t3-1,5'!$K$80:$K$83</c:f>
              <c:numCache>
                <c:formatCode>0.00</c:formatCode>
                <c:ptCount val="4"/>
                <c:pt idx="0">
                  <c:v>2.0828809149975451</c:v>
                </c:pt>
                <c:pt idx="1">
                  <c:v>1.8798531995316321</c:v>
                </c:pt>
                <c:pt idx="2">
                  <c:v>1.5511935479549581</c:v>
                </c:pt>
                <c:pt idx="3">
                  <c:v>1.4285236511819523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AA-4A65-B569-7A915F52C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'Par.analysis_t3-1,5'!$G$62:$G$65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0D-4633-AB7D-900FB061DF57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'Par.analysis_t3-1,5'!$I$62:$I$65</c:f>
              <c:numCache>
                <c:formatCode>0.00</c:formatCode>
                <c:ptCount val="4"/>
                <c:pt idx="0">
                  <c:v>0.8833431423711342</c:v>
                </c:pt>
                <c:pt idx="1">
                  <c:v>0.91877501204831769</c:v>
                </c:pt>
                <c:pt idx="2">
                  <c:v>0.96144841929125924</c:v>
                </c:pt>
                <c:pt idx="3">
                  <c:v>0.97631799037404465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0D-4633-AB7D-900FB061DF57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'Par.analysis_t3-1,5'!$K$62:$K$65</c:f>
              <c:numCache>
                <c:formatCode>0.00</c:formatCode>
                <c:ptCount val="4"/>
                <c:pt idx="0">
                  <c:v>1.7453510177647296</c:v>
                </c:pt>
                <c:pt idx="1">
                  <c:v>1.6120298588666726</c:v>
                </c:pt>
                <c:pt idx="2">
                  <c:v>1.4443376816899696</c:v>
                </c:pt>
                <c:pt idx="3">
                  <c:v>1.3838739154009099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0D-4633-AB7D-900FB061D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8D-4F18-B9DD-6E8645588165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'Par.analysis_t3-1,5'!$I$68:$I$71</c:f>
              <c:numCache>
                <c:formatCode>0.00</c:formatCode>
                <c:ptCount val="4"/>
                <c:pt idx="0">
                  <c:v>0.838429282686595</c:v>
                </c:pt>
                <c:pt idx="1">
                  <c:v>0.88573815859958316</c:v>
                </c:pt>
                <c:pt idx="2">
                  <c:v>0.94472400917581845</c:v>
                </c:pt>
                <c:pt idx="3">
                  <c:v>0.96581492348633224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8D-4F18-B9DD-6E8645588165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'Par.analysis_t3-1,5'!$K$68:$K$71</c:f>
              <c:numCache>
                <c:formatCode>0.00</c:formatCode>
                <c:ptCount val="4"/>
                <c:pt idx="0">
                  <c:v>1.7782291510741453</c:v>
                </c:pt>
                <c:pt idx="1">
                  <c:v>1.6206013695525114</c:v>
                </c:pt>
                <c:pt idx="2">
                  <c:v>1.4121003339634992</c:v>
                </c:pt>
                <c:pt idx="3">
                  <c:v>1.3351773408395859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8D-4F18-B9DD-6E8645588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2-4080-857F-D53D2B63EB66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'Par.analysis_t3-1,5'!$I$74:$I$77</c:f>
              <c:numCache>
                <c:formatCode>0.00</c:formatCode>
                <c:ptCount val="4"/>
                <c:pt idx="0">
                  <c:v>0.92995380372817293</c:v>
                </c:pt>
                <c:pt idx="1">
                  <c:v>0.95154581366678259</c:v>
                </c:pt>
                <c:pt idx="2">
                  <c:v>0.97754496342581165</c:v>
                </c:pt>
                <c:pt idx="3">
                  <c:v>0.9862495614263278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2-4080-857F-D53D2B63EB66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'Par.analysis_t3-1,5'!$K$74:$K$77</c:f>
              <c:numCache>
                <c:formatCode>0.00</c:formatCode>
                <c:ptCount val="4"/>
                <c:pt idx="0">
                  <c:v>1.5644128769645946</c:v>
                </c:pt>
                <c:pt idx="1">
                  <c:v>1.4811631084591386</c:v>
                </c:pt>
                <c:pt idx="2">
                  <c:v>1.3774068071885326</c:v>
                </c:pt>
                <c:pt idx="3">
                  <c:v>1.3415196616716549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A2-4080-857F-D53D2B63E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2000000000000002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9447346059949093"/>
          <c:y val="0.76750822353461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895463503527731"/>
          <c:y val="2.472469135802469E-2"/>
          <c:w val="0.74496895378140349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61-4128-8A5A-B01B57551C5E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'Par.analysis_t1-0,7'!$I$32:$I$35</c:f>
              <c:numCache>
                <c:formatCode>0.00</c:formatCode>
                <c:ptCount val="4"/>
                <c:pt idx="0">
                  <c:v>0.78598451919630574</c:v>
                </c:pt>
                <c:pt idx="1">
                  <c:v>0.84097919219041328</c:v>
                </c:pt>
                <c:pt idx="2">
                  <c:v>0.92247516187096923</c:v>
                </c:pt>
                <c:pt idx="3">
                  <c:v>0.95104719371968072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61-4128-8A5A-B01B57551C5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'Par.analysis_t1-0,7'!$K$32:$K$35</c:f>
              <c:numCache>
                <c:formatCode>0.00</c:formatCode>
                <c:ptCount val="4"/>
                <c:pt idx="0">
                  <c:v>1.8750556936851639</c:v>
                </c:pt>
                <c:pt idx="1">
                  <c:v>1.6796248063123413</c:v>
                </c:pt>
                <c:pt idx="2">
                  <c:v>1.3846569045178907</c:v>
                </c:pt>
                <c:pt idx="3">
                  <c:v>1.2791302723410678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61-4128-8A5A-B01B57551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6798314687174034"/>
          <c:y val="3.1684265811266835E-2"/>
          <c:w val="0.35078329999220592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7C-43DF-88AC-A2B22F3BF5C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'Par.analysis_t3-1,5'!$I$80:$I$83</c:f>
              <c:numCache>
                <c:formatCode>0.00</c:formatCode>
                <c:ptCount val="4"/>
                <c:pt idx="0">
                  <c:v>0.75289507599344996</c:v>
                </c:pt>
                <c:pt idx="1">
                  <c:v>0.81438460082358255</c:v>
                </c:pt>
                <c:pt idx="2">
                  <c:v>0.90801924196664163</c:v>
                </c:pt>
                <c:pt idx="3">
                  <c:v>0.9415816537311037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7C-43DF-88AC-A2B22F3BF5C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'Par.analysis_t3-1,5'!$K$80:$K$83</c:f>
              <c:numCache>
                <c:formatCode>0.00</c:formatCode>
                <c:ptCount val="4"/>
                <c:pt idx="0">
                  <c:v>2.0828809149975451</c:v>
                </c:pt>
                <c:pt idx="1">
                  <c:v>1.8798531995316321</c:v>
                </c:pt>
                <c:pt idx="2">
                  <c:v>1.5511935479549581</c:v>
                </c:pt>
                <c:pt idx="3">
                  <c:v>1.4285236511819523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7C-43DF-88AC-A2B22F3BF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79-4E9F-B954-7B38BE6B2317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'Par.analysis_t3-1,5'!$I$56:$I$59</c:f>
              <c:numCache>
                <c:formatCode>0.00</c:formatCode>
                <c:ptCount val="4"/>
                <c:pt idx="0">
                  <c:v>0.69994795756603323</c:v>
                </c:pt>
                <c:pt idx="1">
                  <c:v>0.77059839799253405</c:v>
                </c:pt>
                <c:pt idx="2">
                  <c:v>0.88315200000169281</c:v>
                </c:pt>
                <c:pt idx="3">
                  <c:v>0.92503902613688715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79-4E9F-B954-7B38BE6B2317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'Par.analysis_t3-1,5'!$K$56:$K$59</c:f>
              <c:numCache>
                <c:formatCode>0.00</c:formatCode>
                <c:ptCount val="4"/>
                <c:pt idx="0">
                  <c:v>2.2285326994442092</c:v>
                </c:pt>
                <c:pt idx="1">
                  <c:v>2.0074434434954611</c:v>
                </c:pt>
                <c:pt idx="2">
                  <c:v>1.6296980690864571</c:v>
                </c:pt>
                <c:pt idx="3">
                  <c:v>1.4823006644827987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79-4E9F-B954-7B38BE6B2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'Par.analysis_t3-1,5'!$G$38:$G$41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0-4EBC-8C81-65E0DA6612CE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'Par.analysis_t3-1,5'!$I$38:$I$41</c:f>
              <c:numCache>
                <c:formatCode>0.00</c:formatCode>
                <c:ptCount val="4"/>
                <c:pt idx="0">
                  <c:v>0.85288550671878227</c:v>
                </c:pt>
                <c:pt idx="1">
                  <c:v>0.89648412065074679</c:v>
                </c:pt>
                <c:pt idx="2">
                  <c:v>0.95023422598858376</c:v>
                </c:pt>
                <c:pt idx="3">
                  <c:v>0.96929102322839755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70-4EBC-8C81-65E0DA6612C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'Par.analysis_t3-1,5'!$K$38:$K$41</c:f>
              <c:numCache>
                <c:formatCode>0.00</c:formatCode>
                <c:ptCount val="4"/>
                <c:pt idx="0">
                  <c:v>1.8381014240820306</c:v>
                </c:pt>
                <c:pt idx="1">
                  <c:v>1.6829731152103857</c:v>
                </c:pt>
                <c:pt idx="2">
                  <c:v>1.4823103070379811</c:v>
                </c:pt>
                <c:pt idx="3">
                  <c:v>1.4081167329389919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70-4EBC-8C81-65E0DA661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'Par.analysis_t3-1,5'!$G$62:$G$65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6A-4CC3-A1D6-CDF0AD30F8B6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'Par.analysis_t3-1,5'!$I$62:$I$65</c:f>
              <c:numCache>
                <c:formatCode>0.00</c:formatCode>
                <c:ptCount val="4"/>
                <c:pt idx="0">
                  <c:v>0.8833431423711342</c:v>
                </c:pt>
                <c:pt idx="1">
                  <c:v>0.91877501204831769</c:v>
                </c:pt>
                <c:pt idx="2">
                  <c:v>0.96144841929125924</c:v>
                </c:pt>
                <c:pt idx="3">
                  <c:v>0.97631799037404465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6A-4CC3-A1D6-CDF0AD30F8B6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'Par.analysis_t3-1,5'!$K$62:$K$65</c:f>
              <c:numCache>
                <c:formatCode>0.00</c:formatCode>
                <c:ptCount val="4"/>
                <c:pt idx="0">
                  <c:v>1.7453510177647296</c:v>
                </c:pt>
                <c:pt idx="1">
                  <c:v>1.6120298588666726</c:v>
                </c:pt>
                <c:pt idx="2">
                  <c:v>1.4443376816899696</c:v>
                </c:pt>
                <c:pt idx="3">
                  <c:v>1.3838739154009099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6A-4CC3-A1D6-CDF0AD30F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73-430B-A86B-75ABDC04F320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'Par.analysis_t3-1,5'!$I$68:$I$71</c:f>
              <c:numCache>
                <c:formatCode>0.00</c:formatCode>
                <c:ptCount val="4"/>
                <c:pt idx="0">
                  <c:v>0.838429282686595</c:v>
                </c:pt>
                <c:pt idx="1">
                  <c:v>0.88573815859958316</c:v>
                </c:pt>
                <c:pt idx="2">
                  <c:v>0.94472400917581845</c:v>
                </c:pt>
                <c:pt idx="3">
                  <c:v>0.96581492348633224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73-430B-A86B-75ABDC04F320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'Par.analysis_t3-1,5'!$K$68:$K$71</c:f>
              <c:numCache>
                <c:formatCode>0.00</c:formatCode>
                <c:ptCount val="4"/>
                <c:pt idx="0">
                  <c:v>1.7782291510741453</c:v>
                </c:pt>
                <c:pt idx="1">
                  <c:v>1.6206013695525114</c:v>
                </c:pt>
                <c:pt idx="2">
                  <c:v>1.4121003339634992</c:v>
                </c:pt>
                <c:pt idx="3">
                  <c:v>1.3351773408395859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73-430B-A86B-75ABDC04F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C2-40D4-914F-61C09F74D19E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'Par.analysis_t3-1,5'!$I$74:$I$77</c:f>
              <c:numCache>
                <c:formatCode>0.00</c:formatCode>
                <c:ptCount val="4"/>
                <c:pt idx="0">
                  <c:v>0.92995380372817293</c:v>
                </c:pt>
                <c:pt idx="1">
                  <c:v>0.95154581366678259</c:v>
                </c:pt>
                <c:pt idx="2">
                  <c:v>0.97754496342581165</c:v>
                </c:pt>
                <c:pt idx="3">
                  <c:v>0.9862495614263278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C2-40D4-914F-61C09F74D19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'Par.analysis_t3-1,5'!$K$74:$K$77</c:f>
              <c:numCache>
                <c:formatCode>0.00</c:formatCode>
                <c:ptCount val="4"/>
                <c:pt idx="0">
                  <c:v>1.5644128769645946</c:v>
                </c:pt>
                <c:pt idx="1">
                  <c:v>1.4811631084591386</c:v>
                </c:pt>
                <c:pt idx="2">
                  <c:v>1.3774068071885326</c:v>
                </c:pt>
                <c:pt idx="3">
                  <c:v>1.3415196616716549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C2-40D4-914F-61C09F74D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'Par.analysis_t3-1,5'!$G$44:$G$47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3A-49EE-AC4D-39FAF67925F2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'Par.analysis_t3-1,5'!$I$44:$I$47</c:f>
              <c:numCache>
                <c:formatCode>0.00</c:formatCode>
                <c:ptCount val="4"/>
                <c:pt idx="0">
                  <c:v>0.79891462677237546</c:v>
                </c:pt>
                <c:pt idx="1">
                  <c:v>0.85580375662724939</c:v>
                </c:pt>
                <c:pt idx="2">
                  <c:v>0.92900412444366287</c:v>
                </c:pt>
                <c:pt idx="3">
                  <c:v>0.95581251815999912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3A-49EE-AC4D-39FAF67925F2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'Par.analysis_t3-1,5'!$K$44:$K$47</c:f>
              <c:numCache>
                <c:formatCode>0.00</c:formatCode>
                <c:ptCount val="4"/>
                <c:pt idx="0">
                  <c:v>1.7232226850883656</c:v>
                </c:pt>
                <c:pt idx="1">
                  <c:v>1.7122762104046807</c:v>
                </c:pt>
                <c:pt idx="2">
                  <c:v>1.4623759442664539</c:v>
                </c:pt>
                <c:pt idx="3">
                  <c:v>1.3683631224511381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3A-49EE-AC4D-39FAF6792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t_3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7B-4212-A01F-2D41B95FD15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'Par.analysis_t3-1,5'!$I$50:$I$53</c:f>
              <c:numCache>
                <c:formatCode>0.00</c:formatCode>
                <c:ptCount val="4"/>
                <c:pt idx="0">
                  <c:v>0.91043167841041028</c:v>
                </c:pt>
                <c:pt idx="1">
                  <c:v>0.93763791099762928</c:v>
                </c:pt>
                <c:pt idx="2">
                  <c:v>0.97087120371512314</c:v>
                </c:pt>
                <c:pt idx="3">
                  <c:v>0.98211552493717524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7B-4212-A01F-2D41B95FD15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'Par.analysis_t3-1,5'!$E$50:$E$53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'Par.analysis_t3-1,5'!$K$50:$K$53</c:f>
              <c:numCache>
                <c:formatCode>0.00</c:formatCode>
                <c:ptCount val="4"/>
                <c:pt idx="0">
                  <c:v>1.6255332831870084</c:v>
                </c:pt>
                <c:pt idx="1">
                  <c:v>1.525855815923985</c:v>
                </c:pt>
                <c:pt idx="2">
                  <c:v>1.3995032389292275</c:v>
                </c:pt>
                <c:pt idx="3">
                  <c:v>1.3558070907318907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7B-4212-A01F-2D41B95FD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6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'Par.analysis_t4-2,0'!$G$14:$G$17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A0-4295-8A32-10833DD3C4BE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'Par.analysis_t4-2,0'!$I$14:$I$17</c:f>
              <c:numCache>
                <c:formatCode>0.00</c:formatCode>
                <c:ptCount val="4"/>
                <c:pt idx="0">
                  <c:v>0.76159258921242123</c:v>
                </c:pt>
                <c:pt idx="1">
                  <c:v>0.82675077486612625</c:v>
                </c:pt>
                <c:pt idx="2">
                  <c:v>0.91320390802956475</c:v>
                </c:pt>
                <c:pt idx="3">
                  <c:v>0.94562936310921775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A0-4295-8A32-10833DD3C4BE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'Par.analysis_t4-2,0'!$E$14:$E$17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'Par.analysis_t4-2,0'!$K$14:$K$17</c:f>
              <c:numCache>
                <c:formatCode>0.00</c:formatCode>
                <c:ptCount val="4"/>
                <c:pt idx="0">
                  <c:v>2.2117686170086919</c:v>
                </c:pt>
                <c:pt idx="1">
                  <c:v>2.0085982169280809</c:v>
                </c:pt>
                <c:pt idx="2">
                  <c:v>1.7140127337278548</c:v>
                </c:pt>
                <c:pt idx="3">
                  <c:v>1.5950386915070762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A0-4295-8A32-10833DD3C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'Par.analysis_t4-2,0'!$G$20:$G$23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7E-4E12-A9BE-83AE07BD1981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'Par.analysis_t4-2,0'!$I$20:$I$23</c:f>
              <c:numCache>
                <c:formatCode>0.00</c:formatCode>
                <c:ptCount val="4"/>
                <c:pt idx="0">
                  <c:v>0.68644279926269425</c:v>
                </c:pt>
                <c:pt idx="1">
                  <c:v>0.7658245522768532</c:v>
                </c:pt>
                <c:pt idx="2">
                  <c:v>0.87820149310327422</c:v>
                </c:pt>
                <c:pt idx="3">
                  <c:v>0.92259484608034092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7E-4E12-A9BE-83AE07BD1981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'Par.analysis_t4-2,0'!$E$20:$E$23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'Par.analysis_t4-2,0'!$K$20:$K$23</c:f>
              <c:numCache>
                <c:formatCode>0.00</c:formatCode>
                <c:ptCount val="4"/>
                <c:pt idx="0">
                  <c:v>2.2882617115783002</c:v>
                </c:pt>
                <c:pt idx="1">
                  <c:v>2.061682905941463</c:v>
                </c:pt>
                <c:pt idx="2">
                  <c:v>1.7042247453913169</c:v>
                </c:pt>
                <c:pt idx="3">
                  <c:v>1.5544585893161336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7E-4E12-A9BE-83AE07BD1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'Par.analysis_t1-0,7'!$G$44:$G$47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5-4CB7-9A3B-D94453312B60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'Par.analysis_t1-0,7'!$I$44:$I$47</c:f>
              <c:numCache>
                <c:formatCode>0.00</c:formatCode>
                <c:ptCount val="4"/>
                <c:pt idx="0">
                  <c:v>0.89488729068970752</c:v>
                </c:pt>
                <c:pt idx="1">
                  <c:v>0.92710224225707549</c:v>
                </c:pt>
                <c:pt idx="2">
                  <c:v>0.96556471780187714</c:v>
                </c:pt>
                <c:pt idx="3">
                  <c:v>0.9788814822782298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85-4CB7-9A3B-D94453312B60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'Par.analysis_t1-0,7'!$K$44:$K$47</c:f>
              <c:numCache>
                <c:formatCode>0.00</c:formatCode>
                <c:ptCount val="4"/>
                <c:pt idx="0">
                  <c:v>1.4925142603094743</c:v>
                </c:pt>
                <c:pt idx="1">
                  <c:v>1.3741023695148795</c:v>
                </c:pt>
                <c:pt idx="2">
                  <c:v>1.2294216266517324</c:v>
                </c:pt>
                <c:pt idx="3">
                  <c:v>1.1800974227782737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85-4CB7-9A3B-D94453312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'Par.analysis_t4-2,0'!$G$32:$G$35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58-46AA-A05B-34E34879270B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'Par.analysis_t4-2,0'!$I$32:$I$35</c:f>
              <c:numCache>
                <c:formatCode>0.00</c:formatCode>
                <c:ptCount val="4"/>
                <c:pt idx="0">
                  <c:v>0.56243901485078873</c:v>
                </c:pt>
                <c:pt idx="1">
                  <c:v>0.64924216657516076</c:v>
                </c:pt>
                <c:pt idx="2">
                  <c:v>0.80637724100796881</c:v>
                </c:pt>
                <c:pt idx="3">
                  <c:v>0.87179065282253898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58-46AA-A05B-34E34879270B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'Par.analysis_t4-2,0'!$E$32:$E$35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'Par.analysis_t4-2,0'!$K$32:$K$35</c:f>
              <c:numCache>
                <c:formatCode>0.00</c:formatCode>
                <c:ptCount val="4"/>
                <c:pt idx="0">
                  <c:v>2.6389485593386972</c:v>
                </c:pt>
                <c:pt idx="1">
                  <c:v>2.4160095451472126</c:v>
                </c:pt>
                <c:pt idx="2">
                  <c:v>1.9485785247887755</c:v>
                </c:pt>
                <c:pt idx="3">
                  <c:v>1.7341575116511383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58-46AA-A05B-34E348792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d_t,1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'Par.analysis_t4-2,0'!$G$26:$G$29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3-4EDC-9CCB-77337F0DCA58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'Par.analysis_t4-2,0'!$I$26:$I$29</c:f>
              <c:numCache>
                <c:formatCode>0.00</c:formatCode>
                <c:ptCount val="4"/>
                <c:pt idx="0">
                  <c:v>0.84850633257792363</c:v>
                </c:pt>
                <c:pt idx="1">
                  <c:v>0.89229712295460706</c:v>
                </c:pt>
                <c:pt idx="2">
                  <c:v>0.94836222948864113</c:v>
                </c:pt>
                <c:pt idx="3">
                  <c:v>0.96800917709482581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53-4EDC-9CCB-77337F0DCA58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'Par.analysis_t4-2,0'!$E$26:$E$29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'Par.analysis_t4-2,0'!$K$26:$K$29</c:f>
              <c:numCache>
                <c:formatCode>0.00</c:formatCode>
                <c:ptCount val="4"/>
                <c:pt idx="0">
                  <c:v>1.9237908330386284</c:v>
                </c:pt>
                <c:pt idx="1">
                  <c:v>1.7791066535154905</c:v>
                </c:pt>
                <c:pt idx="2">
                  <c:v>1.5800350827526508</c:v>
                </c:pt>
                <c:pt idx="3">
                  <c:v>1.5068571317424013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53-4EDC-9CCB-77337F0DC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'Par.analysis_t4-2,0'!$G$38:$G$41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90-4F6F-883A-49F1D9241F39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'Par.analysis_t4-2,0'!$I$38:$I$41</c:f>
              <c:numCache>
                <c:formatCode>0.00</c:formatCode>
                <c:ptCount val="4"/>
                <c:pt idx="0">
                  <c:v>0.81301666196728106</c:v>
                </c:pt>
                <c:pt idx="1">
                  <c:v>0.8665824395640489</c:v>
                </c:pt>
                <c:pt idx="2">
                  <c:v>0.93472839857343082</c:v>
                </c:pt>
                <c:pt idx="3">
                  <c:v>0.95946958021114326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90-4F6F-883A-49F1D9241F39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'Par.analysis_t4-2,0'!$E$38:$E$41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'Par.analysis_t4-2,0'!$K$38:$K$41</c:f>
              <c:numCache>
                <c:formatCode>0.00</c:formatCode>
                <c:ptCount val="4"/>
                <c:pt idx="0">
                  <c:v>2.0619292392414792</c:v>
                </c:pt>
                <c:pt idx="1">
                  <c:v>1.885863570993467</c:v>
                </c:pt>
                <c:pt idx="2">
                  <c:v>1.6400957551208453</c:v>
                </c:pt>
                <c:pt idx="3">
                  <c:v>1.5455207090220981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90-4F6F-883A-49F1D9241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'Par.analysis_t4-2,0'!$G$44:$G$47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44-43F2-A317-A6B5E8343F9F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'Par.analysis_t4-2,0'!$I$44:$I$47</c:f>
              <c:numCache>
                <c:formatCode>0.00</c:formatCode>
                <c:ptCount val="4"/>
                <c:pt idx="0">
                  <c:v>0.7487285095119196</c:v>
                </c:pt>
                <c:pt idx="1">
                  <c:v>0.81655566992463224</c:v>
                </c:pt>
                <c:pt idx="2">
                  <c:v>0.90752722773556216</c:v>
                </c:pt>
                <c:pt idx="3">
                  <c:v>0.94193855391154491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44-43F2-A317-A6B5E8343F9F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'Par.analysis_t4-2,0'!$E$44:$E$47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'Par.analysis_t4-2,0'!$K$44:$K$47</c:f>
              <c:numCache>
                <c:formatCode>0.00</c:formatCode>
                <c:ptCount val="4"/>
                <c:pt idx="0">
                  <c:v>2.1138673312448293</c:v>
                </c:pt>
                <c:pt idx="1">
                  <c:v>1.9092124681855578</c:v>
                </c:pt>
                <c:pt idx="2">
                  <c:v>1.6087776770963835</c:v>
                </c:pt>
                <c:pt idx="3">
                  <c:v>1.4893178119711143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44-43F2-A317-A6B5E8343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FB-4A29-9CC0-49E6E4C604DA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'Par.analysis_t4-2,0'!$I$50:$I$53</c:f>
              <c:numCache>
                <c:formatCode>0.00</c:formatCode>
                <c:ptCount val="4"/>
                <c:pt idx="0">
                  <c:v>0.88403775250581729</c:v>
                </c:pt>
                <c:pt idx="1">
                  <c:v>0.918543807440241</c:v>
                </c:pt>
                <c:pt idx="2">
                  <c:v>0.96153508385565878</c:v>
                </c:pt>
                <c:pt idx="3">
                  <c:v>0.97629534833343501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FB-4A29-9CC0-49E6E4C604DA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'Par.analysis_t4-2,0'!$K$50:$K$53</c:f>
              <c:numCache>
                <c:formatCode>0.00</c:formatCode>
                <c:ptCount val="4"/>
                <c:pt idx="0">
                  <c:v>1.8113710668776353</c:v>
                </c:pt>
                <c:pt idx="1">
                  <c:v>1.6921175505919046</c:v>
                </c:pt>
                <c:pt idx="2">
                  <c:v>1.533692841836187</c:v>
                </c:pt>
                <c:pt idx="3">
                  <c:v>1.4765546670515481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FB-4A29-9CC0-49E6E4C60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B7-45B7-ABA8-2B6E7591222A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'Par.analysis_t4-2,0'!$I$56:$I$59</c:f>
              <c:numCache>
                <c:formatCode>0.00</c:formatCode>
                <c:ptCount val="4"/>
                <c:pt idx="0">
                  <c:v>0.63630629023333551</c:v>
                </c:pt>
                <c:pt idx="1">
                  <c:v>0.71585868804317809</c:v>
                </c:pt>
                <c:pt idx="2">
                  <c:v>0.85004337715747369</c:v>
                </c:pt>
                <c:pt idx="3">
                  <c:v>0.90248855253738269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B7-45B7-ABA8-2B6E7591222A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'Par.analysis_t4-2,0'!$K$56:$K$59</c:f>
              <c:numCache>
                <c:formatCode>0.00</c:formatCode>
                <c:ptCount val="4"/>
                <c:pt idx="0">
                  <c:v>2.459304977085651</c:v>
                </c:pt>
                <c:pt idx="1">
                  <c:v>2.2374030728365821</c:v>
                </c:pt>
                <c:pt idx="2">
                  <c:v>1.81301647452069</c:v>
                </c:pt>
                <c:pt idx="3">
                  <c:v>1.6337266570697735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B7-45B7-ABA8-2B6E75912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'Par.analysis_t4-2,0'!$G$62:$G$65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82-4CCC-92DC-E6981079BB5B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'Par.analysis_t4-2,0'!$I$62:$I$65</c:f>
              <c:numCache>
                <c:formatCode>0.00</c:formatCode>
                <c:ptCount val="4"/>
                <c:pt idx="0">
                  <c:v>0.85027949760549815</c:v>
                </c:pt>
                <c:pt idx="1">
                  <c:v>0.89455494062356211</c:v>
                </c:pt>
                <c:pt idx="2">
                  <c:v>0.94925005591019307</c:v>
                </c:pt>
                <c:pt idx="3">
                  <c:v>0.96867129605485869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82-4CCC-92DC-E6981079BB5B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'Par.analysis_t4-2,0'!$K$62:$K$65</c:f>
              <c:numCache>
                <c:formatCode>0.00</c:formatCode>
                <c:ptCount val="4"/>
                <c:pt idx="0">
                  <c:v>1.9534748208661288</c:v>
                </c:pt>
                <c:pt idx="1">
                  <c:v>1.7956765631143796</c:v>
                </c:pt>
                <c:pt idx="2">
                  <c:v>1.589760103093832</c:v>
                </c:pt>
                <c:pt idx="3">
                  <c:v>1.5125656943917944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882-4CCC-92DC-E6981079B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D7-47C2-890A-4B8D30815C62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'Par.analysis_t4-2,0'!$I$68:$I$71</c:f>
              <c:numCache>
                <c:formatCode>0.00</c:formatCode>
                <c:ptCount val="4"/>
                <c:pt idx="0">
                  <c:v>0.79558171331912864</c:v>
                </c:pt>
                <c:pt idx="1">
                  <c:v>0.85324054659574056</c:v>
                </c:pt>
                <c:pt idx="2">
                  <c:v>0.9276320816971162</c:v>
                </c:pt>
                <c:pt idx="3">
                  <c:v>0.95493343266595054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D7-47C2-890A-4B8D30815C62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'Par.analysis_t4-2,0'!$K$68:$K$71</c:f>
              <c:numCache>
                <c:formatCode>0.00</c:formatCode>
                <c:ptCount val="4"/>
                <c:pt idx="0">
                  <c:v>1.9822922619090131</c:v>
                </c:pt>
                <c:pt idx="1">
                  <c:v>1.7962826123262183</c:v>
                </c:pt>
                <c:pt idx="2">
                  <c:v>1.5414765714731802</c:v>
                </c:pt>
                <c:pt idx="3">
                  <c:v>1.4453019147765984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D7-47C2-890A-4B8D30815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21-4BBF-B225-EA62D2CD7F7D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'Par.analysis_t4-2,0'!$I$74:$I$77</c:f>
              <c:numCache>
                <c:formatCode>0.00</c:formatCode>
                <c:ptCount val="4"/>
                <c:pt idx="0">
                  <c:v>0.9087359710001901</c:v>
                </c:pt>
                <c:pt idx="1">
                  <c:v>0.93642130290106196</c:v>
                </c:pt>
                <c:pt idx="2">
                  <c:v>0.97028238792311039</c:v>
                </c:pt>
                <c:pt idx="3">
                  <c:v>0.9817497316331476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21-4BBF-B225-EA62D2CD7F7D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'Par.analysis_t4-2,0'!$K$74:$K$77</c:f>
              <c:numCache>
                <c:formatCode>0.00</c:formatCode>
                <c:ptCount val="4"/>
                <c:pt idx="0">
                  <c:v>1.7312329395983963</c:v>
                </c:pt>
                <c:pt idx="1">
                  <c:v>1.6320841876937662</c:v>
                </c:pt>
                <c:pt idx="2">
                  <c:v>1.5022454412898947</c:v>
                </c:pt>
                <c:pt idx="3">
                  <c:v>1.4568765613176009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21-4BBF-B225-EA62D2CD7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t_4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'Par.analysis_t4-2,0'!$E$80:$E$83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'Par.analysis_t4-2,0'!$G$80:$G$83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8D-4139-A35C-E6495E1D36BC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'Par.analysis_t4-2,0'!$E$80:$E$83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'Par.analysis_t4-2,0'!$I$80:$I$83</c:f>
              <c:numCache>
                <c:formatCode>0.00</c:formatCode>
                <c:ptCount val="4"/>
                <c:pt idx="0">
                  <c:v>0.69559970522707815</c:v>
                </c:pt>
                <c:pt idx="1">
                  <c:v>0.76693307142550249</c:v>
                </c:pt>
                <c:pt idx="2">
                  <c:v>0.88100733448048707</c:v>
                </c:pt>
                <c:pt idx="3">
                  <c:v>0.92359665728507878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8D-4139-A35C-E6495E1D36BC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'Par.analysis_t4-2,0'!$E$80:$E$83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'Par.analysis_t4-2,0'!$K$80:$K$83</c:f>
              <c:numCache>
                <c:formatCode>0.00</c:formatCode>
                <c:ptCount val="4"/>
                <c:pt idx="0">
                  <c:v>2.306920529440815</c:v>
                </c:pt>
                <c:pt idx="1">
                  <c:v>2.0936603558786757</c:v>
                </c:pt>
                <c:pt idx="2">
                  <c:v>1.7146085585935771</c:v>
                </c:pt>
                <c:pt idx="3">
                  <c:v>1.5636779713918767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8D-4139-A35C-E6495E1D3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150"/>
        <c:minorUnit val="50"/>
      </c:valAx>
      <c:valAx>
        <c:axId val="464055376"/>
        <c:scaling>
          <c:orientation val="minMax"/>
          <c:max val="2.8"/>
          <c:min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'Par.analysis_t1-0,7'!$G$50:$G$53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98-4322-A281-08EB935B967F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'Par.analysis_t1-0,7'!$I$50:$I$53</c:f>
              <c:numCache>
                <c:formatCode>0.00</c:formatCode>
                <c:ptCount val="4"/>
                <c:pt idx="0">
                  <c:v>0.95610457552726591</c:v>
                </c:pt>
                <c:pt idx="1">
                  <c:v>0.96989645447333583</c:v>
                </c:pt>
                <c:pt idx="2">
                  <c:v>0.9861920502914997</c:v>
                </c:pt>
                <c:pt idx="3">
                  <c:v>0.99157353677257043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98-4322-A281-08EB935B967F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'Par.analysis_t1-0,7'!$E$50:$E$53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'Par.analysis_t1-0,7'!$K$50:$K$53</c:f>
              <c:numCache>
                <c:formatCode>0.00</c:formatCode>
                <c:ptCount val="4"/>
                <c:pt idx="0">
                  <c:v>1.3218998113904725</c:v>
                </c:pt>
                <c:pt idx="1">
                  <c:v>1.2633032863631681</c:v>
                </c:pt>
                <c:pt idx="2">
                  <c:v>1.1927864534239492</c:v>
                </c:pt>
                <c:pt idx="3">
                  <c:v>1.1686182651359949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98-4322-A281-08EB935B9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849584466968208"/>
          <c:h val="0.11608795157760125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4 |</a:t>
            </a:r>
            <a:r>
              <a:rPr lang="it-IT" sz="1000" baseline="0">
                <a:solidFill>
                  <a:sysClr val="windowText" lastClr="000000"/>
                </a:solidFill>
              </a:rPr>
              <a:t> d_t,2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'Par.analysis_t1-0,7'!$G$56:$G$59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82-4A97-9BB0-47192301BC1E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'Par.analysis_t1-0,7'!$I$56:$I$59</c:f>
              <c:numCache>
                <c:formatCode>0.00</c:formatCode>
                <c:ptCount val="4"/>
                <c:pt idx="0">
                  <c:v>0.83329891259679101</c:v>
                </c:pt>
                <c:pt idx="1">
                  <c:v>0.87802224285013952</c:v>
                </c:pt>
                <c:pt idx="2">
                  <c:v>0.94184689378482622</c:v>
                </c:pt>
                <c:pt idx="3">
                  <c:v>0.96356142773693632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82-4A97-9BB0-47192301BC1E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'Par.analysis_t1-0,7'!$E$56:$E$59</c:f>
              <c:numCache>
                <c:formatCode>General</c:formatCode>
                <c:ptCount val="4"/>
                <c:pt idx="0">
                  <c:v>600</c:v>
                </c:pt>
                <c:pt idx="1">
                  <c:v>720</c:v>
                </c:pt>
                <c:pt idx="2">
                  <c:v>1080</c:v>
                </c:pt>
                <c:pt idx="3">
                  <c:v>1380</c:v>
                </c:pt>
              </c:numCache>
            </c:numRef>
          </c:xVal>
          <c:yVal>
            <c:numRef>
              <c:f>'Par.analysis_t1-0,7'!$K$56:$K$59</c:f>
              <c:numCache>
                <c:formatCode>0.00</c:formatCode>
                <c:ptCount val="4"/>
                <c:pt idx="0">
                  <c:v>1.7381263859259826</c:v>
                </c:pt>
                <c:pt idx="1">
                  <c:v>1.5705672718084973</c:v>
                </c:pt>
                <c:pt idx="2">
                  <c:v>1.3250453845429697</c:v>
                </c:pt>
                <c:pt idx="3">
                  <c:v>1.2401011345209767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82-4A97-9BB0-47192301B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4014456736737891"/>
          <c:h val="0.11590235595012666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9732326250871063"/>
          <c:y val="2.472469135802469E-2"/>
          <c:w val="0.72625146761588344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'Par.analysis_t1-0,7'!$G$62:$G$65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7B-42BA-92FA-B8C099878E71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'Par.analysis_t1-0,7'!$I$62:$I$65</c:f>
              <c:numCache>
                <c:formatCode>0.00</c:formatCode>
                <c:ptCount val="4"/>
                <c:pt idx="0">
                  <c:v>0.94194833308383175</c:v>
                </c:pt>
                <c:pt idx="1">
                  <c:v>0.96037860713838086</c:v>
                </c:pt>
                <c:pt idx="2">
                  <c:v>0.98163159239007292</c:v>
                </c:pt>
                <c:pt idx="3">
                  <c:v>0.98880702368234197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7B-42BA-92FA-B8C099878E71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'Par.analysis_t1-0,7'!$E$62:$E$65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'Par.analysis_t1-0,7'!$K$62:$K$65</c:f>
              <c:numCache>
                <c:formatCode>0.00</c:formatCode>
                <c:ptCount val="4"/>
                <c:pt idx="0">
                  <c:v>1.3970116246720867</c:v>
                </c:pt>
                <c:pt idx="1">
                  <c:v>1.3147945162097061</c:v>
                </c:pt>
                <c:pt idx="2">
                  <c:v>1.2173889612798239</c:v>
                </c:pt>
                <c:pt idx="3">
                  <c:v>1.1844610903614436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7B-42BA-92FA-B8C099878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'Par.analysis_t1-0,7'!$G$68:$G$71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7A-49AA-84B2-F21009B9B7AD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'Par.analysis_t1-0,7'!$I$68:$I$71</c:f>
              <c:numCache>
                <c:formatCode>0.00</c:formatCode>
                <c:ptCount val="4"/>
                <c:pt idx="0">
                  <c:v>0.91749039246746189</c:v>
                </c:pt>
                <c:pt idx="1">
                  <c:v>0.94321750185451536</c:v>
                </c:pt>
                <c:pt idx="2">
                  <c:v>0.97342097387995397</c:v>
                </c:pt>
                <c:pt idx="3">
                  <c:v>0.98375070651165253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7A-49AA-84B2-F21009B9B7AD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'Par.analysis_t1-0,7'!$E$68:$E$71</c:f>
              <c:numCache>
                <c:formatCode>General</c:formatCode>
                <c:ptCount val="4"/>
                <c:pt idx="0">
                  <c:v>594</c:v>
                </c:pt>
                <c:pt idx="1">
                  <c:v>726</c:v>
                </c:pt>
                <c:pt idx="2">
                  <c:v>1078</c:v>
                </c:pt>
                <c:pt idx="3">
                  <c:v>1386</c:v>
                </c:pt>
              </c:numCache>
            </c:numRef>
          </c:xVal>
          <c:yVal>
            <c:numRef>
              <c:f>'Par.analysis_t1-0,7'!$K$68:$K$71</c:f>
              <c:numCache>
                <c:formatCode>0.00</c:formatCode>
                <c:ptCount val="4"/>
                <c:pt idx="0">
                  <c:v>1.4254031916475025</c:v>
                </c:pt>
                <c:pt idx="1">
                  <c:v>1.3258587487344242</c:v>
                </c:pt>
                <c:pt idx="2">
                  <c:v>1.2055245280937723</c:v>
                </c:pt>
                <c:pt idx="3">
                  <c:v>1.1649334828616129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7A-49AA-84B2-F21009B9B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3 |</a:t>
            </a:r>
            <a:r>
              <a:rPr lang="it-IT" sz="1000" baseline="0">
                <a:solidFill>
                  <a:sysClr val="windowText" lastClr="000000"/>
                </a:solidFill>
              </a:rPr>
              <a:t> d_t,3 | t_1</a:t>
            </a:r>
            <a:endParaRPr lang="it-IT" sz="10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5043705813998457"/>
          <c:y val="0.76750852086288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878230331647072"/>
          <c:y val="2.472469135802469E-2"/>
          <c:w val="0.7357217177362771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w_an/w_an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'Par.analysis_t1-0,7'!$E$74:$E$77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'Par.analysis_t1-0,7'!$G$74:$G$77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F6-496D-85FE-B4DBD0C0E35F}"/>
            </c:ext>
          </c:extLst>
        </c:ser>
        <c:ser>
          <c:idx val="1"/>
          <c:order val="1"/>
          <c:tx>
            <c:v>w_fl/w_an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'Par.analysis_t1-0,7'!$E$74:$E$77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'Par.analysis_t1-0,7'!$I$74:$I$77</c:f>
              <c:numCache>
                <c:formatCode>0.00</c:formatCode>
                <c:ptCount val="4"/>
                <c:pt idx="0">
                  <c:v>0.96604321860689624</c:v>
                </c:pt>
                <c:pt idx="1">
                  <c:v>0.97678820168411085</c:v>
                </c:pt>
                <c:pt idx="2">
                  <c:v>0.98939396484818343</c:v>
                </c:pt>
                <c:pt idx="3">
                  <c:v>0.99353572245156474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F6-496D-85FE-B4DBD0C0E35F}"/>
            </c:ext>
          </c:extLst>
        </c:ser>
        <c:ser>
          <c:idx val="2"/>
          <c:order val="2"/>
          <c:tx>
            <c:v>w_FE/w_an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'Par.analysis_t1-0,7'!$E$74:$E$77</c:f>
              <c:numCache>
                <c:formatCode>General</c:formatCode>
                <c:ptCount val="4"/>
                <c:pt idx="0">
                  <c:v>595.70000000000005</c:v>
                </c:pt>
                <c:pt idx="1">
                  <c:v>724.5</c:v>
                </c:pt>
                <c:pt idx="2">
                  <c:v>1078.7</c:v>
                </c:pt>
                <c:pt idx="3">
                  <c:v>1384.6</c:v>
                </c:pt>
              </c:numCache>
            </c:numRef>
          </c:xVal>
          <c:yVal>
            <c:numRef>
              <c:f>'Par.analysis_t1-0,7'!$K$74:$K$77</c:f>
              <c:numCache>
                <c:formatCode>0.00</c:formatCode>
                <c:ptCount val="4"/>
                <c:pt idx="0">
                  <c:v>1.2908024698823226</c:v>
                </c:pt>
                <c:pt idx="1">
                  <c:v>1.2417329446676968</c:v>
                </c:pt>
                <c:pt idx="2">
                  <c:v>1.1825973280378188</c:v>
                </c:pt>
                <c:pt idx="3">
                  <c:v>1.1621393575034138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F6-496D-85FE-B4DBD0C0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450"/>
          <c:min val="5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0.70000000000000007"/>
        <c:crossBetween val="midCat"/>
        <c:majorUnit val="150"/>
        <c:minorUnit val="50"/>
      </c:valAx>
      <c:valAx>
        <c:axId val="464055376"/>
        <c:scaling>
          <c:orientation val="minMax"/>
          <c:max val="1.9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59174869295068111"/>
          <c:y val="2.6769077398880306E-2"/>
          <c:w val="0.33178519272877277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13" Type="http://schemas.openxmlformats.org/officeDocument/2006/relationships/chart" Target="../charts/chart30.xml"/><Relationship Id="rId18" Type="http://schemas.openxmlformats.org/officeDocument/2006/relationships/chart" Target="../charts/chart3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12" Type="http://schemas.openxmlformats.org/officeDocument/2006/relationships/chart" Target="../charts/chart29.xml"/><Relationship Id="rId17" Type="http://schemas.openxmlformats.org/officeDocument/2006/relationships/chart" Target="../charts/chart34.xml"/><Relationship Id="rId2" Type="http://schemas.openxmlformats.org/officeDocument/2006/relationships/chart" Target="../charts/chart19.xml"/><Relationship Id="rId16" Type="http://schemas.openxmlformats.org/officeDocument/2006/relationships/chart" Target="../charts/chart33.xml"/><Relationship Id="rId20" Type="http://schemas.openxmlformats.org/officeDocument/2006/relationships/chart" Target="../charts/chart37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11" Type="http://schemas.openxmlformats.org/officeDocument/2006/relationships/chart" Target="../charts/chart28.xml"/><Relationship Id="rId5" Type="http://schemas.openxmlformats.org/officeDocument/2006/relationships/chart" Target="../charts/chart22.xml"/><Relationship Id="rId15" Type="http://schemas.openxmlformats.org/officeDocument/2006/relationships/chart" Target="../charts/chart32.xml"/><Relationship Id="rId10" Type="http://schemas.openxmlformats.org/officeDocument/2006/relationships/chart" Target="../charts/chart27.xml"/><Relationship Id="rId19" Type="http://schemas.openxmlformats.org/officeDocument/2006/relationships/chart" Target="../charts/chart36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Relationship Id="rId14" Type="http://schemas.openxmlformats.org/officeDocument/2006/relationships/chart" Target="../charts/chart31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5.xml"/><Relationship Id="rId3" Type="http://schemas.openxmlformats.org/officeDocument/2006/relationships/chart" Target="../charts/chart40.xml"/><Relationship Id="rId7" Type="http://schemas.openxmlformats.org/officeDocument/2006/relationships/chart" Target="../charts/chart44.xml"/><Relationship Id="rId12" Type="http://schemas.openxmlformats.org/officeDocument/2006/relationships/chart" Target="../charts/chart49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11" Type="http://schemas.openxmlformats.org/officeDocument/2006/relationships/chart" Target="../charts/chart48.xml"/><Relationship Id="rId5" Type="http://schemas.openxmlformats.org/officeDocument/2006/relationships/chart" Target="../charts/chart42.xml"/><Relationship Id="rId10" Type="http://schemas.openxmlformats.org/officeDocument/2006/relationships/chart" Target="../charts/chart47.xml"/><Relationship Id="rId4" Type="http://schemas.openxmlformats.org/officeDocument/2006/relationships/chart" Target="../charts/chart41.xml"/><Relationship Id="rId9" Type="http://schemas.openxmlformats.org/officeDocument/2006/relationships/chart" Target="../charts/chart4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C14EFB1-9E3E-46F9-86C8-2A4FA0530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1B8C788-4069-4B80-93BC-70EEC94AD2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2E06836-E80C-4D51-AFC9-F48FDC4C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ED3AA5C-BC42-495B-B42C-1648ACA91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BD68610E-35B0-41F3-B7E0-4F486918A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433E74F-B8DF-4AB0-951D-235D95B0D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B6B03571-6EEE-42BD-BE97-6757763E1C81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82F183E4-9ED6-4228-929A-B7CAF92482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9BB2290A-6D98-4A1A-AF35-DBFAA0770B76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D868FBF5-8DE9-4BF7-9B33-658E6E0C07E8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1D278425-080E-488B-921D-045DC2FCDDE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402F22D2-6A06-490C-86C8-647039363C89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0EAC3147-F9FD-43E6-995D-4BD9D76DDE51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0EAC3147-F9FD-43E6-995D-4BD9D76DDE51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A719A63-9BB6-40A3-8FA7-77F76E55D797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A719A63-9BB6-40A3-8FA7-77F76E55D797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AE7CBE06-3743-4105-9527-66BBE64F5F3A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765EAF45-170A-4D95-A4F0-509D04B660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0423B24A-8F9F-4841-90F9-D3BB4A91D34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EA50984B-A463-4E2B-93D9-101B9CF57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83BC0604-FE29-4079-AAE5-59A1BD84F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559FA931-2F0F-4F43-97F3-FD3F52963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BA297D42-AE8E-4DDB-BFD7-54C59B2DAEFA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15</xdr:col>
      <xdr:colOff>544654</xdr:colOff>
      <xdr:row>12</xdr:row>
      <xdr:rowOff>136520</xdr:rowOff>
    </xdr:from>
    <xdr:to>
      <xdr:col>20</xdr:col>
      <xdr:colOff>188085</xdr:colOff>
      <xdr:row>25</xdr:row>
      <xdr:rowOff>135778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8E8B7147-21D6-4657-89C2-622269CB8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602795</xdr:colOff>
      <xdr:row>10</xdr:row>
      <xdr:rowOff>6803</xdr:rowOff>
    </xdr:from>
    <xdr:to>
      <xdr:col>24</xdr:col>
      <xdr:colOff>254795</xdr:colOff>
      <xdr:row>22</xdr:row>
      <xdr:rowOff>160403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30BFA3CE-7B8E-4AE9-B149-0D1184A439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210770</xdr:colOff>
      <xdr:row>11</xdr:row>
      <xdr:rowOff>136279</xdr:rowOff>
    </xdr:from>
    <xdr:to>
      <xdr:col>28</xdr:col>
      <xdr:colOff>461485</xdr:colOff>
      <xdr:row>24</xdr:row>
      <xdr:rowOff>125909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7021389C-3E6D-428D-97D6-2F20EB157A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161925</xdr:colOff>
      <xdr:row>32</xdr:row>
      <xdr:rowOff>114300</xdr:rowOff>
    </xdr:from>
    <xdr:to>
      <xdr:col>20</xdr:col>
      <xdr:colOff>423525</xdr:colOff>
      <xdr:row>45</xdr:row>
      <xdr:rowOff>115500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E0B4D782-697D-4D15-9696-D2F3ED86C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180975</xdr:colOff>
      <xdr:row>45</xdr:row>
      <xdr:rowOff>133350</xdr:rowOff>
    </xdr:from>
    <xdr:to>
      <xdr:col>15</xdr:col>
      <xdr:colOff>463521</xdr:colOff>
      <xdr:row>58</xdr:row>
      <xdr:rowOff>183082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732DC609-73E3-4583-B7FA-2DF5A5639C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47625</xdr:colOff>
      <xdr:row>45</xdr:row>
      <xdr:rowOff>123825</xdr:rowOff>
    </xdr:from>
    <xdr:to>
      <xdr:col>20</xdr:col>
      <xdr:colOff>330171</xdr:colOff>
      <xdr:row>58</xdr:row>
      <xdr:rowOff>173557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7A90BA1B-7E1B-499F-AC6C-3BC0DCF60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540684</xdr:colOff>
      <xdr:row>59</xdr:row>
      <xdr:rowOff>187138</xdr:rowOff>
    </xdr:from>
    <xdr:to>
      <xdr:col>15</xdr:col>
      <xdr:colOff>197167</xdr:colOff>
      <xdr:row>72</xdr:row>
      <xdr:rowOff>192820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3EC5081A-8247-439E-892A-63A773E3A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523875</xdr:colOff>
      <xdr:row>61</xdr:row>
      <xdr:rowOff>104775</xdr:rowOff>
    </xdr:from>
    <xdr:to>
      <xdr:col>20</xdr:col>
      <xdr:colOff>175875</xdr:colOff>
      <xdr:row>74</xdr:row>
      <xdr:rowOff>144075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3826F56C-6AE0-4123-B61C-D92656A7B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285750</xdr:colOff>
      <xdr:row>73</xdr:row>
      <xdr:rowOff>142875</xdr:rowOff>
    </xdr:from>
    <xdr:to>
      <xdr:col>15</xdr:col>
      <xdr:colOff>547350</xdr:colOff>
      <xdr:row>87</xdr:row>
      <xdr:rowOff>29775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DE36BAAF-BBBA-497F-8201-162548376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257175</xdr:colOff>
      <xdr:row>73</xdr:row>
      <xdr:rowOff>114300</xdr:rowOff>
    </xdr:from>
    <xdr:to>
      <xdr:col>20</xdr:col>
      <xdr:colOff>518775</xdr:colOff>
      <xdr:row>87</xdr:row>
      <xdr:rowOff>1200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3C9C86D9-D2A5-4542-BD4B-669CC7165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31</xdr:row>
      <xdr:rowOff>0</xdr:rowOff>
    </xdr:from>
    <xdr:to>
      <xdr:col>16</xdr:col>
      <xdr:colOff>245034</xdr:colOff>
      <xdr:row>43</xdr:row>
      <xdr:rowOff>185074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EA4A4CBD-1CF1-47B9-BBD9-59E2F215AC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300955</xdr:colOff>
      <xdr:row>12</xdr:row>
      <xdr:rowOff>117831</xdr:rowOff>
    </xdr:from>
    <xdr:to>
      <xdr:col>15</xdr:col>
      <xdr:colOff>562555</xdr:colOff>
      <xdr:row>25</xdr:row>
      <xdr:rowOff>124344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002CFE9D-F286-4D16-97C1-6BEC6BC88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31</xdr:col>
      <xdr:colOff>168088</xdr:colOff>
      <xdr:row>11</xdr:row>
      <xdr:rowOff>78442</xdr:rowOff>
    </xdr:from>
    <xdr:to>
      <xdr:col>35</xdr:col>
      <xdr:colOff>418802</xdr:colOff>
      <xdr:row>24</xdr:row>
      <xdr:rowOff>68072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DF10B965-B85A-4F6A-997D-D054D6048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93</xdr:row>
      <xdr:rowOff>0</xdr:rowOff>
    </xdr:from>
    <xdr:to>
      <xdr:col>16</xdr:col>
      <xdr:colOff>261600</xdr:colOff>
      <xdr:row>106</xdr:row>
      <xdr:rowOff>106535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A2097161-2F04-4401-B537-E00BB7428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0</xdr:colOff>
      <xdr:row>92</xdr:row>
      <xdr:rowOff>0</xdr:rowOff>
    </xdr:from>
    <xdr:to>
      <xdr:col>21</xdr:col>
      <xdr:colOff>261599</xdr:colOff>
      <xdr:row>105</xdr:row>
      <xdr:rowOff>111018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2FD26876-9F06-4B72-B31E-A36B68363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601123</xdr:colOff>
      <xdr:row>9</xdr:row>
      <xdr:rowOff>120976</xdr:rowOff>
    </xdr:from>
    <xdr:to>
      <xdr:col>15</xdr:col>
      <xdr:colOff>250888</xdr:colOff>
      <xdr:row>22</xdr:row>
      <xdr:rowOff>90810</xdr:rowOff>
    </xdr:to>
    <xdr:graphicFrame macro="">
      <xdr:nvGraphicFramePr>
        <xdr:cNvPr id="26" name="Grafico 25">
          <a:extLst>
            <a:ext uri="{FF2B5EF4-FFF2-40B4-BE49-F238E27FC236}">
              <a16:creationId xmlns:a16="http://schemas.microsoft.com/office/drawing/2014/main" id="{0A8EA5DF-040B-4F42-9759-6F3F91FBCC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11</xdr:col>
      <xdr:colOff>161925</xdr:colOff>
      <xdr:row>19</xdr:row>
      <xdr:rowOff>85725</xdr:rowOff>
    </xdr:from>
    <xdr:to>
      <xdr:col>15</xdr:col>
      <xdr:colOff>421290</xdr:colOff>
      <xdr:row>32</xdr:row>
      <xdr:rowOff>131759</xdr:rowOff>
    </xdr:to>
    <xdr:graphicFrame macro="">
      <xdr:nvGraphicFramePr>
        <xdr:cNvPr id="27" name="Grafico 26">
          <a:extLst>
            <a:ext uri="{FF2B5EF4-FFF2-40B4-BE49-F238E27FC236}">
              <a16:creationId xmlns:a16="http://schemas.microsoft.com/office/drawing/2014/main" id="{347E76AE-F549-4C92-99B4-93CCF91AF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57F31CA-ABB2-45CC-8FA4-AC71BD2C5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D833254-5544-4F25-9826-E523CA29B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9280A04-13D6-4166-AA86-3CF785BDD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DEBF97F-9487-4D69-B902-2469BEC97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8C959EF-C9F8-4603-BDC2-B4322F5FE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3448CC4-EEED-43DD-BA8B-A2B64A720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9B409FCE-0B4E-464A-8D1E-0870B24E91F2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F3939D33-F722-4190-8524-0ABBB67C6F6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6EBED42C-9B40-4B9B-A38B-074E13A1824B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A7C584EA-8581-4AD1-B89F-8AFE2FD65D77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46363E85-E69E-4893-9134-2EB6F36993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08EF2827-FBA2-4A28-9477-0976EBFA9D1E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1E93AD66-FEBF-457F-9B18-93EC5F413372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CAA9750-94B1-4465-B794-ED199259FD8D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AD97C701-171B-4ECD-9084-8FDDCC94359D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9854C24C-D946-4863-BC48-CF8227BFDCD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48CAC529-7F89-4A3C-A230-5F490E30E8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D71E3D5B-5DD1-488D-9BBC-55B78924D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F11B5C96-5A68-40E0-9929-B77F94509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E8B374C7-3162-49F3-A7D9-90C6005FB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8A040F01-4FF0-4C14-BDFD-1D3D8503FBCE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8A040F01-4FF0-4C14-BDFD-1D3D8503FBCE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A78883-FE12-455E-B0EE-337E04321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0E924B5-26A0-441F-B775-99A2B7A52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ABAA29C-F5DE-4335-A285-71FF2582E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C54B698-B87D-4D3F-8EAA-7869F0033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8F51DD6-4A3D-487E-98CE-FC64532A4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67DC991C-CB80-4E67-AA32-41772D8AD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A48FDCFF-DF14-4ECA-BF97-F9C81D6AA2B2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3161F184-005B-44E7-98CE-5B34082A476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3B9C5835-BA90-4CF0-AAE0-1E2AF748A0E1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207303B6-746F-44DA-8C5C-CF7DEE1C6C8B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B07B62A1-7D30-4327-BE43-C0715E1398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81560C82-288F-4C2D-BEA4-D1D9A3B257F8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A3B6325A-8348-4DCD-A478-ADC18C9FB025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A3B6325A-8348-4DCD-A478-ADC18C9FB025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78B9BE4-0C96-47AE-A781-887C1E0A8B74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778B9BE4-0C96-47AE-A781-887C1E0A8B74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63D8FF0E-98C0-42B7-9A3A-689BF446542D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E857C11F-A6AE-4C92-9676-C3091CE76ED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A22978A7-E4B4-44B5-B043-38FE5272EC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BF4FA017-A00F-4A21-A828-61532E177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96090637-008A-4EE4-9A6A-85EE23E93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3C6587AD-A112-4F8A-9904-51ED089AD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A7664E2E-B513-45CB-BBA2-9CFDE8F4C570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A7664E2E-B513-45CB-BBA2-9CFDE8F4C570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11</xdr:col>
      <xdr:colOff>381000</xdr:colOff>
      <xdr:row>6</xdr:row>
      <xdr:rowOff>38100</xdr:rowOff>
    </xdr:from>
    <xdr:to>
      <xdr:col>16</xdr:col>
      <xdr:colOff>33000</xdr:colOff>
      <xdr:row>19</xdr:row>
      <xdr:rowOff>1200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3D9F45D-0518-46E9-9BD5-AA8C2BCFB9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95250</xdr:colOff>
      <xdr:row>7</xdr:row>
      <xdr:rowOff>0</xdr:rowOff>
    </xdr:from>
    <xdr:to>
      <xdr:col>20</xdr:col>
      <xdr:colOff>356850</xdr:colOff>
      <xdr:row>19</xdr:row>
      <xdr:rowOff>153600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E9502B6-6F63-46C6-948E-27E158E74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400050</xdr:colOff>
      <xdr:row>7</xdr:row>
      <xdr:rowOff>76200</xdr:rowOff>
    </xdr:from>
    <xdr:to>
      <xdr:col>25</xdr:col>
      <xdr:colOff>52050</xdr:colOff>
      <xdr:row>20</xdr:row>
      <xdr:rowOff>39300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857F61A-F094-4C97-B4D2-427E45FEE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552450</xdr:colOff>
      <xdr:row>7</xdr:row>
      <xdr:rowOff>123825</xdr:rowOff>
    </xdr:from>
    <xdr:to>
      <xdr:col>29</xdr:col>
      <xdr:colOff>204450</xdr:colOff>
      <xdr:row>20</xdr:row>
      <xdr:rowOff>86925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1C4547A4-3CD9-49D1-8A99-E99242F0E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247650</xdr:colOff>
      <xdr:row>34</xdr:row>
      <xdr:rowOff>161925</xdr:rowOff>
    </xdr:from>
    <xdr:to>
      <xdr:col>28</xdr:col>
      <xdr:colOff>509250</xdr:colOff>
      <xdr:row>47</xdr:row>
      <xdr:rowOff>163125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EB505F9-3619-4418-A143-31A3E2B4F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219075</xdr:colOff>
      <xdr:row>34</xdr:row>
      <xdr:rowOff>180975</xdr:rowOff>
    </xdr:from>
    <xdr:to>
      <xdr:col>15</xdr:col>
      <xdr:colOff>480675</xdr:colOff>
      <xdr:row>47</xdr:row>
      <xdr:rowOff>182175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FB24CE4A-18D3-4804-8E39-B0D6FE53A5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428625</xdr:colOff>
      <xdr:row>35</xdr:row>
      <xdr:rowOff>47625</xdr:rowOff>
    </xdr:from>
    <xdr:to>
      <xdr:col>20</xdr:col>
      <xdr:colOff>80625</xdr:colOff>
      <xdr:row>48</xdr:row>
      <xdr:rowOff>48825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F263EBC5-BD77-421D-B38B-335661FFE4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552450</xdr:colOff>
      <xdr:row>35</xdr:row>
      <xdr:rowOff>9525</xdr:rowOff>
    </xdr:from>
    <xdr:to>
      <xdr:col>24</xdr:col>
      <xdr:colOff>204450</xdr:colOff>
      <xdr:row>48</xdr:row>
      <xdr:rowOff>10725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2F303E7A-21EB-4164-9157-C8EDB3341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495300</xdr:colOff>
      <xdr:row>62</xdr:row>
      <xdr:rowOff>28575</xdr:rowOff>
    </xdr:from>
    <xdr:to>
      <xdr:col>29</xdr:col>
      <xdr:colOff>147300</xdr:colOff>
      <xdr:row>75</xdr:row>
      <xdr:rowOff>67875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2BDD5AF6-230E-4EC8-8F8D-F0B8015E59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38100</xdr:colOff>
      <xdr:row>61</xdr:row>
      <xdr:rowOff>171450</xdr:rowOff>
    </xdr:from>
    <xdr:to>
      <xdr:col>15</xdr:col>
      <xdr:colOff>299700</xdr:colOff>
      <xdr:row>75</xdr:row>
      <xdr:rowOff>20250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FCE354D-BE10-43E3-A1B6-C6910E907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419100</xdr:colOff>
      <xdr:row>61</xdr:row>
      <xdr:rowOff>161925</xdr:rowOff>
    </xdr:from>
    <xdr:to>
      <xdr:col>20</xdr:col>
      <xdr:colOff>71100</xdr:colOff>
      <xdr:row>75</xdr:row>
      <xdr:rowOff>10725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E55378A2-F105-4093-97EB-463ABA2C87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133350</xdr:colOff>
      <xdr:row>62</xdr:row>
      <xdr:rowOff>0</xdr:rowOff>
    </xdr:from>
    <xdr:to>
      <xdr:col>24</xdr:col>
      <xdr:colOff>394950</xdr:colOff>
      <xdr:row>75</xdr:row>
      <xdr:rowOff>39300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8BC0D465-761F-4FC9-91F8-8F1834EED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295275</xdr:colOff>
      <xdr:row>76</xdr:row>
      <xdr:rowOff>66675</xdr:rowOff>
    </xdr:from>
    <xdr:to>
      <xdr:col>28</xdr:col>
      <xdr:colOff>556875</xdr:colOff>
      <xdr:row>89</xdr:row>
      <xdr:rowOff>144075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D777309E-645C-49B3-A46B-98A1CCB787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142875</xdr:colOff>
      <xdr:row>48</xdr:row>
      <xdr:rowOff>209550</xdr:rowOff>
    </xdr:from>
    <xdr:to>
      <xdr:col>30</xdr:col>
      <xdr:colOff>404475</xdr:colOff>
      <xdr:row>61</xdr:row>
      <xdr:rowOff>172650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C694F29B-8840-4141-891D-B3A1FEA384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49</xdr:row>
      <xdr:rowOff>0</xdr:rowOff>
    </xdr:from>
    <xdr:to>
      <xdr:col>16</xdr:col>
      <xdr:colOff>261600</xdr:colOff>
      <xdr:row>62</xdr:row>
      <xdr:rowOff>1200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AFFD5023-D300-42EA-84F3-9045909884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77</xdr:row>
      <xdr:rowOff>0</xdr:rowOff>
    </xdr:from>
    <xdr:to>
      <xdr:col>16</xdr:col>
      <xdr:colOff>261600</xdr:colOff>
      <xdr:row>90</xdr:row>
      <xdr:rowOff>77400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EF67BA9-FC2F-4E06-BEEC-0D8941802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238125</xdr:colOff>
      <xdr:row>77</xdr:row>
      <xdr:rowOff>9525</xdr:rowOff>
    </xdr:from>
    <xdr:to>
      <xdr:col>20</xdr:col>
      <xdr:colOff>499725</xdr:colOff>
      <xdr:row>90</xdr:row>
      <xdr:rowOff>86925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1F0D9D80-A183-42E8-9993-B8A3E1259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21</xdr:col>
      <xdr:colOff>0</xdr:colOff>
      <xdr:row>77</xdr:row>
      <xdr:rowOff>0</xdr:rowOff>
    </xdr:from>
    <xdr:to>
      <xdr:col>25</xdr:col>
      <xdr:colOff>261600</xdr:colOff>
      <xdr:row>90</xdr:row>
      <xdr:rowOff>77400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950203BA-88AA-41EB-B5D7-0728EA962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0</xdr:colOff>
      <xdr:row>49</xdr:row>
      <xdr:rowOff>0</xdr:rowOff>
    </xdr:from>
    <xdr:to>
      <xdr:col>21</xdr:col>
      <xdr:colOff>261600</xdr:colOff>
      <xdr:row>62</xdr:row>
      <xdr:rowOff>1200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F294C6A9-CF7B-4941-96EF-4A9313017D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21</xdr:col>
      <xdr:colOff>438150</xdr:colOff>
      <xdr:row>48</xdr:row>
      <xdr:rowOff>180975</xdr:rowOff>
    </xdr:from>
    <xdr:to>
      <xdr:col>26</xdr:col>
      <xdr:colOff>90150</xdr:colOff>
      <xdr:row>61</xdr:row>
      <xdr:rowOff>144075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E9C6F2C2-221A-43FA-BAE1-3D86556DEB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10</xdr:row>
      <xdr:rowOff>194152</xdr:rowOff>
    </xdr:from>
    <xdr:to>
      <xdr:col>20</xdr:col>
      <xdr:colOff>578225</xdr:colOff>
      <xdr:row>20</xdr:row>
      <xdr:rowOff>126356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E885E59-F8D7-4B72-AB52-6B5DE233D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0383" y="2042002"/>
          <a:ext cx="6024842" cy="1989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86</xdr:row>
      <xdr:rowOff>85725</xdr:rowOff>
    </xdr:from>
    <xdr:to>
      <xdr:col>3</xdr:col>
      <xdr:colOff>76199</xdr:colOff>
      <xdr:row>88</xdr:row>
      <xdr:rowOff>152400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F1F25E3-7CBF-4B9B-9BBD-559240E5EE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7630775"/>
          <a:ext cx="752474" cy="4476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57150</xdr:colOff>
      <xdr:row>91</xdr:row>
      <xdr:rowOff>142875</xdr:rowOff>
    </xdr:from>
    <xdr:to>
      <xdr:col>3</xdr:col>
      <xdr:colOff>666749</xdr:colOff>
      <xdr:row>94</xdr:row>
      <xdr:rowOff>28575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1260E6D-056E-4B7A-B0FD-5550D3824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640425"/>
          <a:ext cx="1323974" cy="457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38100</xdr:colOff>
      <xdr:row>105</xdr:row>
      <xdr:rowOff>171450</xdr:rowOff>
    </xdr:from>
    <xdr:to>
      <xdr:col>3</xdr:col>
      <xdr:colOff>495299</xdr:colOff>
      <xdr:row>108</xdr:row>
      <xdr:rowOff>19050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FB0BEFC8-34B3-4223-BA9A-47C93ADF6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21450300"/>
          <a:ext cx="1171574" cy="419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119</xdr:row>
      <xdr:rowOff>57150</xdr:rowOff>
    </xdr:from>
    <xdr:to>
      <xdr:col>4</xdr:col>
      <xdr:colOff>657224</xdr:colOff>
      <xdr:row>121</xdr:row>
      <xdr:rowOff>85725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FCE874D-EEC6-4DD0-9C24-E4C800301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1173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11</xdr:row>
      <xdr:rowOff>176223</xdr:rowOff>
    </xdr:from>
    <xdr:to>
      <xdr:col>23</xdr:col>
      <xdr:colOff>158005</xdr:colOff>
      <xdr:row>29</xdr:row>
      <xdr:rowOff>80973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76DCA9A-4A43-4550-A071-3CCC4BF54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31130" y="2252673"/>
          <a:ext cx="2352675" cy="3562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543488</xdr:colOff>
      <xdr:row>40</xdr:row>
      <xdr:rowOff>128598</xdr:rowOff>
    </xdr:from>
    <xdr:to>
      <xdr:col>18</xdr:col>
      <xdr:colOff>329455</xdr:colOff>
      <xdr:row>44</xdr:row>
      <xdr:rowOff>128598</xdr:rowOff>
    </xdr:to>
    <xdr:grpSp>
      <xdr:nvGrpSpPr>
        <xdr:cNvPr id="8" name="Gruppo 7">
          <a:extLst>
            <a:ext uri="{FF2B5EF4-FFF2-40B4-BE49-F238E27FC236}">
              <a16:creationId xmlns:a16="http://schemas.microsoft.com/office/drawing/2014/main" id="{A467A73E-9A5A-4D93-97CC-AA59A6C6643D}"/>
            </a:ext>
          </a:extLst>
        </xdr:cNvPr>
        <xdr:cNvGrpSpPr/>
      </xdr:nvGrpSpPr>
      <xdr:grpSpPr>
        <a:xfrm>
          <a:off x="6734738" y="8110548"/>
          <a:ext cx="6472517" cy="876300"/>
          <a:chOff x="5143500" y="2943225"/>
          <a:chExt cx="5362575" cy="857250"/>
        </a:xfrm>
      </xdr:grpSpPr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C76AE556-A6F0-4FE8-B86B-28AE92B235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CasellaDiTesto 9">
            <a:extLst>
              <a:ext uri="{FF2B5EF4-FFF2-40B4-BE49-F238E27FC236}">
                <a16:creationId xmlns:a16="http://schemas.microsoft.com/office/drawing/2014/main" id="{89CE1FC8-ACEA-4690-8463-2B7AFD678170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14</xdr:col>
      <xdr:colOff>89087</xdr:colOff>
      <xdr:row>216</xdr:row>
      <xdr:rowOff>104775</xdr:rowOff>
    </xdr:from>
    <xdr:to>
      <xdr:col>16</xdr:col>
      <xdr:colOff>503145</xdr:colOff>
      <xdr:row>220</xdr:row>
      <xdr:rowOff>190492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2BD64DFF-5FB0-4AB4-862E-08A506E26D30}"/>
            </a:ext>
          </a:extLst>
        </xdr:cNvPr>
        <xdr:cNvGrpSpPr/>
      </xdr:nvGrpSpPr>
      <xdr:grpSpPr>
        <a:xfrm>
          <a:off x="10185587" y="43776900"/>
          <a:ext cx="1976158" cy="847717"/>
          <a:chOff x="7210425" y="9991728"/>
          <a:chExt cx="1628775" cy="790572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77E5B1B2-FDC4-4E0B-810C-C3566E27E1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654CF702-E76D-4934-8CF1-73C1097C8A94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12</xdr:col>
      <xdr:colOff>209550</xdr:colOff>
      <xdr:row>228</xdr:row>
      <xdr:rowOff>61912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86996555-676A-4B55-8BF0-4064F838DF5B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4" name="CasellaDiTesto 13">
              <a:extLst>
                <a:ext uri="{FF2B5EF4-FFF2-40B4-BE49-F238E27FC236}">
                  <a16:creationId xmlns:a16="http://schemas.microsoft.com/office/drawing/2014/main" id="{86996555-676A-4B55-8BF0-4064F838DF5B}"/>
                </a:ext>
              </a:extLst>
            </xdr:cNvPr>
            <xdr:cNvSpPr txBox="1"/>
          </xdr:nvSpPr>
          <xdr:spPr>
            <a:xfrm>
              <a:off x="8743950" y="460200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504825</xdr:colOff>
      <xdr:row>123</xdr:row>
      <xdr:rowOff>161924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C4FF980-3EC6-4876-B4E9-E4E6493CA530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4C4FF980-3EC6-4876-B4E9-E4E6493CA530}"/>
                </a:ext>
              </a:extLst>
            </xdr:cNvPr>
            <xdr:cNvSpPr txBox="1"/>
          </xdr:nvSpPr>
          <xdr:spPr>
            <a:xfrm>
              <a:off x="9820275" y="24984074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(Secondo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panes)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12</xdr:col>
      <xdr:colOff>295275</xdr:colOff>
      <xdr:row>15</xdr:row>
      <xdr:rowOff>114301</xdr:rowOff>
    </xdr:from>
    <xdr:to>
      <xdr:col>18</xdr:col>
      <xdr:colOff>95250</xdr:colOff>
      <xdr:row>27</xdr:row>
      <xdr:rowOff>114301</xdr:rowOff>
    </xdr:to>
    <xdr:grpSp>
      <xdr:nvGrpSpPr>
        <xdr:cNvPr id="16" name="Gruppo 15">
          <a:extLst>
            <a:ext uri="{FF2B5EF4-FFF2-40B4-BE49-F238E27FC236}">
              <a16:creationId xmlns:a16="http://schemas.microsoft.com/office/drawing/2014/main" id="{199D905E-2ED6-4447-91EC-1419AAEA14EF}"/>
            </a:ext>
          </a:extLst>
        </xdr:cNvPr>
        <xdr:cNvGrpSpPr/>
      </xdr:nvGrpSpPr>
      <xdr:grpSpPr>
        <a:xfrm>
          <a:off x="8829675" y="2990851"/>
          <a:ext cx="4143375" cy="2476500"/>
          <a:chOff x="9486900" y="5495925"/>
          <a:chExt cx="3971925" cy="2276475"/>
        </a:xfrm>
      </xdr:grpSpPr>
      <xdr:pic>
        <xdr:nvPicPr>
          <xdr:cNvPr id="17" name="Immagine 16">
            <a:extLst>
              <a:ext uri="{FF2B5EF4-FFF2-40B4-BE49-F238E27FC236}">
                <a16:creationId xmlns:a16="http://schemas.microsoft.com/office/drawing/2014/main" id="{DCDAFA62-40E7-4FB9-BB0F-1625115F79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E95D6A14-A0B5-44AE-BC91-94E74BAB8BB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0</xdr:colOff>
      <xdr:row>172</xdr:row>
      <xdr:rowOff>0</xdr:rowOff>
    </xdr:from>
    <xdr:to>
      <xdr:col>10</xdr:col>
      <xdr:colOff>723899</xdr:colOff>
      <xdr:row>175</xdr:row>
      <xdr:rowOff>85725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091524B4-E153-40E2-80EE-B00A6C09A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3493770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172</xdr:row>
      <xdr:rowOff>0</xdr:rowOff>
    </xdr:from>
    <xdr:to>
      <xdr:col>13</xdr:col>
      <xdr:colOff>590549</xdr:colOff>
      <xdr:row>174</xdr:row>
      <xdr:rowOff>28575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B02F3F3E-0245-4D4C-A87D-187237D5C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0025" y="34937700"/>
          <a:ext cx="2085974" cy="40957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125</xdr:row>
      <xdr:rowOff>0</xdr:rowOff>
    </xdr:from>
    <xdr:to>
      <xdr:col>10</xdr:col>
      <xdr:colOff>723899</xdr:colOff>
      <xdr:row>128</xdr:row>
      <xdr:rowOff>85725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B9EEDA2F-6C94-47C1-87EA-CBB0D0CCD2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25203150"/>
          <a:ext cx="3914774" cy="65722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5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E927EE25-0730-4541-8BE1-5C9E53574473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">
              <a:extLst>
                <a:ext uri="{FF2B5EF4-FFF2-40B4-BE49-F238E27FC236}">
                  <a16:creationId xmlns:a16="http://schemas.microsoft.com/office/drawing/2014/main" id="{E927EE25-0730-4541-8BE1-5C9E53574473}"/>
                </a:ext>
              </a:extLst>
            </xdr:cNvPr>
            <xdr:cNvSpPr txBox="1"/>
          </xdr:nvSpPr>
          <xdr:spPr>
            <a:xfrm>
              <a:off x="800100" y="1042987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11</xdr:col>
      <xdr:colOff>104775</xdr:colOff>
      <xdr:row>7</xdr:row>
      <xdr:rowOff>133350</xdr:rowOff>
    </xdr:from>
    <xdr:to>
      <xdr:col>15</xdr:col>
      <xdr:colOff>366375</xdr:colOff>
      <xdr:row>20</xdr:row>
      <xdr:rowOff>96450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4D2B037-B842-4FA1-910B-B45052A28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504825</xdr:colOff>
      <xdr:row>7</xdr:row>
      <xdr:rowOff>104775</xdr:rowOff>
    </xdr:from>
    <xdr:to>
      <xdr:col>20</xdr:col>
      <xdr:colOff>156825</xdr:colOff>
      <xdr:row>20</xdr:row>
      <xdr:rowOff>67875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20E2D84-1ED2-4C6F-8AA0-A5552B0120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104775</xdr:colOff>
      <xdr:row>7</xdr:row>
      <xdr:rowOff>95250</xdr:rowOff>
    </xdr:from>
    <xdr:to>
      <xdr:col>29</xdr:col>
      <xdr:colOff>366375</xdr:colOff>
      <xdr:row>20</xdr:row>
      <xdr:rowOff>58350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2BB94480-BB5D-4FFB-AFC9-396498E096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276225</xdr:colOff>
      <xdr:row>7</xdr:row>
      <xdr:rowOff>28575</xdr:rowOff>
    </xdr:from>
    <xdr:to>
      <xdr:col>24</xdr:col>
      <xdr:colOff>537825</xdr:colOff>
      <xdr:row>19</xdr:row>
      <xdr:rowOff>182175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AED4E55-8402-4371-8A7F-E4E4E75120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542925</xdr:colOff>
      <xdr:row>34</xdr:row>
      <xdr:rowOff>95250</xdr:rowOff>
    </xdr:from>
    <xdr:to>
      <xdr:col>16</xdr:col>
      <xdr:colOff>194925</xdr:colOff>
      <xdr:row>47</xdr:row>
      <xdr:rowOff>96450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92C152C4-F53A-4A12-9567-843E2A01F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219075</xdr:colOff>
      <xdr:row>34</xdr:row>
      <xdr:rowOff>28575</xdr:rowOff>
    </xdr:from>
    <xdr:to>
      <xdr:col>20</xdr:col>
      <xdr:colOff>480675</xdr:colOff>
      <xdr:row>47</xdr:row>
      <xdr:rowOff>29775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1B721E9-DF0C-41F6-A97A-6734A28EE0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514350</xdr:colOff>
      <xdr:row>33</xdr:row>
      <xdr:rowOff>180975</xdr:rowOff>
    </xdr:from>
    <xdr:to>
      <xdr:col>25</xdr:col>
      <xdr:colOff>166350</xdr:colOff>
      <xdr:row>46</xdr:row>
      <xdr:rowOff>182175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FA94C3B6-BCB8-453A-B7B1-ED62F872F5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400050</xdr:colOff>
      <xdr:row>34</xdr:row>
      <xdr:rowOff>66675</xdr:rowOff>
    </xdr:from>
    <xdr:to>
      <xdr:col>30</xdr:col>
      <xdr:colOff>52050</xdr:colOff>
      <xdr:row>47</xdr:row>
      <xdr:rowOff>67875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2EB4EFB4-C10C-40DA-A2A7-530142366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19050</xdr:colOff>
      <xdr:row>59</xdr:row>
      <xdr:rowOff>114300</xdr:rowOff>
    </xdr:from>
    <xdr:to>
      <xdr:col>16</xdr:col>
      <xdr:colOff>280650</xdr:colOff>
      <xdr:row>72</xdr:row>
      <xdr:rowOff>115500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81347E8-787F-4BD4-82BE-A7B96F3620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419100</xdr:colOff>
      <xdr:row>58</xdr:row>
      <xdr:rowOff>161925</xdr:rowOff>
    </xdr:from>
    <xdr:to>
      <xdr:col>21</xdr:col>
      <xdr:colOff>71100</xdr:colOff>
      <xdr:row>71</xdr:row>
      <xdr:rowOff>163125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0B85848F-6959-4982-AF33-3CF8F6E9C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21</xdr:col>
      <xdr:colOff>247650</xdr:colOff>
      <xdr:row>59</xdr:row>
      <xdr:rowOff>19050</xdr:rowOff>
    </xdr:from>
    <xdr:to>
      <xdr:col>25</xdr:col>
      <xdr:colOff>509250</xdr:colOff>
      <xdr:row>72</xdr:row>
      <xdr:rowOff>20250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546647F2-8C3C-4CF6-93DE-3813AE73E6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85725</xdr:colOff>
      <xdr:row>59</xdr:row>
      <xdr:rowOff>123825</xdr:rowOff>
    </xdr:from>
    <xdr:to>
      <xdr:col>30</xdr:col>
      <xdr:colOff>347325</xdr:colOff>
      <xdr:row>72</xdr:row>
      <xdr:rowOff>125025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718EE636-D1C5-457E-9593-CCE595EF05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4D554-E747-4839-AFA2-A6B153CB0D48}">
  <dimension ref="B1:R350"/>
  <sheetViews>
    <sheetView topLeftCell="F2" zoomScaleNormal="100" workbookViewId="0">
      <selection activeCell="K13" sqref="K13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36</v>
      </c>
      <c r="G33" t="s">
        <v>12</v>
      </c>
      <c r="H33" s="2">
        <v>0.7</v>
      </c>
      <c r="I33" s="2"/>
      <c r="K33" s="2"/>
    </row>
    <row r="34" spans="2:11" x14ac:dyDescent="0.25">
      <c r="F34" s="8" t="s">
        <v>37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12.4</v>
      </c>
      <c r="I36">
        <f t="shared" ref="I36:K36" si="3">I35+2*$H$33</f>
        <v>16.399999999999999</v>
      </c>
      <c r="J36">
        <f t="shared" si="3"/>
        <v>12.4</v>
      </c>
      <c r="K36">
        <f t="shared" si="3"/>
        <v>16.399999999999999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11.7</v>
      </c>
      <c r="I37">
        <f t="shared" ref="I37:K37" si="4">I35+$H$33</f>
        <v>15.7</v>
      </c>
      <c r="J37">
        <f t="shared" si="4"/>
        <v>11.7</v>
      </c>
      <c r="K37">
        <f t="shared" si="4"/>
        <v>15.7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16.714285714285715</v>
      </c>
      <c r="I88" s="3">
        <f t="shared" ref="I88:K88" si="5">I37/$H$33</f>
        <v>22.428571428571431</v>
      </c>
      <c r="J88" s="3">
        <f t="shared" si="5"/>
        <v>16.714285714285715</v>
      </c>
      <c r="K88" s="3">
        <f t="shared" si="5"/>
        <v>22.428571428571431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2.7090239103999001</v>
      </c>
      <c r="I93" s="2">
        <f>$H$42*$H$33/$H$44/I35*(I37/I35)^2</f>
        <v>1.9237325696830851</v>
      </c>
      <c r="J93" s="2">
        <f>$H$42*$H$33/$H$44/J35*(J37/J35)^2</f>
        <v>2.7090239103999001</v>
      </c>
      <c r="K93" s="2">
        <f>$H$42*$H$33/$H$44/K35*(K37/K35)^2</f>
        <v>1.9237325696830851</v>
      </c>
    </row>
    <row r="94" spans="2:11" x14ac:dyDescent="0.25">
      <c r="F94" t="s">
        <v>87</v>
      </c>
      <c r="G94" t="s">
        <v>82</v>
      </c>
      <c r="H94" s="2">
        <f>$H$42*$H$33/$H$46/H35*(H37/H35)^2</f>
        <v>2.5026220886551459E-2</v>
      </c>
      <c r="I94" s="2">
        <f>$H$42*$H$33/$H$46/I35*(I37/I35)^2</f>
        <v>1.7771624691358026E-2</v>
      </c>
      <c r="J94" s="2">
        <f>$H$42*$H$33/$H$46/J35*(J37/J35)^2</f>
        <v>2.5026220886551459E-2</v>
      </c>
      <c r="K94" s="2">
        <f>$H$42*$H$33/$H$46/K35*(K37/K35)^2</f>
        <v>1.7771624691358026E-2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240.96152317764276</v>
      </c>
      <c r="I96" s="2">
        <f>$H$42*$H$33/I53/I35*(I37/I35)^2</f>
        <v>98.468930523564609</v>
      </c>
      <c r="J96" s="2">
        <f>$H$42*$H$33/J53/J35*(J37/J35)^2</f>
        <v>74.025056949375852</v>
      </c>
      <c r="K96" s="2">
        <f>$H$42*$H$33/K53/K35*(K37/K35)^2</f>
        <v>318.18280581909039</v>
      </c>
    </row>
    <row r="97" spans="3:11" x14ac:dyDescent="0.25">
      <c r="F97" t="s">
        <v>89</v>
      </c>
      <c r="G97" t="s">
        <v>82</v>
      </c>
      <c r="H97" s="2">
        <f>$H$42*$H$33/H55/H35*(H37/H35)^2</f>
        <v>2.226025499831557</v>
      </c>
      <c r="I97" s="2">
        <f>$H$42*$H$33/I55/I35*(I37/I35)^2</f>
        <v>0.90966535817007321</v>
      </c>
      <c r="J97" s="2">
        <f>$H$42*$H$33/J55/J35*(J37/J35)^2</f>
        <v>0.68385052610375774</v>
      </c>
      <c r="K97" s="2">
        <f>$H$42*$H$33/K55/K35*(K37/K35)^2</f>
        <v>2.9394030632811203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177.0329558039825</v>
      </c>
      <c r="I99" s="2">
        <f>$H$42*$H$33/I58/I35*(I37/I35)^2</f>
        <v>72.344520384659702</v>
      </c>
      <c r="J99" s="2">
        <f>$H$42*$H$33/J58/J35*(J37/J35)^2</f>
        <v>54.38575612607206</v>
      </c>
      <c r="K99" s="2">
        <f>$H$42*$H$33/K58/K35*(K37/K35)^2</f>
        <v>233.7669593772909</v>
      </c>
    </row>
    <row r="100" spans="3:11" x14ac:dyDescent="0.25">
      <c r="F100" t="s">
        <v>89</v>
      </c>
      <c r="G100" t="s">
        <v>82</v>
      </c>
      <c r="H100" s="2">
        <f>$H$42*$H$33/H60/H35*(H37/H35)^2</f>
        <v>1.6354473059986951</v>
      </c>
      <c r="I100" s="2">
        <f>$H$42*$H$33/I60/I35*(I37/I35)^2</f>
        <v>0.66832556926780873</v>
      </c>
      <c r="J100" s="2">
        <f>$H$42*$H$33/J60/J35*(J37/J35)^2</f>
        <v>0.50242079468847523</v>
      </c>
      <c r="K100" s="2">
        <f>$H$42*$H$33/K60/K35*(K37/K35)^2</f>
        <v>2.1595614342473537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135.54085678742408</v>
      </c>
      <c r="I102" s="2">
        <f>$H$42*$H$33/I63/I35*(I37/I35)^2</f>
        <v>55.388773419505078</v>
      </c>
      <c r="J102" s="2">
        <f>$H$42*$H$33/J63/J35*(J37/J35)^2</f>
        <v>41.639094534023911</v>
      </c>
      <c r="K102" s="2">
        <f>$H$42*$H$33/K63/K35*(K37/K35)^2</f>
        <v>178.97782827323834</v>
      </c>
    </row>
    <row r="103" spans="3:11" x14ac:dyDescent="0.25">
      <c r="F103" t="s">
        <v>89</v>
      </c>
      <c r="G103" t="s">
        <v>82</v>
      </c>
      <c r="H103" s="2">
        <f>$H$42*$H$33/H65/H35*(H37/H35)^2</f>
        <v>1.2521393436552508</v>
      </c>
      <c r="I103" s="2">
        <f>$H$42*$H$33/I65/I35*(I37/I35)^2</f>
        <v>0.51168676397066604</v>
      </c>
      <c r="J103" s="2">
        <f>$H$42*$H$33/J65/J35*(J37/J35)^2</f>
        <v>0.38466592093336377</v>
      </c>
      <c r="K103" s="2">
        <f>$H$42*$H$33/K65/K35*(K37/K35)^2</f>
        <v>1.6534142230956301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2.5469455567862318</v>
      </c>
      <c r="I107" s="2">
        <f>$H$42*$H$33*I37/$H$44/I35^2</f>
        <v>1.8379610538373425</v>
      </c>
      <c r="J107" s="2">
        <f>$H$42*$H$33*J37/$H$44/J35^2</f>
        <v>2.5469455567862318</v>
      </c>
      <c r="K107" s="2">
        <f>$H$42*$H$33*K37/$H$44/K35^2</f>
        <v>1.8379610538373425</v>
      </c>
    </row>
    <row r="108" spans="3:11" x14ac:dyDescent="0.25">
      <c r="F108" t="s">
        <v>87</v>
      </c>
      <c r="G108" t="s">
        <v>82</v>
      </c>
      <c r="H108" s="2">
        <f>$H$42*$H$33*H37/$H$46/H35^2</f>
        <v>2.352892561983471E-2</v>
      </c>
      <c r="I108" s="2">
        <f>$H$42*$H$33*I37/$H$46/I35^2</f>
        <v>1.697925925925926E-2</v>
      </c>
      <c r="J108" s="2">
        <f>$H$42*$H$33*J37/$H$46/J35^2</f>
        <v>2.352892561983471E-2</v>
      </c>
      <c r="K108" s="2">
        <f>$H$42*$H$33*K37/$H$46/K35^2</f>
        <v>1.697925925925926E-2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226.54502179094624</v>
      </c>
      <c r="I110" s="2">
        <f>$H$42*$H$33*I37/I53/I35^2</f>
        <v>94.078596041622234</v>
      </c>
      <c r="J110" s="2">
        <f>$H$42*$H$33*J37/J53/J35^2</f>
        <v>69.596207388302091</v>
      </c>
      <c r="K110" s="2">
        <f>$H$42*$H$33*K37/K53/K35^2</f>
        <v>303.99631129212457</v>
      </c>
    </row>
    <row r="111" spans="3:11" x14ac:dyDescent="0.25">
      <c r="F111" t="s">
        <v>89</v>
      </c>
      <c r="G111" t="s">
        <v>82</v>
      </c>
      <c r="H111" s="2">
        <f>$H$42*$H$33*H37/H55/H35^2</f>
        <v>2.0928444870211225</v>
      </c>
      <c r="I111" s="2">
        <f>$H$42*$H$33*I37/I55/I35^2</f>
        <v>0.86910703009879597</v>
      </c>
      <c r="J111" s="2">
        <f>$H$42*$H$33*J37/J55/J35^2</f>
        <v>0.64293639206336217</v>
      </c>
      <c r="K111" s="2">
        <f>$H$42*$H$33*K37/K55/K35^2</f>
        <v>2.808346875746293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166.44124049947075</v>
      </c>
      <c r="I113" s="2">
        <f>$H$42*$H$33*I37/I58/I35^2</f>
        <v>69.118968520375518</v>
      </c>
      <c r="J113" s="2">
        <f>$H$42*$H$33*J37/J58/J35^2</f>
        <v>51.131907468956648</v>
      </c>
      <c r="K113" s="2">
        <f>$H$42*$H$33*K37/K58/K35^2</f>
        <v>223.34422870441804</v>
      </c>
    </row>
    <row r="114" spans="2:11" x14ac:dyDescent="0.25">
      <c r="F114" t="s">
        <v>89</v>
      </c>
      <c r="G114" t="s">
        <v>82</v>
      </c>
      <c r="H114" s="2">
        <f>$H$42*$H$33*H37/H60/H35^2</f>
        <v>1.5376000312808249</v>
      </c>
      <c r="I114" s="2">
        <f>$H$42*$H$33*I37/I60/I35^2</f>
        <v>0.63852761395013569</v>
      </c>
      <c r="J114" s="2">
        <f>$H$42*$H$33*J37/J60/J35^2</f>
        <v>0.4723614309036947</v>
      </c>
      <c r="K114" s="2">
        <f>$H$42*$H$33*K37/K60/K35^2</f>
        <v>2.0632752556503378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127.4315747574073</v>
      </c>
      <c r="I116" s="2">
        <f>$H$42*$H$33*I37/I63/I35^2</f>
        <v>52.919210273412496</v>
      </c>
      <c r="J116" s="2">
        <f>$H$42*$H$33*J37/J63/J35^2</f>
        <v>39.147866655919927</v>
      </c>
      <c r="K116" s="2">
        <f>$H$42*$H$33*K37/K63/K35^2</f>
        <v>170.99792510182004</v>
      </c>
    </row>
    <row r="117" spans="2:11" x14ac:dyDescent="0.25">
      <c r="F117" t="s">
        <v>89</v>
      </c>
      <c r="G117" t="s">
        <v>82</v>
      </c>
      <c r="H117" s="2">
        <f>$H$42*$H$33*H37/H65/H35^2</f>
        <v>1.1772250239493816</v>
      </c>
      <c r="I117" s="2">
        <f>$H$42*$H$33*I37/I65/I35^2</f>
        <v>0.48887270443057268</v>
      </c>
      <c r="J117" s="2">
        <f>$H$42*$H$33*J37/J65/J35^2</f>
        <v>0.36165172053564121</v>
      </c>
      <c r="K117" s="2">
        <f>$H$42*$H$33*K37/K65/K35^2</f>
        <v>1.57969511760729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16.714285714285715</v>
      </c>
      <c r="I121" s="3">
        <f t="shared" ref="I121:K121" si="6">I37/$H$33</f>
        <v>22.428571428571431</v>
      </c>
      <c r="J121" s="3">
        <f t="shared" si="6"/>
        <v>16.714285714285715</v>
      </c>
      <c r="K121" s="3">
        <f t="shared" si="6"/>
        <v>22.428571428571431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734477.33333333314</v>
      </c>
      <c r="I131" s="11">
        <f>$H$42*I16*$H$33^3/6</f>
        <v>734477.33333333314</v>
      </c>
      <c r="J131" s="11">
        <f>$H$42*J16*$H$33^3/6</f>
        <v>739067.81666666642</v>
      </c>
      <c r="K131" s="11">
        <f>$H$42*K16*$H$33^3/6</f>
        <v>751169.99999999988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615566951.99999988</v>
      </c>
      <c r="I133">
        <f>$H$42*I16*$H$33*I37^2/2</f>
        <v>1108416232</v>
      </c>
      <c r="J133">
        <f>$H$42*J16*$H$33*J37^2/2</f>
        <v>619414245.44999993</v>
      </c>
      <c r="K133">
        <f>$H$42*K16*$H$33*K37^2/2</f>
        <v>1133607510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734477.33333333314</v>
      </c>
      <c r="I159" s="11">
        <f>I131</f>
        <v>734477.33333333314</v>
      </c>
      <c r="J159" s="11">
        <f>J131</f>
        <v>739067.81666666642</v>
      </c>
      <c r="K159" s="11">
        <f>K131</f>
        <v>751169.99999999988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653438338.66666651</v>
      </c>
      <c r="I161" s="11">
        <f t="shared" ref="I161:K161" si="16">I133+I137</f>
        <v>1204446232</v>
      </c>
      <c r="J161" s="11">
        <f t="shared" si="16"/>
        <v>657522328.2833333</v>
      </c>
      <c r="K161" s="11">
        <f t="shared" si="16"/>
        <v>1231820010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4715046952</v>
      </c>
      <c r="I162" s="11">
        <f t="shared" ref="I162:K162" si="17">I133+I139</f>
        <v>11503416232</v>
      </c>
      <c r="J162" s="11">
        <f t="shared" si="17"/>
        <v>4744515995.4499998</v>
      </c>
      <c r="K162" s="11">
        <f t="shared" si="17"/>
        <v>11764857510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615566951.99999988</v>
      </c>
      <c r="I164" s="11">
        <f t="shared" ref="I164:K164" si="18">I$133</f>
        <v>1108416232</v>
      </c>
      <c r="J164" s="11">
        <f t="shared" si="18"/>
        <v>619414245.44999993</v>
      </c>
      <c r="K164" s="11">
        <f t="shared" si="18"/>
        <v>1133607510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661655593.84519136</v>
      </c>
      <c r="I165" s="11">
        <f t="shared" ref="I165:K165" si="19">I$133+I144</f>
        <v>1311497548.6704409</v>
      </c>
      <c r="J165" s="11">
        <f t="shared" si="19"/>
        <v>770376632.16217518</v>
      </c>
      <c r="K165" s="11">
        <f t="shared" si="19"/>
        <v>1197884024.9700501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615566951.99999988</v>
      </c>
      <c r="I167" s="11">
        <f t="shared" ref="I167:K167" si="20">I$133</f>
        <v>1108416232</v>
      </c>
      <c r="J167" s="11">
        <f t="shared" si="20"/>
        <v>619414245.44999993</v>
      </c>
      <c r="K167" s="11">
        <f t="shared" si="20"/>
        <v>1133607510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678298714.51151049</v>
      </c>
      <c r="I168" s="11">
        <f t="shared" ref="I168:K168" si="21">I$133+I149</f>
        <v>1384832468.5792112</v>
      </c>
      <c r="J168" s="11">
        <f t="shared" si="21"/>
        <v>824890827.36379397</v>
      </c>
      <c r="K168" s="11">
        <f t="shared" si="21"/>
        <v>1221094988.709235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615566951.99999988</v>
      </c>
      <c r="I170" s="11">
        <f t="shared" ref="I170:K170" si="22">I$133</f>
        <v>1108416232</v>
      </c>
      <c r="J170" s="11">
        <f t="shared" si="22"/>
        <v>619414245.44999993</v>
      </c>
      <c r="K170" s="11">
        <f t="shared" si="22"/>
        <v>1133607510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697502315.28034031</v>
      </c>
      <c r="I171" s="11">
        <f t="shared" ref="I171:K171" si="23">I$133+I154</f>
        <v>1469449683.8585615</v>
      </c>
      <c r="J171" s="11">
        <f t="shared" si="23"/>
        <v>887791821.82720041</v>
      </c>
      <c r="K171" s="11">
        <f t="shared" si="23"/>
        <v>1247876869.9467556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1574782.5599999996</v>
      </c>
      <c r="I178" s="11">
        <f>$H$45*I$16*I$37^2/I$35</f>
        <v>2079455.3706666667</v>
      </c>
      <c r="J178" s="11">
        <f>$H$45*J$16*J$37^2/J$35</f>
        <v>1584624.9509999999</v>
      </c>
      <c r="K178" s="11">
        <f>$H$45*K$16*K$37^2/K$35</f>
        <v>2126715.7199999997</v>
      </c>
    </row>
    <row r="179" spans="6:11" x14ac:dyDescent="0.25">
      <c r="F179" t="s">
        <v>87</v>
      </c>
      <c r="G179" t="s">
        <v>105</v>
      </c>
      <c r="H179" s="11">
        <f>$H$47*H$16*H$37^2/H$35</f>
        <v>177409439.99999997</v>
      </c>
      <c r="I179" s="11">
        <f>$H$47*I$16*I$37^2/I$35</f>
        <v>234264095.99999997</v>
      </c>
      <c r="J179" s="11">
        <f>$H$47*J$16*J$37^2/J$35</f>
        <v>178518248.99999997</v>
      </c>
      <c r="K179" s="11">
        <f>$H$47*K$16*K$37^2/K$35</f>
        <v>239588279.99999997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191081.46654221864</v>
      </c>
      <c r="I181" s="11">
        <f>I$54*I$16*I$37^2/I$35</f>
        <v>235792.92172057653</v>
      </c>
      <c r="J181" s="11">
        <f>J$54*J$16*J$37^2/J$35</f>
        <v>335196.75007824186</v>
      </c>
      <c r="K181" s="11">
        <f>K$54*K$16*K$37^2/K$35</f>
        <v>138774.68900204462</v>
      </c>
    </row>
    <row r="182" spans="6:11" x14ac:dyDescent="0.25">
      <c r="F182" t="s">
        <v>89</v>
      </c>
      <c r="G182" t="s">
        <v>105</v>
      </c>
      <c r="H182" s="11">
        <f>H$56*H$16*H$37^2/H$35</f>
        <v>20684076.275188617</v>
      </c>
      <c r="I182" s="11">
        <f>I$56*I$16*I$37^2/I$35</f>
        <v>25523976.062536638</v>
      </c>
      <c r="J182" s="11">
        <f>J$56*J$16*J$37^2/J$35</f>
        <v>36284184.286820002</v>
      </c>
      <c r="K182" s="11">
        <f>K$56*K$16*K$37^2/K$35</f>
        <v>15022002.417747101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260083.10723801973</v>
      </c>
      <c r="I184" s="11">
        <f>I$59*I$16*I$37^2/I$35</f>
        <v>320940.36567522929</v>
      </c>
      <c r="J184" s="11">
        <f>J$59*J$16*J$37^2/J$35</f>
        <v>456240.02093982918</v>
      </c>
      <c r="K184" s="11">
        <f>K$59*K$16*K$37^2/K$35</f>
        <v>188887.77114167184</v>
      </c>
    </row>
    <row r="185" spans="6:11" x14ac:dyDescent="0.25">
      <c r="F185" t="s">
        <v>89</v>
      </c>
      <c r="G185" t="s">
        <v>105</v>
      </c>
      <c r="H185" s="11">
        <f>H$61*H$16*H$37^2/H$35</f>
        <v>28153326.041228946</v>
      </c>
      <c r="I185" s="11">
        <f>I$61*I$16*I$37^2/I$35</f>
        <v>34740967.41845265</v>
      </c>
      <c r="J185" s="11">
        <f>J$61*J$16*J$37^2/J$35</f>
        <v>49386806.390393883</v>
      </c>
      <c r="K185" s="11">
        <f>K$61*K$16*K$37^2/K$35</f>
        <v>20446614.401933555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339700.38496394415</v>
      </c>
      <c r="I187" s="11">
        <f>I$64*I$16*I$37^2/I$35</f>
        <v>419187.41639213613</v>
      </c>
      <c r="J187" s="11">
        <f>J$64*J$16*J$37^2/J$35</f>
        <v>595905.33347243001</v>
      </c>
      <c r="K187" s="11">
        <f>K$64*K$16*K$37^2/K$35</f>
        <v>246710.55822585712</v>
      </c>
    </row>
    <row r="188" spans="6:11" x14ac:dyDescent="0.25">
      <c r="F188" t="s">
        <v>89</v>
      </c>
      <c r="G188" t="s">
        <v>105</v>
      </c>
      <c r="H188" s="11">
        <f>H$66*H$16*H$37^2/H$35</f>
        <v>36771691.155890867</v>
      </c>
      <c r="I188" s="11">
        <f>I$66*I$16*I$37^2/I$35</f>
        <v>45375957.444509588</v>
      </c>
      <c r="J188" s="11">
        <f>J$66*J$16*J$37^2/J$35</f>
        <v>64505216.509902231</v>
      </c>
      <c r="K188" s="11">
        <f>K$66*K$16*K$37^2/K$35</f>
        <v>26705782.075994842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1480564.7999999998</v>
      </c>
      <c r="I191" s="11">
        <f>$H$45*I$16*I$37</f>
        <v>1986740.7999999998</v>
      </c>
      <c r="J191" s="11">
        <f>$H$45*J$16*J$37</f>
        <v>1489818.3299999998</v>
      </c>
      <c r="K191" s="11">
        <f>$H$45*K$16*K$37</f>
        <v>2031894</v>
      </c>
    </row>
    <row r="192" spans="6:11" x14ac:dyDescent="0.25">
      <c r="F192" t="s">
        <v>87</v>
      </c>
      <c r="G192" t="s">
        <v>105</v>
      </c>
      <c r="H192" s="11">
        <f>$H$47*H$16*H$37</f>
        <v>166795200</v>
      </c>
      <c r="I192" s="11">
        <f>$H$47*I$16*I$37</f>
        <v>223819200</v>
      </c>
      <c r="J192" s="11">
        <f>$H$47*J$16*J$37</f>
        <v>167837670</v>
      </c>
      <c r="K192" s="11">
        <f>$H$47*K$16*K$37</f>
        <v>228906000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179649.24204823974</v>
      </c>
      <c r="I194" s="11">
        <f>I$54*I$16*I$37</f>
        <v>225279.86151647443</v>
      </c>
      <c r="J194" s="11">
        <f>J$54*J$16*J$37</f>
        <v>315142.24366330431</v>
      </c>
      <c r="K194" s="11">
        <f>K$54*K$16*K$37</f>
        <v>132587.28248602987</v>
      </c>
    </row>
    <row r="195" spans="6:11" x14ac:dyDescent="0.25">
      <c r="F195" t="s">
        <v>89</v>
      </c>
      <c r="G195" t="s">
        <v>105</v>
      </c>
      <c r="H195" s="11">
        <f>H$56*H$16*H$37</f>
        <v>19446567.438211519</v>
      </c>
      <c r="I195" s="11">
        <f>I$56*I$16*I$37</f>
        <v>24385964.390958574</v>
      </c>
      <c r="J195" s="11">
        <f>J$56*J$16*J$37</f>
        <v>34113335.654275216</v>
      </c>
      <c r="K195" s="11">
        <f>K$56*K$16*K$37</f>
        <v>14352231.609312516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244522.57945454848</v>
      </c>
      <c r="I197" s="11">
        <f>I$59*I$16*I$37</f>
        <v>306630.92261964583</v>
      </c>
      <c r="J197" s="11">
        <f>J$59*J$16*J$37</f>
        <v>428943.60943060869</v>
      </c>
      <c r="K197" s="11">
        <f>K$59*K$16*K$37</f>
        <v>180466.02338376292</v>
      </c>
    </row>
    <row r="198" spans="6:11" x14ac:dyDescent="0.25">
      <c r="F198" t="s">
        <v>89</v>
      </c>
      <c r="G198" t="s">
        <v>105</v>
      </c>
      <c r="H198" s="11">
        <f>H$61*H$16*H$37</f>
        <v>26468939.013121232</v>
      </c>
      <c r="I198" s="11">
        <f>I$61*I$16*I$37</f>
        <v>33192007.087693617</v>
      </c>
      <c r="J198" s="11">
        <f>J$61*J$16*J$37</f>
        <v>46432040.196096815</v>
      </c>
      <c r="K198" s="11">
        <f>K$61*K$16*K$37</f>
        <v>19534981.91267537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319376.43030798167</v>
      </c>
      <c r="I200" s="11">
        <f>I$64*I$16*I$37</f>
        <v>400497.53158484347</v>
      </c>
      <c r="J200" s="11">
        <f>J$64*J$16*J$37</f>
        <v>560252.87762365222</v>
      </c>
      <c r="K200" s="11">
        <f>K$64*K$16*K$37</f>
        <v>235710.72441960871</v>
      </c>
    </row>
    <row r="201" spans="6:11" x14ac:dyDescent="0.25">
      <c r="F201" t="s">
        <v>89</v>
      </c>
      <c r="G201" t="s">
        <v>105</v>
      </c>
      <c r="H201" s="11">
        <f>H$66*H$16*H$37</f>
        <v>34571675.445709363</v>
      </c>
      <c r="I201" s="11">
        <f>I$66*I$16*I$37</f>
        <v>43352825.583926357</v>
      </c>
      <c r="J201" s="11">
        <f>J$66*J$16*J$37</f>
        <v>60645930.052044831</v>
      </c>
      <c r="K201" s="11">
        <f>K$66*K$16*K$37</f>
        <v>25515078.416555583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1574782.5599999996</v>
      </c>
      <c r="I204" s="11">
        <f t="shared" ref="I204:K205" si="24">IF(I$121&gt;100,I191,I178)</f>
        <v>2079455.3706666667</v>
      </c>
      <c r="J204" s="11">
        <f t="shared" si="24"/>
        <v>1584624.9509999999</v>
      </c>
      <c r="K204" s="11">
        <f t="shared" si="24"/>
        <v>2126715.7199999997</v>
      </c>
    </row>
    <row r="205" spans="6:11" x14ac:dyDescent="0.25">
      <c r="F205" t="s">
        <v>87</v>
      </c>
      <c r="G205" t="s">
        <v>105</v>
      </c>
      <c r="H205" s="11">
        <f>IF(H$121&gt;100,H192,H179)</f>
        <v>177409439.99999997</v>
      </c>
      <c r="I205" s="11">
        <f>IF(I$121&gt;100,I192,I179)</f>
        <v>234264095.99999997</v>
      </c>
      <c r="J205" s="11">
        <f t="shared" si="24"/>
        <v>178518248.99999997</v>
      </c>
      <c r="K205" s="11">
        <f t="shared" si="24"/>
        <v>239588279.99999997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191081.46654221864</v>
      </c>
      <c r="I207" s="11">
        <f t="shared" ref="I207:K208" si="25">IF(I$121&gt;100,I194,I181)</f>
        <v>235792.92172057653</v>
      </c>
      <c r="J207" s="11">
        <f t="shared" si="25"/>
        <v>335196.75007824186</v>
      </c>
      <c r="K207" s="11">
        <f t="shared" si="25"/>
        <v>138774.68900204462</v>
      </c>
    </row>
    <row r="208" spans="6:11" x14ac:dyDescent="0.25">
      <c r="F208" t="s">
        <v>89</v>
      </c>
      <c r="G208" t="s">
        <v>105</v>
      </c>
      <c r="H208" s="11">
        <f>IF(H$121&gt;100,H195,H182)</f>
        <v>20684076.275188617</v>
      </c>
      <c r="I208" s="11">
        <f t="shared" si="25"/>
        <v>25523976.062536638</v>
      </c>
      <c r="J208" s="11">
        <f t="shared" si="25"/>
        <v>36284184.286820002</v>
      </c>
      <c r="K208" s="11">
        <f t="shared" si="25"/>
        <v>15022002.417747101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260083.10723801973</v>
      </c>
      <c r="I210" s="11">
        <f t="shared" ref="I210:K211" si="26">IF(I$121&gt;100,I197,I184)</f>
        <v>320940.36567522929</v>
      </c>
      <c r="J210" s="11">
        <f t="shared" si="26"/>
        <v>456240.02093982918</v>
      </c>
      <c r="K210" s="11">
        <f t="shared" si="26"/>
        <v>188887.77114167184</v>
      </c>
    </row>
    <row r="211" spans="2:11" x14ac:dyDescent="0.25">
      <c r="F211" t="s">
        <v>89</v>
      </c>
      <c r="G211" t="s">
        <v>105</v>
      </c>
      <c r="H211" s="11">
        <f>IF(H$121&gt;100,H198,H185)</f>
        <v>28153326.041228946</v>
      </c>
      <c r="I211" s="11">
        <f t="shared" si="26"/>
        <v>34740967.41845265</v>
      </c>
      <c r="J211" s="11">
        <f t="shared" si="26"/>
        <v>49386806.390393883</v>
      </c>
      <c r="K211" s="11">
        <f t="shared" si="26"/>
        <v>20446614.401933555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339700.38496394415</v>
      </c>
      <c r="I213" s="11">
        <f t="shared" ref="I213:K214" si="27">IF(I$121&gt;100,I200,I187)</f>
        <v>419187.41639213613</v>
      </c>
      <c r="J213" s="11">
        <f t="shared" si="27"/>
        <v>595905.33347243001</v>
      </c>
      <c r="K213" s="11">
        <f t="shared" si="27"/>
        <v>246710.55822585712</v>
      </c>
    </row>
    <row r="214" spans="2:11" x14ac:dyDescent="0.25">
      <c r="F214" t="s">
        <v>89</v>
      </c>
      <c r="G214" t="s">
        <v>105</v>
      </c>
      <c r="H214" s="11">
        <f>IF(H$121&gt;100,H201,H188)</f>
        <v>36771691.155890867</v>
      </c>
      <c r="I214" s="11">
        <f t="shared" si="27"/>
        <v>45375957.444509588</v>
      </c>
      <c r="J214" s="11">
        <f t="shared" si="27"/>
        <v>64505216.509902231</v>
      </c>
      <c r="K214" s="11">
        <f t="shared" si="27"/>
        <v>26705782.075994842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594.48335596469519</v>
      </c>
      <c r="I225" s="25">
        <f>$H$221*I$20^3/48/I$159</f>
        <v>594.48335596469519</v>
      </c>
      <c r="J225" s="25">
        <f>$H$221*J$20^3/48/J$159</f>
        <v>595.877890944672</v>
      </c>
      <c r="K225" s="25">
        <f>$H$221*K$20^3/48/K$159</f>
        <v>599.06545788569838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 t="str">
        <f>IF(H225&gt;H$20/2,"Senza senso",H225/H$20)</f>
        <v>Senza senso</v>
      </c>
      <c r="I226" s="27" t="str">
        <f t="shared" ref="I226:K226" si="28">IF(I225&gt;I$20/2,"Senza senso",I225/I$20)</f>
        <v>Senza senso</v>
      </c>
      <c r="J226" s="27" t="str">
        <f t="shared" si="28"/>
        <v>Senza senso</v>
      </c>
      <c r="K226" s="27" t="str">
        <f t="shared" si="28"/>
        <v>Senza senso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1085.4010244019332</v>
      </c>
      <c r="I227" s="25">
        <f>$H$221*I$22^3/48/I$159</f>
        <v>1085.4010244019332</v>
      </c>
      <c r="J227" s="25">
        <f>$H$221*J$22^3/48/J$159</f>
        <v>1071.9873020814805</v>
      </c>
      <c r="K227" s="25">
        <f>$H$221*K$22^3/48/K$159</f>
        <v>1035.1851112264869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 t="str">
        <f>IF(H227&gt;H$22/2,"Senza senso",H227/H$22)</f>
        <v>Senza senso</v>
      </c>
      <c r="I228" s="27" t="str">
        <f t="shared" ref="I228:K228" si="29">IF(I227&gt;I$22/2,"Senza senso",I227/I$22)</f>
        <v>Senza senso</v>
      </c>
      <c r="J228" s="27" t="str">
        <f t="shared" si="29"/>
        <v>Senza senso</v>
      </c>
      <c r="K228" s="27" t="str">
        <f t="shared" si="29"/>
        <v>Senza senso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3553.3390410958914</v>
      </c>
      <c r="I229" s="25">
        <f>$H$221*I$24^3/48/I$159</f>
        <v>3553.3390410958914</v>
      </c>
      <c r="J229" s="25">
        <f>$H$221*J$24^3/48/J$159</f>
        <v>3538.1521748799169</v>
      </c>
      <c r="K229" s="25">
        <f>$H$221*K$24^3/48/K$159</f>
        <v>3493.7497503893933</v>
      </c>
    </row>
    <row r="230" spans="3:16" x14ac:dyDescent="0.25">
      <c r="E230" s="1"/>
      <c r="F230" s="26" t="s">
        <v>119</v>
      </c>
      <c r="G230" s="1"/>
      <c r="H230" s="27" t="str">
        <f>IF(H229&gt;H$24/2,"Senza senso",H229/H$24)</f>
        <v>Senza senso</v>
      </c>
      <c r="I230" s="27" t="str">
        <f t="shared" ref="I230:K230" si="30">IF(I229&gt;I$24/2,"Senza senso",I229/I$24)</f>
        <v>Senza senso</v>
      </c>
      <c r="J230" s="27" t="str">
        <f t="shared" si="30"/>
        <v>Senza senso</v>
      </c>
      <c r="K230" s="27" t="str">
        <f t="shared" si="30"/>
        <v>Senza senso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7552.1404109589057</v>
      </c>
      <c r="I231" s="25">
        <f>$H$221*I$26^3/48/I$159</f>
        <v>7552.1404109589057</v>
      </c>
      <c r="J231" s="25">
        <f>$H$221*J$26^3/48/J$159</f>
        <v>7482.5125422522688</v>
      </c>
      <c r="K231" s="25">
        <f>$H$221*K$26^3/48/K$159</f>
        <v>7288.8294260952925</v>
      </c>
    </row>
    <row r="232" spans="3:16" x14ac:dyDescent="0.25">
      <c r="H232" s="27" t="str">
        <f>IF(H231&gt;H$26/2,"Senza senso",H231/H$26)</f>
        <v>Senza senso</v>
      </c>
      <c r="I232" s="27" t="str">
        <f t="shared" ref="I232:K232" si="31">IF(I231&gt;I$26/2,"Senza senso",I231/I$26)</f>
        <v>Senza senso</v>
      </c>
      <c r="J232" s="27" t="str">
        <f t="shared" si="31"/>
        <v>Senza senso</v>
      </c>
      <c r="K232" s="27" t="str">
        <f t="shared" si="31"/>
        <v>Senza senso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0.67764066559047265</v>
      </c>
      <c r="I236" s="25">
        <f>$H$221*I$20^3/48/I$161+$H$221*I$20/4/I$204</f>
        <v>0.36966021526626136</v>
      </c>
      <c r="J236" s="25">
        <f>$H$221*J$20^3/48/J$161+$H$221*J$20/4/J$204</f>
        <v>0.67917639946993003</v>
      </c>
      <c r="K236" s="25">
        <f>$H$221*K$20^3/48/K$161+$H$221*K$20/4/K$204</f>
        <v>0.37236623981312006</v>
      </c>
      <c r="M236" s="25">
        <f>$H$221*H$20^3/48/H$161</f>
        <v>0.66821079230053726</v>
      </c>
      <c r="N236" s="25">
        <f>$H$221*I$20^3/48/I$161</f>
        <v>0.36251892230586513</v>
      </c>
      <c r="O236" s="25">
        <f>$H$221*J$20^3/48/J$161</f>
        <v>0.66977827659511235</v>
      </c>
      <c r="P236" s="25">
        <f>$H$221*K$20^3/48/K$161</f>
        <v>0.36531311096334601</v>
      </c>
    </row>
    <row r="237" spans="3:16" x14ac:dyDescent="0.25">
      <c r="F237" s="26" t="s">
        <v>119</v>
      </c>
      <c r="G237" s="1"/>
      <c r="H237" s="27">
        <f>IF(H236&gt;H$20/2,"Senza senso",H236/H$20)</f>
        <v>1.140809201330762E-3</v>
      </c>
      <c r="I237" s="27">
        <f t="shared" ref="I237:K237" si="32">IF(I236&gt;I$20/2,"Senza senso",I236/I$20)</f>
        <v>6.2232359472434576E-4</v>
      </c>
      <c r="J237" s="27">
        <f t="shared" si="32"/>
        <v>1.1401316089809132E-3</v>
      </c>
      <c r="K237" s="27">
        <f t="shared" si="32"/>
        <v>6.2061039968853342E-4</v>
      </c>
      <c r="M237" s="27">
        <f>IF(M236&gt;H$20/2,"Senza senso",M236/H$20)</f>
        <v>1.1249339937719482E-3</v>
      </c>
      <c r="N237" s="27">
        <f>IF(N236&gt;I$20/2,"Senza senso",N236/I$20)</f>
        <v>6.103012160031399E-4</v>
      </c>
      <c r="O237" s="27">
        <f>IF(O236&gt;J$20/2,"Senza senso",O236/J$20)</f>
        <v>1.1243550051957569E-3</v>
      </c>
      <c r="P237" s="27">
        <f>IF(P236&gt;K$20/2,"Senza senso",P236/K$20)</f>
        <v>6.0885518493891005E-4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1.2315371490443725</v>
      </c>
      <c r="I238" s="25">
        <f>$H$221*I$22^3/48/I$161+$H$221*I$22/4/I$204</f>
        <v>0.6706112175813711</v>
      </c>
      <c r="J238" s="25">
        <f>$H$221*J$22^3/48/J$161+$H$221*J$22/4/J$204</f>
        <v>1.2163646144242741</v>
      </c>
      <c r="K238" s="25">
        <f>$H$221*K$22^3/48/K$161+$H$221*K$22/4/K$204</f>
        <v>0.63972481036439077</v>
      </c>
      <c r="M238" s="25">
        <f>$H$221*H$22^3/48/H$161</f>
        <v>1.2200117483566737</v>
      </c>
      <c r="N238" s="25">
        <f>$H$221*I$22^3/48/I$161</f>
        <v>0.66188297062977575</v>
      </c>
      <c r="O238" s="25">
        <f>$H$221*J$22^3/48/J$161</f>
        <v>1.2049344649819282</v>
      </c>
      <c r="P238" s="25">
        <f>$H$221*K$22^3/48/K$161</f>
        <v>0.63126105574466196</v>
      </c>
    </row>
    <row r="239" spans="3:16" x14ac:dyDescent="0.25">
      <c r="F239" s="26" t="s">
        <v>119</v>
      </c>
      <c r="G239" s="1"/>
      <c r="H239" s="27">
        <f>IF(H238&gt;H$22/2,"Senza senso",H238/H$22)</f>
        <v>1.6963321612181439E-3</v>
      </c>
      <c r="I239" s="27">
        <f t="shared" ref="I239:K239" si="33">IF(I238&gt;I$22/2,"Senza senso",I238/I$22)</f>
        <v>9.2370691126910623E-4</v>
      </c>
      <c r="J239" s="27">
        <f t="shared" si="33"/>
        <v>1.6789021593157684E-3</v>
      </c>
      <c r="K239" s="27">
        <f t="shared" si="33"/>
        <v>8.8850668106165386E-4</v>
      </c>
      <c r="M239" s="27">
        <f>IF(M238&gt;H$22/2,"Senza senso",M238/H$22)</f>
        <v>1.6804569536593302E-3</v>
      </c>
      <c r="N239" s="27">
        <f>IF(N238&gt;I$22/2,"Senza senso",N238/I$22)</f>
        <v>9.1168453254790048E-4</v>
      </c>
      <c r="O239" s="27">
        <f>IF(O238&gt;J$22/2,"Senza senso",O238/J$22)</f>
        <v>1.6631255555306119E-3</v>
      </c>
      <c r="P239" s="27">
        <f>IF(P238&gt;K$22/2,"Senza senso",P238/K$22)</f>
        <v>8.7675146631203049E-4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4.0111352947800487</v>
      </c>
      <c r="I240" s="25">
        <f>$H$221*I$24^3/48/I$161+$H$221*I$24/4/I$204</f>
        <v>2.1798040347610144</v>
      </c>
      <c r="J240" s="25">
        <f>$H$221*J$24^3/48/J$161+$H$221*J$24/4/J$204</f>
        <v>3.9939697121201649</v>
      </c>
      <c r="K240" s="25">
        <f>$H$221*K$24^3/48/K$161+$H$221*K$24/4/K$204</f>
        <v>2.1432016950678272</v>
      </c>
      <c r="M240" s="25">
        <f>$H$221*H$24^3/48/H$161</f>
        <v>3.9940218210316472</v>
      </c>
      <c r="N240" s="25">
        <f>$H$221*I$24^3/48/I$161</f>
        <v>2.1668439104995545</v>
      </c>
      <c r="O240" s="25">
        <f>$H$221*J$24^3/48/J$161</f>
        <v>3.9769514896171168</v>
      </c>
      <c r="P240" s="25">
        <f>$H$221*K$24^3/48/K$161</f>
        <v>2.1305060631382338</v>
      </c>
    </row>
    <row r="241" spans="2:16" x14ac:dyDescent="0.25">
      <c r="F241" s="26" t="s">
        <v>119</v>
      </c>
      <c r="G241" s="1"/>
      <c r="H241" s="27">
        <f>IF(H240&gt;H$24/2,"Senza senso",H240/H$24)</f>
        <v>3.7209047261410472E-3</v>
      </c>
      <c r="I241" s="27">
        <f t="shared" ref="I241:K241" si="34">IF(I240&gt;I$24/2,"Senza senso",I240/I$24)</f>
        <v>2.0220816648989001E-3</v>
      </c>
      <c r="J241" s="27">
        <f t="shared" si="34"/>
        <v>3.7025769093540048E-3</v>
      </c>
      <c r="K241" s="27">
        <f t="shared" si="34"/>
        <v>1.9844460139516918E-3</v>
      </c>
      <c r="M241" s="27">
        <f>IF(M240&gt;H$24/2,"Senza senso",M240/H$24)</f>
        <v>3.705029518582233E-3</v>
      </c>
      <c r="N241" s="27">
        <f>IF(N240&gt;I$24/2,"Senza senso",N240/I$24)</f>
        <v>2.0100592861776942E-3</v>
      </c>
      <c r="O241" s="27">
        <f>IF(O240&gt;J$24/2,"Senza senso",O240/J$24)</f>
        <v>3.6868003055688481E-3</v>
      </c>
      <c r="P241" s="27">
        <f>IF(P240&gt;K$24/2,"Senza senso",P240/K$24)</f>
        <v>1.9726907992020683E-3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8.5107549546796371</v>
      </c>
      <c r="I242" s="25">
        <f>$H$221*I$26^3/48/I$161+$H$221*I$26/4/I$204</f>
        <v>4.6219959928672854</v>
      </c>
      <c r="J242" s="25">
        <f>$H$221*J$26^3/48/J$161+$H$221*J$26/4/J$204</f>
        <v>8.4323331312365397</v>
      </c>
      <c r="K242" s="25">
        <f>$H$221*K$26^3/48/K$161+$H$221*K$26/4/K$204</f>
        <v>4.4609868174455114</v>
      </c>
      <c r="M242" s="25">
        <f>$H$221*H$26^3/48/H$161</f>
        <v>8.4887519170031212</v>
      </c>
      <c r="N242" s="25">
        <f>$H$221*I$26^3/48/I$161</f>
        <v>4.6053329759596942</v>
      </c>
      <c r="O242" s="25">
        <f>$H$221*J$26^3/48/J$161</f>
        <v>8.4104888456356122</v>
      </c>
      <c r="P242" s="25">
        <f>$H$221*K$26^3/48/K$161</f>
        <v>4.4447646210910312</v>
      </c>
    </row>
    <row r="243" spans="2:16" x14ac:dyDescent="0.25">
      <c r="B243" s="1"/>
      <c r="H243" s="27">
        <f>IF(H242&gt;H$26/2,"Senza senso",H242/H$26)</f>
        <v>6.1405158403171987E-3</v>
      </c>
      <c r="I243" s="27">
        <f t="shared" ref="I243:K243" si="35">IF(I242&gt;I$26/2,"Senza senso",I242/I$26)</f>
        <v>3.3347734436271902E-3</v>
      </c>
      <c r="J243" s="27">
        <f t="shared" si="35"/>
        <v>6.0900860401823919E-3</v>
      </c>
      <c r="K243" s="27">
        <f t="shared" si="35"/>
        <v>3.2325991430764574E-3</v>
      </c>
      <c r="M243" s="27">
        <f>IF(M242&gt;H$26/2,"Senza senso",M242/H$26)</f>
        <v>6.1246406327583845E-3</v>
      </c>
      <c r="N243" s="27">
        <f>IF(N242&gt;I$26/2,"Senza senso",N242/I$26)</f>
        <v>3.3227510649059843E-3</v>
      </c>
      <c r="O243" s="27">
        <f>IF(O242&gt;J$26/2,"Senza senso",O242/J$26)</f>
        <v>6.074309436397236E-3</v>
      </c>
      <c r="P243" s="27">
        <f>IF(P242&gt;K$26/2,"Senza senso",P242/K$26)</f>
        <v>3.2208439283268344E-3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9.2688201397482115E-2</v>
      </c>
      <c r="I246" s="25">
        <f>$H$221*I$20^3/48/I$162+$H$221*I$20/4/I$205</f>
        <v>3.8020336105630943E-2</v>
      </c>
      <c r="J246" s="25">
        <f>$H$221*J$20^3/48/J$162+$H$221*J$20/4/J$205</f>
        <v>9.2905150556955224E-2</v>
      </c>
      <c r="K246" s="25">
        <f>$H$221*K$20^3/48/K$162+$H$221*K$20/4/K$205</f>
        <v>3.831211442996596E-2</v>
      </c>
      <c r="L246" s="25"/>
      <c r="M246" s="25">
        <f>$H$221*H$20^3/48/H$162</f>
        <v>9.2604496719760343E-2</v>
      </c>
      <c r="N246" s="25">
        <f>$H$221*I$20^3/48/I$162</f>
        <v>3.7956946110093599E-2</v>
      </c>
      <c r="O246" s="25">
        <f>$H$221*J$20^3/48/J$162</f>
        <v>9.2821727713165172E-2</v>
      </c>
      <c r="P246" s="25">
        <f>$H$221*K$20^3/48/K$162</f>
        <v>3.8249507026966112E-2</v>
      </c>
    </row>
    <row r="247" spans="2:16" x14ac:dyDescent="0.25">
      <c r="F247" s="26" t="s">
        <v>119</v>
      </c>
      <c r="G247" s="1"/>
      <c r="H247" s="27">
        <f>IF(H246&gt;H$20/2,"Senza senso",H246/H$20)</f>
        <v>1.5604074309340422E-4</v>
      </c>
      <c r="I247" s="27">
        <f t="shared" ref="I247:K247" si="36">IF(I246&gt;I$20/2,"Senza senso",I246/I$20)</f>
        <v>6.4007299841129531E-5</v>
      </c>
      <c r="J247" s="27">
        <f t="shared" si="36"/>
        <v>1.5595962826415178E-4</v>
      </c>
      <c r="K247" s="27">
        <f t="shared" si="36"/>
        <v>6.3853524049943265E-5</v>
      </c>
      <c r="L247" s="25"/>
      <c r="M247" s="27">
        <f>IF(M246&gt;H$20/2,"Senza senso",M246/H$20)</f>
        <v>1.5589982612754266E-4</v>
      </c>
      <c r="N247" s="27">
        <f>IF(N246&gt;I$20/2,"Senza senso",N246/I$20)</f>
        <v>6.3900582676925245E-5</v>
      </c>
      <c r="O247" s="27">
        <f>IF(O246&gt;J$20/2,"Senza senso",O246/J$20)</f>
        <v>1.5581958655894773E-4</v>
      </c>
      <c r="P247" s="27">
        <f>IF(P246&gt;K$20/2,"Senza senso",P246/K$20)</f>
        <v>6.374917837827686E-5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0.16917855418635269</v>
      </c>
      <c r="I248" s="25">
        <f>$H$221*I$22^3/48/I$162+$H$221*I$22/4/I$205</f>
        <v>6.9378841918461401E-2</v>
      </c>
      <c r="J248" s="25">
        <f>$H$221*J$22^3/48/J$162+$H$221*J$22/4/J$205</f>
        <v>0.16708821199442997</v>
      </c>
      <c r="K248" s="25">
        <f>$H$221*K$22^3/48/K$162+$H$221*K$22/4/K$205</f>
        <v>6.6170277026197252E-2</v>
      </c>
      <c r="L248" s="25"/>
      <c r="M248" s="25">
        <f>$H$221*H$22^3/48/H$162</f>
        <v>0.16907624846913719</v>
      </c>
      <c r="N248" s="25">
        <f>$H$221*I$22^3/48/I$162</f>
        <v>6.9301365257249087E-2</v>
      </c>
      <c r="O248" s="25">
        <f>$H$221*J$22^3/48/J$162</f>
        <v>0.16698675177900965</v>
      </c>
      <c r="P248" s="25">
        <f>$H$221*K$22^3/48/K$162</f>
        <v>6.609514814259744E-2</v>
      </c>
    </row>
    <row r="249" spans="2:16" x14ac:dyDescent="0.25">
      <c r="F249" s="26" t="s">
        <v>119</v>
      </c>
      <c r="G249" s="1"/>
      <c r="H249" s="27">
        <f>IF(H248&gt;H$22/2,"Senza senso",H248/H$22)</f>
        <v>2.3302831155144998E-4</v>
      </c>
      <c r="I249" s="27">
        <f t="shared" ref="I249:K249" si="37">IF(I248&gt;I$22/2,"Senza senso",I248/I$22)</f>
        <v>9.5563143138376578E-5</v>
      </c>
      <c r="J249" s="27">
        <f t="shared" si="37"/>
        <v>2.306255514070807E-4</v>
      </c>
      <c r="K249" s="27">
        <f t="shared" si="37"/>
        <v>9.1903162536385071E-5</v>
      </c>
      <c r="L249" s="25"/>
      <c r="M249" s="27">
        <f>IF(M248&gt;H$22/2,"Senza senso",M248/H$22)</f>
        <v>2.3288739458558841E-4</v>
      </c>
      <c r="N249" s="27">
        <f>IF(N248&gt;I$22/2,"Senza senso",N248/I$22)</f>
        <v>9.5456425974172293E-5</v>
      </c>
      <c r="O249" s="27">
        <f>IF(O248&gt;J$22/2,"Senza senso",O248/J$22)</f>
        <v>2.3048550970187668E-4</v>
      </c>
      <c r="P249" s="27">
        <f>IF(P248&gt;K$22/2,"Senza senso",P248/K$22)</f>
        <v>9.1798816864718666E-5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0.5536664354710148</v>
      </c>
      <c r="I250" s="25">
        <f>$H$221*I$24^3/48/I$162+$H$221*I$24/4/I$205</f>
        <v>0.22699086048554548</v>
      </c>
      <c r="J250" s="25">
        <f>$H$221*J$24^3/48/J$162+$H$221*J$24/4/J$205</f>
        <v>0.55129988521303097</v>
      </c>
      <c r="K250" s="25">
        <f>$H$221*K$24^3/48/K$162+$H$221*K$24/4/K$205</f>
        <v>0.22318381830666609</v>
      </c>
      <c r="L250" s="25"/>
      <c r="M250" s="25">
        <f>$H$221*H$24^3/48/H$162</f>
        <v>0.55351452698181602</v>
      </c>
      <c r="N250" s="25">
        <f>$H$221*I$24^3/48/I$162</f>
        <v>0.22687581938253326</v>
      </c>
      <c r="O250" s="25">
        <f>$H$221*J$24^3/48/J$162</f>
        <v>0.55114882222562733</v>
      </c>
      <c r="P250" s="25">
        <f>$H$221*K$24^3/48/K$162</f>
        <v>0.22307112498126636</v>
      </c>
    </row>
    <row r="251" spans="2:16" x14ac:dyDescent="0.25">
      <c r="F251" s="26" t="s">
        <v>119</v>
      </c>
      <c r="G251" s="1"/>
      <c r="H251" s="27">
        <f>IF(H250&gt;H$24/2,"Senza senso",H250/H$24)</f>
        <v>5.1360522770966123E-4</v>
      </c>
      <c r="I251" s="27">
        <f t="shared" ref="I251:K251" si="38">IF(I250&gt;I$24/2,"Senza senso",I250/I$24)</f>
        <v>2.1056666093278802E-4</v>
      </c>
      <c r="J251" s="27">
        <f t="shared" si="38"/>
        <v>5.110780432122286E-4</v>
      </c>
      <c r="K251" s="27">
        <f t="shared" si="38"/>
        <v>2.0665168361728341E-4</v>
      </c>
      <c r="L251" s="25"/>
      <c r="M251" s="27">
        <f>IF(M250&gt;H$24/2,"Senza senso",M250/H$24)</f>
        <v>5.1346431074379966E-4</v>
      </c>
      <c r="N251" s="27">
        <f>IF(N250&gt;I$24/2,"Senza senso",N250/I$24)</f>
        <v>2.1045994376858374E-4</v>
      </c>
      <c r="O251" s="27">
        <f>IF(O250&gt;J$24/2,"Senza senso",O250/J$24)</f>
        <v>5.1093800150702449E-4</v>
      </c>
      <c r="P251" s="27">
        <f>IF(P250&gt;K$24/2,"Senza senso",P250/K$24)</f>
        <v>2.0654733794561701E-4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1.1766153988731212</v>
      </c>
      <c r="I252" s="25">
        <f>$H$221*I$26^3/48/I$162+$H$221*I$26/4/I$205</f>
        <v>0.4823417068696651</v>
      </c>
      <c r="J252" s="25">
        <f>$H$221*J$26^3/48/J$162+$H$221*J$26/4/J$205</f>
        <v>1.1657678429197824</v>
      </c>
      <c r="K252" s="25">
        <f>$H$221*K$26^3/48/K$162+$H$221*K$26/4/K$205</f>
        <v>0.46552574902399629</v>
      </c>
      <c r="L252" s="25"/>
      <c r="M252" s="25">
        <f>$H$221*H$26^3/48/H$162</f>
        <v>1.176420087958437</v>
      </c>
      <c r="N252" s="25">
        <f>$H$221*I$26^3/48/I$162</f>
        <v>0.48219379688007796</v>
      </c>
      <c r="O252" s="25">
        <f>$H$221*J$26^3/48/J$162</f>
        <v>1.165573941174757</v>
      </c>
      <c r="P252" s="25">
        <f>$H$221*K$26^3/48/K$162</f>
        <v>0.46538175199709664</v>
      </c>
    </row>
    <row r="253" spans="2:16" x14ac:dyDescent="0.25">
      <c r="H253" s="27">
        <f>IF(H252&gt;H$26/2,"Senza senso",H252/H$26)</f>
        <v>8.489288592158161E-4</v>
      </c>
      <c r="I253" s="27">
        <f t="shared" ref="I253:K253" si="39">IF(I252&gt;I$26/2,"Senza senso",I252/I$26)</f>
        <v>3.4800988951635286E-4</v>
      </c>
      <c r="J253" s="27">
        <f t="shared" si="39"/>
        <v>8.4195279713981117E-4</v>
      </c>
      <c r="K253" s="27">
        <f t="shared" si="39"/>
        <v>3.3733749929275091E-4</v>
      </c>
      <c r="L253" s="25"/>
      <c r="M253" s="27">
        <f>IF(M252&gt;H$26/2,"Senza senso",M252/H$26)</f>
        <v>8.4878794224995454E-4</v>
      </c>
      <c r="N253" s="27">
        <f>IF(N252&gt;I$26/2,"Senza senso",N252/I$26)</f>
        <v>3.479031723521486E-4</v>
      </c>
      <c r="O253" s="27">
        <f>IF(O252&gt;J$26/2,"Senza senso",O252/J$26)</f>
        <v>8.4181275543460717E-4</v>
      </c>
      <c r="P253" s="27">
        <f>IF(P252&gt;K$26/2,"Senza senso",P252/K$26)</f>
        <v>3.3723315362108454E-4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4:16" x14ac:dyDescent="0.25">
      <c r="F257" t="s">
        <v>117</v>
      </c>
      <c r="G257" s="1" t="s">
        <v>12</v>
      </c>
      <c r="H257" s="25">
        <f>$H$221*H$20^3/48/H$164+$H$221*H$20/4/H$207</f>
        <v>0.78703651744195835</v>
      </c>
      <c r="I257" s="25">
        <f>$H$221*I$20^3/48/I$164+$H$221*I$20/4/I$207</f>
        <v>0.45690551066658919</v>
      </c>
      <c r="J257" s="25">
        <f>$H$221*J$20^3/48/J$164+$H$221*J$20/4/J$207</f>
        <v>0.75541402439576089</v>
      </c>
      <c r="K257" s="25">
        <f>$H$221*K$20^3/48/K$164+$H$221*K$20/4/K$207</f>
        <v>0.50505166496617593</v>
      </c>
      <c r="L257" s="25"/>
      <c r="M257" s="25">
        <f>$H$221*H$20^3/48/H$164</f>
        <v>0.70932097407334516</v>
      </c>
      <c r="N257" s="25">
        <f>$H$221*I$20^3/48/I$164</f>
        <v>0.39392652091727937</v>
      </c>
      <c r="O257" s="25">
        <f>$H$221*J$20^3/48/J$164</f>
        <v>0.71098489435042544</v>
      </c>
      <c r="P257" s="25">
        <f>$H$221*K$20^3/48/K$164</f>
        <v>0.39696279005773349</v>
      </c>
    </row>
    <row r="258" spans="4:16" x14ac:dyDescent="0.25">
      <c r="F258" s="26" t="s">
        <v>119</v>
      </c>
      <c r="G258" s="1"/>
      <c r="H258" s="27">
        <f>IF(H257&gt;H$20/2,"Senza senso",H257/H$20)</f>
        <v>1.3249773020908391E-3</v>
      </c>
      <c r="I258" s="27">
        <f t="shared" ref="I258:K258" si="40">IF(I257&gt;I$20/2,"Senza senso",I257/I$20)</f>
        <v>7.6920119640839927E-4</v>
      </c>
      <c r="J258" s="27">
        <f t="shared" si="40"/>
        <v>1.2681115064558685E-3</v>
      </c>
      <c r="K258" s="27">
        <f t="shared" si="40"/>
        <v>8.417527749436265E-4</v>
      </c>
      <c r="L258" s="25"/>
      <c r="M258" s="27">
        <f>IF(M257&gt;H$20/2,"Senza senso",M257/H$20)</f>
        <v>1.1941430539955306E-3</v>
      </c>
      <c r="N258" s="27">
        <f t="shared" ref="N258:P258" si="41">IF(N257&gt;I$20/2,"Senza senso",N257/I$20)</f>
        <v>6.6317596114020096E-4</v>
      </c>
      <c r="O258" s="27">
        <f t="shared" si="41"/>
        <v>1.1935284444358324E-3</v>
      </c>
      <c r="P258" s="27">
        <f t="shared" si="41"/>
        <v>6.616046500962225E-4</v>
      </c>
    </row>
    <row r="259" spans="4:16" x14ac:dyDescent="0.25">
      <c r="F259" t="s">
        <v>121</v>
      </c>
      <c r="G259" s="1" t="s">
        <v>12</v>
      </c>
      <c r="H259" s="25">
        <f>$H$221*H$22^3/48/H$164+$H$221*H$22/4/H$207</f>
        <v>1.3900559199356057</v>
      </c>
      <c r="I259" s="25">
        <f>$H$221*I$22^3/48/I$164+$H$221*I$22/4/I$207</f>
        <v>0.79620093169757733</v>
      </c>
      <c r="J259" s="25">
        <f>$H$221*J$22^3/48/J$164+$H$221*J$22/4/J$207</f>
        <v>1.3331008045747617</v>
      </c>
      <c r="K259" s="25">
        <f>$H$221*K$22^3/48/K$164+$H$221*K$22/4/K$207</f>
        <v>0.81565835110989438</v>
      </c>
      <c r="L259" s="25"/>
      <c r="M259" s="25">
        <f>$H$221*H$22^3/48/H$164</f>
        <v>1.295070255818412</v>
      </c>
      <c r="N259" s="25">
        <f>$H$221*I$22^3/48/I$164</f>
        <v>0.71922661089286533</v>
      </c>
      <c r="O259" s="25">
        <f>$H$221*J$22^3/48/J$164</f>
        <v>1.2790653761412456</v>
      </c>
      <c r="P259" s="25">
        <f>$H$221*K$22^3/48/K$164</f>
        <v>0.68595170121976345</v>
      </c>
    </row>
    <row r="260" spans="4:16" x14ac:dyDescent="0.25">
      <c r="F260" s="26" t="s">
        <v>119</v>
      </c>
      <c r="G260" s="1"/>
      <c r="H260" s="27">
        <f>IF(H259&gt;H$22/2,"Senza senso",H259/H$22)</f>
        <v>1.9146775756688785E-3</v>
      </c>
      <c r="I260" s="27">
        <f t="shared" ref="I260:K260" si="42">IF(I259&gt;I$22/2,"Senza senso",I259/I$22)</f>
        <v>1.0966954982060293E-3</v>
      </c>
      <c r="J260" s="27">
        <f t="shared" si="42"/>
        <v>1.8400287157691673E-3</v>
      </c>
      <c r="K260" s="27">
        <f t="shared" si="42"/>
        <v>1.1328588209859644E-3</v>
      </c>
      <c r="L260" s="25"/>
      <c r="M260" s="27">
        <f>IF(M259&gt;H$22/2,"Senza senso",M259/H$22)</f>
        <v>1.7838433275735703E-3</v>
      </c>
      <c r="N260" s="27">
        <f t="shared" ref="N260:P260" si="43">IF(N259&gt;I$22/2,"Senza senso",N259/I$22)</f>
        <v>9.9067026293783093E-4</v>
      </c>
      <c r="O260" s="27">
        <f t="shared" si="43"/>
        <v>1.7654456537491313E-3</v>
      </c>
      <c r="P260" s="27">
        <f t="shared" si="43"/>
        <v>9.5271069613856038E-4</v>
      </c>
    </row>
    <row r="261" spans="4:16" x14ac:dyDescent="0.25">
      <c r="F261" t="s">
        <v>123</v>
      </c>
      <c r="G261" s="1" t="s">
        <v>12</v>
      </c>
      <c r="H261" s="25">
        <f>$H$221*H$24^3/48/H$164+$H$221*H$24/4/H$207</f>
        <v>4.3807844436023577</v>
      </c>
      <c r="I261" s="25">
        <f>$H$221*I$24^3/48/I$164+$H$221*I$24/4/I$207</f>
        <v>2.468868249364025</v>
      </c>
      <c r="J261" s="25">
        <f>$H$221*J$24^3/48/J$164+$H$221*J$24/4/J$207</f>
        <v>4.3020773275949171</v>
      </c>
      <c r="K261" s="25">
        <f>$H$221*K$24^3/48/K$164+$H$221*K$24/4/K$207</f>
        <v>2.5096469664518981</v>
      </c>
      <c r="L261" s="25"/>
      <c r="M261" s="25">
        <f>$H$221*H$24^3/48/H$164</f>
        <v>4.2397451241556157</v>
      </c>
      <c r="N261" s="25">
        <f>$H$221*I$24^3/48/I$164</f>
        <v>2.3545730457449072</v>
      </c>
      <c r="O261" s="25">
        <f>$H$221*J$24^3/48/J$164</f>
        <v>4.2216245785939046</v>
      </c>
      <c r="P261" s="25">
        <f>$H$221*K$24^3/48/K$164</f>
        <v>2.3150869916167016</v>
      </c>
    </row>
    <row r="262" spans="4:16" x14ac:dyDescent="0.25">
      <c r="F262" s="26" t="s">
        <v>119</v>
      </c>
      <c r="G262" s="1"/>
      <c r="H262" s="27">
        <f>IF(H261&gt;H$24/2,"Senza senso",H261/H$24)</f>
        <v>4.0638074615977349E-3</v>
      </c>
      <c r="I262" s="27">
        <f t="shared" ref="I262:K262" si="44">IF(I261&gt;I$24/2,"Senza senso",I261/I$24)</f>
        <v>2.2902302869796149E-3</v>
      </c>
      <c r="J262" s="27">
        <f t="shared" si="44"/>
        <v>3.9882055507508268E-3</v>
      </c>
      <c r="K262" s="27">
        <f t="shared" si="44"/>
        <v>2.323747191159165E-3</v>
      </c>
      <c r="L262" s="25"/>
      <c r="M262" s="27">
        <f>IF(M261&gt;H$24/2,"Senza senso",M261/H$24)</f>
        <v>3.932973213502426E-3</v>
      </c>
      <c r="N262" s="27">
        <f t="shared" ref="N262:P262" si="45">IF(N261&gt;I$24/2,"Senza senso",N261/I$24)</f>
        <v>2.1842050517114167E-3</v>
      </c>
      <c r="O262" s="27">
        <f t="shared" si="45"/>
        <v>3.9136224887307914E-3</v>
      </c>
      <c r="P262" s="27">
        <f t="shared" si="45"/>
        <v>2.1435990663117607E-3</v>
      </c>
    </row>
    <row r="263" spans="4:16" x14ac:dyDescent="0.25">
      <c r="F263" t="s">
        <v>124</v>
      </c>
      <c r="G263" s="1" t="s">
        <v>12</v>
      </c>
      <c r="H263" s="25">
        <f>$H$221*H$26^3/48/H$164+$H$221*H$26/4/H$207</f>
        <v>9.1923397533103692</v>
      </c>
      <c r="I263" s="25">
        <f>$H$221*I$26^3/48/I$164+$H$221*I$26/4/I$207</f>
        <v>5.1512767788456788</v>
      </c>
      <c r="J263" s="25">
        <f>$H$221*J$26^3/48/J$164+$H$221*J$26/4/J$207</f>
        <v>9.0311931604783826</v>
      </c>
      <c r="K263" s="25">
        <f>$H$221*K$26^3/48/K$164+$H$221*K$26/4/K$207</f>
        <v>5.0784506789218611</v>
      </c>
      <c r="L263" s="25"/>
      <c r="M263" s="25">
        <f>$H$221*H$26^3/48/H$164</f>
        <v>9.0110034854502725</v>
      </c>
      <c r="N263" s="25">
        <f>$H$221*I$26^3/48/I$164</f>
        <v>5.0043258027639563</v>
      </c>
      <c r="O263" s="25">
        <f>$H$221*J$26^3/48/J$164</f>
        <v>8.9279254528054413</v>
      </c>
      <c r="P263" s="25">
        <f>$H$221*K$26^3/48/K$164</f>
        <v>4.8298462666324431</v>
      </c>
    </row>
    <row r="264" spans="4:16" x14ac:dyDescent="0.25">
      <c r="H264" s="27">
        <f>IF(H263&gt;H$26/2,"Senza senso",H263/H$26)</f>
        <v>6.632279764293196E-3</v>
      </c>
      <c r="I264" s="27">
        <f t="shared" ref="I264:K264" si="46">IF(I263&gt;I$26/2,"Senza senso",I263/I$26)</f>
        <v>3.71664991258707E-3</v>
      </c>
      <c r="J264" s="27">
        <f t="shared" si="46"/>
        <v>6.5226008670217989E-3</v>
      </c>
      <c r="K264" s="27">
        <f t="shared" si="46"/>
        <v>3.6800367238564212E-3</v>
      </c>
      <c r="L264" s="25"/>
      <c r="M264" s="27">
        <f>IF(M263&gt;H$26/2,"Senza senso",M263/H$26)</f>
        <v>6.501445516197888E-3</v>
      </c>
      <c r="N264" s="27">
        <f t="shared" ref="N264:P264" si="47">IF(N263&gt;I$26/2,"Senza senso",N263/I$26)</f>
        <v>3.6106246773188718E-3</v>
      </c>
      <c r="O264" s="27">
        <f t="shared" si="47"/>
        <v>6.4480178050017635E-3</v>
      </c>
      <c r="P264" s="27">
        <f t="shared" si="47"/>
        <v>3.4998885990090169E-3</v>
      </c>
    </row>
    <row r="265" spans="4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4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4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4:16" x14ac:dyDescent="0.25">
      <c r="D268" s="41"/>
      <c r="F268" t="s">
        <v>117</v>
      </c>
      <c r="G268" s="1" t="s">
        <v>12</v>
      </c>
      <c r="H268" s="25">
        <v>1.1950000000000001</v>
      </c>
      <c r="I268" s="25">
        <v>0.72599999999999998</v>
      </c>
      <c r="J268" s="25">
        <v>1.0329999999999999</v>
      </c>
      <c r="K268" s="25">
        <v>0.94699999999999995</v>
      </c>
      <c r="L268" s="25"/>
      <c r="M268" s="25">
        <v>1.2090000000000001</v>
      </c>
      <c r="N268" s="25">
        <v>0.74099999999999999</v>
      </c>
      <c r="O268" s="25">
        <v>1.0369999999999999</v>
      </c>
      <c r="P268" s="25">
        <v>0.95799999999999996</v>
      </c>
    </row>
    <row r="269" spans="4:16" x14ac:dyDescent="0.25">
      <c r="F269" s="26" t="s">
        <v>119</v>
      </c>
      <c r="G269" s="1"/>
      <c r="H269" s="27">
        <f>IF(H268&gt;H$20/2,"Senza senso",H268/H$20)</f>
        <v>2.0117845117845119E-3</v>
      </c>
      <c r="I269" s="27">
        <f t="shared" ref="I269:K269" si="48">IF(I268&gt;I$20/2,"Senza senso",I268/I$20)</f>
        <v>1.2222222222222222E-3</v>
      </c>
      <c r="J269" s="27">
        <f t="shared" si="48"/>
        <v>1.7340943427899948E-3</v>
      </c>
      <c r="K269" s="27">
        <f t="shared" si="48"/>
        <v>1.5783333333333333E-3</v>
      </c>
      <c r="L269" s="25"/>
      <c r="M269" s="27">
        <f>IF(M268&gt;H$20/2,"Senza senso",M268/H$20)</f>
        <v>2.0353535353535355E-3</v>
      </c>
      <c r="N269" s="27">
        <f t="shared" ref="N269" si="49">IF(N268&gt;I$20/2,"Senza senso",N268/I$20)</f>
        <v>1.2474747474747474E-3</v>
      </c>
      <c r="O269" s="27">
        <f t="shared" ref="O269" si="50">IF(O268&gt;J$20/2,"Senza senso",O268/J$20)</f>
        <v>1.7408091321134797E-3</v>
      </c>
      <c r="P269" s="27">
        <f t="shared" ref="P269" si="51">IF(P268&gt;K$20/2,"Senza senso",P268/K$20)</f>
        <v>1.5966666666666666E-3</v>
      </c>
    </row>
    <row r="270" spans="4:16" x14ac:dyDescent="0.25">
      <c r="F270" t="s">
        <v>121</v>
      </c>
      <c r="G270" s="1" t="s">
        <v>12</v>
      </c>
      <c r="H270" s="25">
        <v>1.95</v>
      </c>
      <c r="I270" s="25">
        <v>1.151</v>
      </c>
      <c r="J270" s="25">
        <v>1.7270000000000001</v>
      </c>
      <c r="K270" s="25">
        <v>1.37</v>
      </c>
      <c r="L270" s="25"/>
      <c r="M270" s="25">
        <v>1.962</v>
      </c>
      <c r="N270" s="25">
        <v>1.165</v>
      </c>
      <c r="O270" s="25">
        <v>1.7310000000000001</v>
      </c>
      <c r="P270" s="25">
        <v>1.38</v>
      </c>
    </row>
    <row r="271" spans="4:16" x14ac:dyDescent="0.25">
      <c r="F271" s="26" t="s">
        <v>119</v>
      </c>
      <c r="G271" s="1"/>
      <c r="H271" s="27">
        <f>IF(H270&gt;H$22/2,"Senza senso",H270/H$22)</f>
        <v>2.6859504132231405E-3</v>
      </c>
      <c r="I271" s="27">
        <f t="shared" ref="I271:K271" si="52">IF(I270&gt;I$22/2,"Senza senso",I270/I$22)</f>
        <v>1.5853994490358128E-3</v>
      </c>
      <c r="J271" s="27">
        <f t="shared" si="52"/>
        <v>2.3837129054520359E-3</v>
      </c>
      <c r="K271" s="27">
        <f t="shared" si="52"/>
        <v>1.902777777777778E-3</v>
      </c>
      <c r="L271" s="25"/>
      <c r="M271" s="27">
        <f>IF(M270&gt;H$22/2,"Senza senso",M270/H$22)</f>
        <v>2.7024793388429752E-3</v>
      </c>
      <c r="N271" s="27">
        <f t="shared" ref="N271" si="53">IF(N270&gt;I$22/2,"Senza senso",N270/I$22)</f>
        <v>1.6046831955922865E-3</v>
      </c>
      <c r="O271" s="27">
        <f t="shared" ref="O271" si="54">IF(O270&gt;J$22/2,"Senza senso",O270/J$22)</f>
        <v>2.3892339544513458E-3</v>
      </c>
      <c r="P271" s="27">
        <f t="shared" ref="P271" si="55">IF(P270&gt;K$22/2,"Senza senso",P270/K$22)</f>
        <v>1.9166666666666666E-3</v>
      </c>
    </row>
    <row r="272" spans="4:16" x14ac:dyDescent="0.25">
      <c r="F272" t="s">
        <v>123</v>
      </c>
      <c r="G272" s="1" t="s">
        <v>12</v>
      </c>
      <c r="H272" s="25">
        <v>5.5250000000000004</v>
      </c>
      <c r="I272" s="25">
        <v>3.1259999999999999</v>
      </c>
      <c r="J272" s="25">
        <v>5.1989999999999998</v>
      </c>
      <c r="K272" s="25">
        <v>3.4750000000000001</v>
      </c>
      <c r="L272" s="25"/>
      <c r="M272" s="25">
        <v>5.5350000000000001</v>
      </c>
      <c r="N272" s="25">
        <v>3.1379999999999999</v>
      </c>
      <c r="O272" s="25">
        <v>5.202</v>
      </c>
      <c r="P272" s="25">
        <v>3.4830000000000001</v>
      </c>
    </row>
    <row r="273" spans="6:16" x14ac:dyDescent="0.25">
      <c r="F273" s="26" t="s">
        <v>119</v>
      </c>
      <c r="G273" s="1"/>
      <c r="H273" s="27">
        <f>IF(H272&gt;H$24/2,"Senza senso",H272/H$24)</f>
        <v>5.125231910946197E-3</v>
      </c>
      <c r="I273" s="27">
        <f t="shared" ref="I273:K273" si="56">IF(I272&gt;I$24/2,"Senza senso",I272/I$24)</f>
        <v>2.8998144712430425E-3</v>
      </c>
      <c r="J273" s="27">
        <f t="shared" si="56"/>
        <v>4.8196903680355983E-3</v>
      </c>
      <c r="K273" s="27">
        <f t="shared" si="56"/>
        <v>3.2175925925925926E-3</v>
      </c>
      <c r="L273" s="25"/>
      <c r="M273" s="27">
        <f>IF(M272&gt;H$24/2,"Senza senso",M272/H$24)</f>
        <v>5.1345083487940634E-3</v>
      </c>
      <c r="N273" s="27">
        <f t="shared" ref="N273" si="57">IF(N272&gt;I$24/2,"Senza senso",N272/I$24)</f>
        <v>2.9109461966604824E-3</v>
      </c>
      <c r="O273" s="27">
        <f t="shared" ref="O273" si="58">IF(O272&gt;J$24/2,"Senza senso",O272/J$24)</f>
        <v>4.8224714934643554E-3</v>
      </c>
      <c r="P273" s="27">
        <f t="shared" ref="P273" si="59">IF(P272&gt;K$24/2,"Senza senso",P272/K$24)</f>
        <v>3.225E-3</v>
      </c>
    </row>
    <row r="274" spans="6:16" x14ac:dyDescent="0.25">
      <c r="F274" t="s">
        <v>124</v>
      </c>
      <c r="G274" s="1" t="s">
        <v>12</v>
      </c>
      <c r="H274" s="25">
        <v>11.141999999999999</v>
      </c>
      <c r="I274" s="25">
        <v>6.1980000000000004</v>
      </c>
      <c r="J274" s="25">
        <v>10.641999999999999</v>
      </c>
      <c r="K274" s="25">
        <v>6.4960000000000004</v>
      </c>
      <c r="L274" s="25"/>
      <c r="M274" s="25">
        <v>11.151999999999999</v>
      </c>
      <c r="N274" s="25">
        <v>6.2089999999999996</v>
      </c>
      <c r="O274" s="25">
        <v>10.641999999999999</v>
      </c>
      <c r="P274" s="25">
        <v>6.5010000000000003</v>
      </c>
    </row>
    <row r="275" spans="6:16" x14ac:dyDescent="0.25">
      <c r="H275" s="27">
        <f>IF(H274&gt;H$26/2,"Senza senso",H274/H$26)</f>
        <v>8.0389610389610382E-3</v>
      </c>
      <c r="I275" s="27">
        <f t="shared" ref="I275:K275" si="60">IF(I274&gt;I$26/2,"Senza senso",I274/I$26)</f>
        <v>4.4718614718614724E-3</v>
      </c>
      <c r="J275" s="27">
        <f t="shared" si="60"/>
        <v>7.6859742886032072E-3</v>
      </c>
      <c r="K275" s="27">
        <f t="shared" si="60"/>
        <v>4.7072463768115949E-3</v>
      </c>
      <c r="L275" s="25"/>
      <c r="M275" s="27">
        <f>IF(M274&gt;H$26/2,"Senza senso",M274/H$26)</f>
        <v>8.046176046176046E-3</v>
      </c>
      <c r="N275" s="27">
        <f t="shared" ref="N275" si="61">IF(N274&gt;I$26/2,"Senza senso",N274/I$26)</f>
        <v>4.4797979797979795E-3</v>
      </c>
      <c r="O275" s="27">
        <f t="shared" ref="O275" si="62">IF(O274&gt;J$26/2,"Senza senso",O274/J$26)</f>
        <v>7.6859742886032072E-3</v>
      </c>
      <c r="P275" s="27">
        <f t="shared" ref="P275" si="63">IF(P274&gt;K$26/2,"Senza senso",P274/K$26)</f>
        <v>4.7108695652173915E-3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0.66063007017424358</v>
      </c>
      <c r="I278" s="25">
        <f>$H$221*I$20^3/48/I$165+$H$221*I$20/4/I$208</f>
        <v>0.33351003016515612</v>
      </c>
      <c r="J278" s="25">
        <f>$H$221*J$20^3/48/J$165+$H$221*J$20/4/J$208</f>
        <v>0.57207130546045615</v>
      </c>
      <c r="K278" s="25">
        <f>$H$221*K$20^3/48/K$165+$H$221*K$20/4/K$208</f>
        <v>0.37666094555370283</v>
      </c>
      <c r="L278" s="25"/>
      <c r="M278" s="25">
        <f>$H$221*H$20^3/48/H$165</f>
        <v>0.65991212658312404</v>
      </c>
      <c r="N278" s="25">
        <f>$H$221*I$20^3/48/I$165</f>
        <v>0.33292822425985297</v>
      </c>
      <c r="O278" s="25">
        <f>$H$221*J$20^3/48/J$165</f>
        <v>0.57166086492575163</v>
      </c>
      <c r="P278" s="25">
        <f>$H$221*K$20^3/48/K$165</f>
        <v>0.37566241023312008</v>
      </c>
    </row>
    <row r="279" spans="6:16" x14ac:dyDescent="0.25">
      <c r="F279" s="26" t="s">
        <v>119</v>
      </c>
      <c r="G279" s="1"/>
      <c r="H279" s="27">
        <f>IF(H278&gt;H$20/2,"Senza senso",H278/H$20)</f>
        <v>1.1121718353101745E-3</v>
      </c>
      <c r="I279" s="27">
        <f t="shared" ref="I279:K279" si="64">IF(I278&gt;I$20/2,"Senza senso",I278/I$20)</f>
        <v>5.6146469724773754E-4</v>
      </c>
      <c r="J279" s="27">
        <f t="shared" si="64"/>
        <v>9.6033457354449572E-4</v>
      </c>
      <c r="K279" s="27">
        <f t="shared" si="64"/>
        <v>6.277682425895047E-4</v>
      </c>
      <c r="L279" s="25"/>
      <c r="M279" s="27">
        <f>IF(M278&gt;H$20/2,"Senza senso",M278/H$20)</f>
        <v>1.1109631760658654E-3</v>
      </c>
      <c r="N279" s="27">
        <f t="shared" ref="N279:P279" si="65">IF(N278&gt;I$20/2,"Senza senso",N278/I$20)</f>
        <v>5.6048522602668847E-4</v>
      </c>
      <c r="O279" s="27">
        <f t="shared" si="65"/>
        <v>9.5964556811440585E-4</v>
      </c>
      <c r="P279" s="27">
        <f t="shared" si="65"/>
        <v>6.2610401705520018E-4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1.2057376244469487</v>
      </c>
      <c r="I280" s="25">
        <f>$H$221*I$22^3/48/I$165+$H$221*I$22/4/I$208</f>
        <v>0.60856770308846286</v>
      </c>
      <c r="J280" s="25">
        <f>$H$221*J$22^3/48/J$165+$H$221*J$22/4/J$208</f>
        <v>1.0289199357491083</v>
      </c>
      <c r="K280" s="25">
        <f>$H$221*K$22^3/48/K$165+$H$221*K$22/4/K$208</f>
        <v>0.65034288726753087</v>
      </c>
      <c r="L280" s="25"/>
      <c r="M280" s="25">
        <f>$H$221*H$22^3/48/H$165</f>
        <v>1.2048601378355803</v>
      </c>
      <c r="N280" s="25">
        <f>$H$221*I$22^3/48/I$165</f>
        <v>0.60785660698198118</v>
      </c>
      <c r="O280" s="25">
        <f>$H$221*J$22^3/48/J$165</f>
        <v>1.0284207513150083</v>
      </c>
      <c r="P280" s="25">
        <f>$H$221*K$22^3/48/K$165</f>
        <v>0.64914464488283152</v>
      </c>
    </row>
    <row r="281" spans="6:16" x14ac:dyDescent="0.25">
      <c r="F281" s="26" t="s">
        <v>119</v>
      </c>
      <c r="G281" s="1"/>
      <c r="H281" s="27">
        <f>IF(H280&gt;H$22/2,"Senza senso",H280/H$22)</f>
        <v>1.6607956259599844E-3</v>
      </c>
      <c r="I281" s="27">
        <f t="shared" ref="I281:K281" si="66">IF(I280&gt;I$22/2,"Senza senso",I280/I$22)</f>
        <v>8.3824752491523809E-4</v>
      </c>
      <c r="J281" s="27">
        <f t="shared" si="66"/>
        <v>1.4201793454093972E-3</v>
      </c>
      <c r="K281" s="27">
        <f t="shared" si="66"/>
        <v>9.0325401009379292E-4</v>
      </c>
      <c r="L281" s="25"/>
      <c r="M281" s="27">
        <f>IF(M280&gt;H$22/2,"Senza senso",M280/H$22)</f>
        <v>1.6595869667156754E-3</v>
      </c>
      <c r="N281" s="27">
        <f t="shared" ref="N281:P281" si="67">IF(N280&gt;I$22/2,"Senza senso",N280/I$22)</f>
        <v>8.3726805369418891E-4</v>
      </c>
      <c r="O281" s="27">
        <f t="shared" si="67"/>
        <v>1.4194903399793075E-3</v>
      </c>
      <c r="P281" s="27">
        <f t="shared" si="67"/>
        <v>9.0158978455948818E-4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3.9457220669306681</v>
      </c>
      <c r="I282" s="25">
        <f>$H$221*I$24^3/48/I$165+$H$221*I$24/4/I$208</f>
        <v>1.9910306022806878</v>
      </c>
      <c r="J282" s="25">
        <f>$H$221*J$24^3/48/J$165+$H$221*J$24/4/J$208</f>
        <v>3.395101643630754</v>
      </c>
      <c r="K282" s="25">
        <f>$H$221*K$24^3/48/K$165+$H$221*K$24/4/K$208</f>
        <v>2.1926605400566048</v>
      </c>
      <c r="L282" s="25"/>
      <c r="M282" s="25">
        <f>$H$221*H$24^3/48/H$165</f>
        <v>3.9444191322653031</v>
      </c>
      <c r="N282" s="25">
        <f>$H$221*I$24^3/48/I$165</f>
        <v>1.989974732304397</v>
      </c>
      <c r="O282" s="25">
        <f>$H$221*J$24^3/48/J$165</f>
        <v>3.394358413473316</v>
      </c>
      <c r="P282" s="25">
        <f>$H$221*K$24^3/48/K$165</f>
        <v>2.1908631764795561</v>
      </c>
    </row>
    <row r="283" spans="6:16" x14ac:dyDescent="0.25">
      <c r="F283" s="26" t="s">
        <v>119</v>
      </c>
      <c r="G283" s="1"/>
      <c r="H283" s="27">
        <f>IF(H282&gt;H$24/2,"Senza senso",H282/H$24)</f>
        <v>3.6602245518837367E-3</v>
      </c>
      <c r="I283" s="27">
        <f t="shared" ref="I283:K283" si="68">IF(I282&gt;I$24/2,"Senza senso",I282/I$24)</f>
        <v>1.8469671635256845E-3</v>
      </c>
      <c r="J283" s="27">
        <f t="shared" si="68"/>
        <v>3.1474011714385406E-3</v>
      </c>
      <c r="K283" s="27">
        <f t="shared" si="68"/>
        <v>2.0302412407931527E-3</v>
      </c>
      <c r="L283" s="25"/>
      <c r="M283" s="27">
        <f>IF(M282&gt;H$24/2,"Senza senso",M282/H$24)</f>
        <v>3.6590158926394275E-3</v>
      </c>
      <c r="N283" s="27">
        <f t="shared" ref="N283:P283" si="69">IF(N282&gt;I$24/2,"Senza senso",N282/I$24)</f>
        <v>1.8459876923046354E-3</v>
      </c>
      <c r="O283" s="27">
        <f t="shared" si="69"/>
        <v>3.1467121660084508E-3</v>
      </c>
      <c r="P283" s="27">
        <f t="shared" si="69"/>
        <v>2.0285770152588482E-3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8.3850033283056309</v>
      </c>
      <c r="I284" s="25">
        <f>$H$221*I$26^3/48/I$165+$H$221*I$26/4/I$208</f>
        <v>4.2307790627097654</v>
      </c>
      <c r="J284" s="25">
        <f>$H$221*J$26^3/48/J$165+$H$221*J$26/4/J$208</f>
        <v>7.1793703414827688</v>
      </c>
      <c r="K284" s="25">
        <f>$H$221*K$26^3/48/K$165+$H$221*K$26/4/K$208</f>
        <v>4.5729811765437116</v>
      </c>
      <c r="L284" s="25"/>
      <c r="M284" s="25">
        <f>$H$221*H$26^3/48/H$165</f>
        <v>8.3833281265930193</v>
      </c>
      <c r="N284" s="25">
        <f>$H$221*I$26^3/48/I$165</f>
        <v>4.2294215155973918</v>
      </c>
      <c r="O284" s="25">
        <f>$H$221*J$26^3/48/J$165</f>
        <v>7.1784163445642664</v>
      </c>
      <c r="P284" s="25">
        <f>$H$221*K$26^3/48/K$165</f>
        <v>4.5706845453063716</v>
      </c>
    </row>
    <row r="285" spans="6:16" x14ac:dyDescent="0.25">
      <c r="H285" s="27">
        <f>IF(H284&gt;H$26/2,"Senza senso",H284/H$26)</f>
        <v>6.0497859511584639E-3</v>
      </c>
      <c r="I285" s="27">
        <f t="shared" ref="I285:K285" si="70">IF(I284&gt;I$26/2,"Senza senso",I284/I$26)</f>
        <v>3.0525101462552419E-3</v>
      </c>
      <c r="J285" s="27">
        <f t="shared" si="70"/>
        <v>5.1851584150532787E-3</v>
      </c>
      <c r="K285" s="27">
        <f t="shared" si="70"/>
        <v>3.3137544757563127E-3</v>
      </c>
      <c r="L285" s="25"/>
      <c r="M285" s="27">
        <f>IF(M284&gt;H$26/2,"Senza senso",M284/H$26)</f>
        <v>6.0485772919141555E-3</v>
      </c>
      <c r="N285" s="27">
        <f t="shared" ref="N285:P285" si="71">IF(N284&gt;I$26/2,"Senza senso",N284/I$26)</f>
        <v>3.0515306750341933E-3</v>
      </c>
      <c r="O285" s="27">
        <f t="shared" si="71"/>
        <v>5.1844694096231884E-3</v>
      </c>
      <c r="P285" s="27">
        <f t="shared" si="71"/>
        <v>3.3120902502220082E-3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0.76641810797681609</v>
      </c>
      <c r="I289" s="25">
        <f>$H$221*I$20^3/48/I$167+$H$221*I$20/4/I$210</f>
        <v>0.44019679910044573</v>
      </c>
      <c r="J289" s="25">
        <f>$H$221*J$20^3/48/J$167+$H$221*J$20/4/J$210</f>
        <v>0.74362670417965149</v>
      </c>
      <c r="K289" s="25">
        <f>$H$221*K$20^3/48/K$167+$H$221*K$20/4/K$210</f>
        <v>0.47637502468434423</v>
      </c>
      <c r="L289" s="25"/>
      <c r="M289" s="25">
        <f>$H$221*H$20^3/48/H$167</f>
        <v>0.70932097407334516</v>
      </c>
      <c r="N289" s="25">
        <f>$H$221*I$20^3/48/I$167</f>
        <v>0.39392652091727937</v>
      </c>
      <c r="O289" s="25">
        <f>$H$221*J$20^3/48/J$167</f>
        <v>0.71098489435042544</v>
      </c>
      <c r="P289" s="25">
        <f>$H$221*K$20^3/48/K$167</f>
        <v>0.39696279005773349</v>
      </c>
    </row>
    <row r="290" spans="6:16" x14ac:dyDescent="0.25">
      <c r="F290" s="26" t="s">
        <v>119</v>
      </c>
      <c r="G290" s="1"/>
      <c r="H290" s="27">
        <f>IF(H289&gt;H$20/2,"Senza senso",H289/H$20)</f>
        <v>1.290266175045145E-3</v>
      </c>
      <c r="I290" s="27">
        <f t="shared" ref="I290:K290" si="72">IF(I289&gt;I$20/2,"Senza senso",I289/I$20)</f>
        <v>7.4107205235765278E-4</v>
      </c>
      <c r="J290" s="27">
        <f t="shared" si="72"/>
        <v>1.248324163470961E-3</v>
      </c>
      <c r="K290" s="27">
        <f t="shared" si="72"/>
        <v>7.9395837447390706E-4</v>
      </c>
      <c r="L290" s="25"/>
      <c r="M290" s="27">
        <f>IF(M289&gt;H$20/2,"Senza senso",M289/H$20)</f>
        <v>1.1941430539955306E-3</v>
      </c>
      <c r="N290" s="27">
        <f t="shared" ref="N290:P290" si="73">IF(N289&gt;I$20/2,"Senza senso",N289/I$20)</f>
        <v>6.6317596114020096E-4</v>
      </c>
      <c r="O290" s="27">
        <f t="shared" si="73"/>
        <v>1.1935284444358324E-3</v>
      </c>
      <c r="P290" s="27">
        <f t="shared" si="73"/>
        <v>6.616046500962225E-4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1.3648556417004321</v>
      </c>
      <c r="I291" s="25">
        <f>$H$221*I$22^3/48/I$167+$H$221*I$22/4/I$210</f>
        <v>0.77577917311673539</v>
      </c>
      <c r="J291" s="25">
        <f>$H$221*J$22^3/48/J$167+$H$221*J$22/4/J$210</f>
        <v>1.3187648745821963</v>
      </c>
      <c r="K291" s="25">
        <f>$H$221*K$22^3/48/K$167+$H$221*K$22/4/K$210</f>
        <v>0.78124638277169633</v>
      </c>
      <c r="L291" s="25"/>
      <c r="M291" s="25">
        <f>$H$221*H$22^3/48/H$167</f>
        <v>1.295070255818412</v>
      </c>
      <c r="N291" s="25">
        <f>$H$221*I$22^3/48/I$167</f>
        <v>0.71922661089286533</v>
      </c>
      <c r="O291" s="25">
        <f>$H$221*J$22^3/48/J$167</f>
        <v>1.2790653761412456</v>
      </c>
      <c r="P291" s="25">
        <f>$H$221*K$22^3/48/K$167</f>
        <v>0.68595170121976345</v>
      </c>
    </row>
    <row r="292" spans="6:16" x14ac:dyDescent="0.25">
      <c r="F292" s="26" t="s">
        <v>119</v>
      </c>
      <c r="G292" s="1"/>
      <c r="H292" s="27">
        <f>IF(H291&gt;H$22/2,"Senza senso",H291/H$22)</f>
        <v>1.8799664486231847E-3</v>
      </c>
      <c r="I292" s="27">
        <f t="shared" ref="I292:K292" si="74">IF(I291&gt;I$22/2,"Senza senso",I291/I$22)</f>
        <v>1.068566354155283E-3</v>
      </c>
      <c r="J292" s="27">
        <f t="shared" si="74"/>
        <v>1.8202413727842598E-3</v>
      </c>
      <c r="K292" s="27">
        <f t="shared" si="74"/>
        <v>1.0850644205162448E-3</v>
      </c>
      <c r="L292" s="25"/>
      <c r="M292" s="27">
        <f>IF(M291&gt;H$22/2,"Senza senso",M291/H$22)</f>
        <v>1.7838433275735703E-3</v>
      </c>
      <c r="N292" s="27">
        <f t="shared" ref="N292:P292" si="75">IF(N291&gt;I$22/2,"Senza senso",N291/I$22)</f>
        <v>9.9067026293783093E-4</v>
      </c>
      <c r="O292" s="27">
        <f t="shared" si="75"/>
        <v>1.7654456537491313E-3</v>
      </c>
      <c r="P292" s="27">
        <f t="shared" si="75"/>
        <v>9.5271069613856038E-4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4.3433658486470996</v>
      </c>
      <c r="I293" s="25">
        <f>$H$221*I$24^3/48/I$167+$H$221*I$24/4/I$210</f>
        <v>2.4385450320773203</v>
      </c>
      <c r="J293" s="25">
        <f>$H$221*J$24^3/48/J$167+$H$221*J$24/4/J$210</f>
        <v>4.280732720717098</v>
      </c>
      <c r="K293" s="25">
        <f>$H$221*K$24^3/48/K$167+$H$221*K$24/4/K$210</f>
        <v>2.4580290139446008</v>
      </c>
      <c r="L293" s="25"/>
      <c r="M293" s="25">
        <f>$H$221*H$24^3/48/H$167</f>
        <v>4.2397451241556157</v>
      </c>
      <c r="N293" s="25">
        <f>$H$221*I$24^3/48/I$167</f>
        <v>2.3545730457449072</v>
      </c>
      <c r="O293" s="25">
        <f>$H$221*J$24^3/48/J$167</f>
        <v>4.2216245785939046</v>
      </c>
      <c r="P293" s="25">
        <f>$H$221*K$24^3/48/K$167</f>
        <v>2.3150869916167016</v>
      </c>
    </row>
    <row r="294" spans="6:16" x14ac:dyDescent="0.25">
      <c r="F294" s="26" t="s">
        <v>119</v>
      </c>
      <c r="G294" s="1"/>
      <c r="H294" s="27">
        <f>IF(H293&gt;H$24/2,"Senza senso",H293/H$24)</f>
        <v>4.0290963345520408E-3</v>
      </c>
      <c r="I294" s="27">
        <f t="shared" ref="I294:K294" si="76">IF(I293&gt;I$24/2,"Senza senso",I293/I$24)</f>
        <v>2.2621011429288687E-3</v>
      </c>
      <c r="J294" s="27">
        <f t="shared" si="76"/>
        <v>3.9684182077659195E-3</v>
      </c>
      <c r="K294" s="27">
        <f t="shared" si="76"/>
        <v>2.2759527906894453E-3</v>
      </c>
      <c r="L294" s="25"/>
      <c r="M294" s="27">
        <f>IF(M293&gt;H$24/2,"Senza senso",M293/H$24)</f>
        <v>3.932973213502426E-3</v>
      </c>
      <c r="N294" s="27">
        <f t="shared" ref="N294:P294" si="77">IF(N293&gt;I$24/2,"Senza senso",N293/I$24)</f>
        <v>2.1842050517114167E-3</v>
      </c>
      <c r="O294" s="27">
        <f t="shared" si="77"/>
        <v>3.9136224887307914E-3</v>
      </c>
      <c r="P294" s="27">
        <f t="shared" si="77"/>
        <v>2.1435990663117607E-3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9.1442301312250382</v>
      </c>
      <c r="I295" s="25">
        <f>$H$221*I$26^3/48/I$167+$H$221*I$26/4/I$210</f>
        <v>5.1122897851913445</v>
      </c>
      <c r="J295" s="25">
        <f>$H$221*J$26^3/48/J$167+$H$221*J$26/4/J$210</f>
        <v>9.0037956053814803</v>
      </c>
      <c r="K295" s="25">
        <f>$H$221*K$26^3/48/K$167+$H$221*K$26/4/K$210</f>
        <v>5.0124944062736478</v>
      </c>
      <c r="L295" s="25"/>
      <c r="M295" s="25">
        <f>$H$221*H$26^3/48/H$167</f>
        <v>9.0110034854502725</v>
      </c>
      <c r="N295" s="25">
        <f>$H$221*I$26^3/48/I$167</f>
        <v>5.0043258027639563</v>
      </c>
      <c r="O295" s="25">
        <f>$H$221*J$26^3/48/J$167</f>
        <v>8.9279254528054413</v>
      </c>
      <c r="P295" s="25">
        <f>$H$221*K$26^3/48/K$167</f>
        <v>4.8298462666324431</v>
      </c>
    </row>
    <row r="296" spans="6:16" x14ac:dyDescent="0.25">
      <c r="H296" s="27">
        <f>IF(H295&gt;H$26/2,"Senza senso",H295/H$26)</f>
        <v>6.597568637247502E-3</v>
      </c>
      <c r="I296" s="27">
        <f t="shared" ref="I296:K296" si="78">IF(I295&gt;I$26/2,"Senza senso",I295/I$26)</f>
        <v>3.6885207685363234E-3</v>
      </c>
      <c r="J296" s="27">
        <f t="shared" si="78"/>
        <v>6.5028135240368925E-3</v>
      </c>
      <c r="K296" s="27">
        <f t="shared" si="78"/>
        <v>3.6322423233867015E-3</v>
      </c>
      <c r="L296" s="25"/>
      <c r="M296" s="27">
        <f>IF(M295&gt;H$26/2,"Senza senso",M295/H$26)</f>
        <v>6.501445516197888E-3</v>
      </c>
      <c r="N296" s="27">
        <f t="shared" ref="N296:P296" si="79">IF(N295&gt;I$26/2,"Senza senso",N295/I$26)</f>
        <v>3.6106246773188718E-3</v>
      </c>
      <c r="O296" s="27">
        <f t="shared" si="79"/>
        <v>6.4480178050017635E-3</v>
      </c>
      <c r="P296" s="27">
        <f t="shared" si="79"/>
        <v>3.4998885990090169E-3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1.1080000000000001</v>
      </c>
      <c r="I300" s="25">
        <v>0.65700000000000003</v>
      </c>
      <c r="J300" s="25">
        <v>0.98299999999999998</v>
      </c>
      <c r="K300" s="25">
        <v>0.82799999999999996</v>
      </c>
      <c r="L300" s="25"/>
      <c r="M300" s="25">
        <v>1.119</v>
      </c>
      <c r="N300" s="25">
        <v>0.67</v>
      </c>
      <c r="O300" s="25">
        <v>0.98599999999999999</v>
      </c>
      <c r="P300" s="25">
        <v>0.83499999999999996</v>
      </c>
    </row>
    <row r="301" spans="6:16" x14ac:dyDescent="0.25">
      <c r="F301" s="26" t="s">
        <v>119</v>
      </c>
      <c r="G301" s="1"/>
      <c r="H301" s="27">
        <f>IF(H300&gt;H$20/2,"Senza senso",H300/H$20)</f>
        <v>1.8653198653198655E-3</v>
      </c>
      <c r="I301" s="27">
        <f t="shared" ref="I301:K301" si="80">IF(I300&gt;I$20/2,"Senza senso",I300/I$20)</f>
        <v>1.1060606060606061E-3</v>
      </c>
      <c r="J301" s="27">
        <f t="shared" si="80"/>
        <v>1.6501594762464327E-3</v>
      </c>
      <c r="K301" s="27">
        <f t="shared" si="80"/>
        <v>1.3799999999999999E-3</v>
      </c>
      <c r="L301" s="25"/>
      <c r="M301" s="27">
        <f>IF(M300&gt;H$20/2,"Senza senso",M300/H$20)</f>
        <v>1.8838383838383839E-3</v>
      </c>
      <c r="N301" s="27">
        <f t="shared" ref="N301" si="81">IF(N300&gt;I$20/2,"Senza senso",N300/I$20)</f>
        <v>1.127946127946128E-3</v>
      </c>
      <c r="O301" s="27">
        <f t="shared" ref="O301" si="82">IF(O300&gt;J$20/2,"Senza senso",O300/J$20)</f>
        <v>1.6551955682390465E-3</v>
      </c>
      <c r="P301" s="27">
        <f t="shared" ref="P301" si="83">IF(P300&gt;K$20/2,"Senza senso",P300/K$20)</f>
        <v>1.3916666666666667E-3</v>
      </c>
    </row>
    <row r="302" spans="6:16" x14ac:dyDescent="0.25">
      <c r="F302" t="s">
        <v>121</v>
      </c>
      <c r="G302" s="1" t="s">
        <v>12</v>
      </c>
      <c r="H302" s="25">
        <v>1.843</v>
      </c>
      <c r="I302" s="25">
        <v>1.0660000000000001</v>
      </c>
      <c r="J302" s="25">
        <v>1.6659999999999999</v>
      </c>
      <c r="K302" s="25">
        <v>1.2270000000000001</v>
      </c>
      <c r="L302" s="25"/>
      <c r="M302" s="25">
        <v>1.8520000000000001</v>
      </c>
      <c r="N302" s="25">
        <v>1.0780000000000001</v>
      </c>
      <c r="O302" s="25">
        <v>1.669</v>
      </c>
      <c r="P302" s="25">
        <v>1.2330000000000001</v>
      </c>
    </row>
    <row r="303" spans="6:16" x14ac:dyDescent="0.25">
      <c r="F303" s="26" t="s">
        <v>119</v>
      </c>
      <c r="G303" s="1"/>
      <c r="H303" s="27">
        <f>IF(H302&gt;H$22/2,"Senza senso",H302/H$22)</f>
        <v>2.5385674931129474E-3</v>
      </c>
      <c r="I303" s="27">
        <f t="shared" ref="I303:K303" si="84">IF(I302&gt;I$22/2,"Senza senso",I302/I$22)</f>
        <v>1.4683195592286502E-3</v>
      </c>
      <c r="J303" s="27">
        <f t="shared" si="84"/>
        <v>2.2995169082125604E-3</v>
      </c>
      <c r="K303" s="27">
        <f t="shared" si="84"/>
        <v>1.7041666666666668E-3</v>
      </c>
      <c r="L303" s="25"/>
      <c r="M303" s="27">
        <f>IF(M302&gt;H$22/2,"Senza senso",M302/H$22)</f>
        <v>2.550964187327824E-3</v>
      </c>
      <c r="N303" s="27">
        <f t="shared" ref="N303" si="85">IF(N302&gt;I$22/2,"Senza senso",N302/I$22)</f>
        <v>1.4848484848484849E-3</v>
      </c>
      <c r="O303" s="27">
        <f t="shared" ref="O303" si="86">IF(O302&gt;J$22/2,"Senza senso",O302/J$22)</f>
        <v>2.303657694962043E-3</v>
      </c>
      <c r="P303" s="27">
        <f t="shared" ref="P303" si="87">IF(P302&gt;K$22/2,"Senza senso",P302/K$22)</f>
        <v>1.7125E-3</v>
      </c>
    </row>
    <row r="304" spans="6:16" x14ac:dyDescent="0.25">
      <c r="F304" t="s">
        <v>123</v>
      </c>
      <c r="G304" s="1" t="s">
        <v>12</v>
      </c>
      <c r="H304" s="25">
        <v>5.3630000000000004</v>
      </c>
      <c r="I304" s="25">
        <v>2.9980000000000002</v>
      </c>
      <c r="J304" s="25">
        <v>5.1059999999999999</v>
      </c>
      <c r="K304" s="25">
        <v>3.2570000000000001</v>
      </c>
      <c r="L304" s="25"/>
      <c r="M304" s="25">
        <v>5.3710000000000004</v>
      </c>
      <c r="N304" s="25">
        <v>3.0089999999999999</v>
      </c>
      <c r="O304" s="25">
        <v>5.109</v>
      </c>
      <c r="P304" s="25">
        <v>3.2610000000000001</v>
      </c>
    </row>
    <row r="305" spans="6:16" x14ac:dyDescent="0.25">
      <c r="F305" s="26" t="s">
        <v>119</v>
      </c>
      <c r="G305" s="1"/>
      <c r="H305" s="27">
        <f>IF(H304&gt;H$24/2,"Senza senso",H304/H$24)</f>
        <v>4.9749536178107607E-3</v>
      </c>
      <c r="I305" s="27">
        <f t="shared" ref="I305:K305" si="88">IF(I304&gt;I$24/2,"Senza senso",I304/I$24)</f>
        <v>2.7810760667903527E-3</v>
      </c>
      <c r="J305" s="27">
        <f t="shared" si="88"/>
        <v>4.7334754797441359E-3</v>
      </c>
      <c r="K305" s="27">
        <f t="shared" si="88"/>
        <v>3.0157407407407407E-3</v>
      </c>
      <c r="L305" s="25"/>
      <c r="M305" s="27">
        <f>IF(M304&gt;H$24/2,"Senza senso",M304/H$24)</f>
        <v>4.9823747680890545E-3</v>
      </c>
      <c r="N305" s="27">
        <f t="shared" ref="N305" si="89">IF(N304&gt;I$24/2,"Senza senso",N304/I$24)</f>
        <v>2.7912801484230054E-3</v>
      </c>
      <c r="O305" s="27">
        <f t="shared" ref="O305" si="90">IF(O304&gt;J$24/2,"Senza senso",O304/J$24)</f>
        <v>4.736256605172893E-3</v>
      </c>
      <c r="P305" s="27">
        <f t="shared" ref="P305" si="91">IF(P304&gt;K$24/2,"Senza senso",P304/K$24)</f>
        <v>3.0194444444444444E-3</v>
      </c>
    </row>
    <row r="306" spans="6:16" x14ac:dyDescent="0.25">
      <c r="F306" t="s">
        <v>124</v>
      </c>
      <c r="G306" s="1" t="s">
        <v>12</v>
      </c>
      <c r="H306" s="25">
        <v>10.932</v>
      </c>
      <c r="I306" s="25">
        <v>6.0330000000000004</v>
      </c>
      <c r="J306" s="25">
        <v>10.522</v>
      </c>
      <c r="K306" s="25">
        <v>6.2160000000000002</v>
      </c>
      <c r="L306" s="25"/>
      <c r="M306" s="25">
        <v>10.939</v>
      </c>
      <c r="N306" s="25">
        <v>6.0419999999999998</v>
      </c>
      <c r="O306" s="25">
        <v>10.522</v>
      </c>
      <c r="P306" s="25">
        <v>6.218</v>
      </c>
    </row>
    <row r="307" spans="6:16" x14ac:dyDescent="0.25">
      <c r="H307" s="27">
        <f>IF(H306&gt;H$26/2,"Senza senso",H306/H$26)</f>
        <v>7.8874458874458875E-3</v>
      </c>
      <c r="I307" s="27">
        <f t="shared" ref="I307:K307" si="92">IF(I306&gt;I$26/2,"Senza senso",I306/I$26)</f>
        <v>4.352813852813853E-3</v>
      </c>
      <c r="J307" s="27">
        <f t="shared" si="92"/>
        <v>7.5993066589628783E-3</v>
      </c>
      <c r="K307" s="27">
        <f t="shared" si="92"/>
        <v>4.5043478260869563E-3</v>
      </c>
      <c r="L307" s="25"/>
      <c r="M307" s="27">
        <f>IF(M306&gt;H$26/2,"Senza senso",M306/H$26)</f>
        <v>7.8924963924963919E-3</v>
      </c>
      <c r="N307" s="27">
        <f t="shared" ref="N307" si="93">IF(N306&gt;I$26/2,"Senza senso",N306/I$26)</f>
        <v>4.3593073593073588E-3</v>
      </c>
      <c r="O307" s="27">
        <f t="shared" ref="O307" si="94">IF(O306&gt;J$26/2,"Senza senso",O306/J$26)</f>
        <v>7.5993066589628783E-3</v>
      </c>
      <c r="P307" s="27">
        <f t="shared" ref="P307" si="95">IF(P306&gt;K$26/2,"Senza senso",P306/K$26)</f>
        <v>4.5057971014492749E-3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0.64424761839202238</v>
      </c>
      <c r="I310" s="25">
        <f>$H$221*I$20^3/48/I$168+$H$221*I$20/4/I$211</f>
        <v>0.31572519095397988</v>
      </c>
      <c r="J310" s="25">
        <f>$H$221*J$20^3/48/J$168+$H$221*J$20/4/J$211</f>
        <v>0.53418331437856248</v>
      </c>
      <c r="K310" s="25">
        <f>$H$221*K$20^3/48/K$168+$H$221*K$20/4/K$211</f>
        <v>0.36925531688522184</v>
      </c>
      <c r="L310" s="25"/>
      <c r="M310" s="25">
        <f>$H$221*H$20^3/48/H$168</f>
        <v>0.64372014963119983</v>
      </c>
      <c r="N310" s="25">
        <f>$H$221*I$20^3/48/I$168</f>
        <v>0.31529774171743064</v>
      </c>
      <c r="O310" s="25">
        <f>$H$221*J$20^3/48/J$168</f>
        <v>0.53388176623061634</v>
      </c>
      <c r="P310" s="25">
        <f>$H$221*K$20^3/48/K$168</f>
        <v>0.36852169909867122</v>
      </c>
    </row>
    <row r="311" spans="6:16" x14ac:dyDescent="0.25">
      <c r="F311" s="26" t="s">
        <v>119</v>
      </c>
      <c r="G311" s="1"/>
      <c r="H311" s="27">
        <f>IF(H310&gt;H$20/2,"Senza senso",H310/H$20)</f>
        <v>1.0845919501549198E-3</v>
      </c>
      <c r="I311" s="27">
        <f t="shared" ref="I311:K311" si="96">IF(I310&gt;I$20/2,"Senza senso",I310/I$20)</f>
        <v>5.3152389049491565E-4</v>
      </c>
      <c r="J311" s="27">
        <f t="shared" si="96"/>
        <v>8.9673210404324734E-4</v>
      </c>
      <c r="K311" s="27">
        <f t="shared" si="96"/>
        <v>6.1542552814203635E-4</v>
      </c>
      <c r="L311" s="25"/>
      <c r="M311" s="27">
        <f>IF(M310&gt;H$20/2,"Senza senso",M310/H$20)</f>
        <v>1.0837039556080806E-3</v>
      </c>
      <c r="N311" s="27">
        <f t="shared" ref="N311:P311" si="97">IF(N310&gt;I$20/2,"Senza senso",N310/I$20)</f>
        <v>5.3080427898557342E-4</v>
      </c>
      <c r="O311" s="27">
        <f t="shared" si="97"/>
        <v>8.96225895972161E-4</v>
      </c>
      <c r="P311" s="27">
        <f t="shared" si="97"/>
        <v>6.1420283183111874E-4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1.175941692489739</v>
      </c>
      <c r="I312" s="25">
        <f>$H$221*I$22^3/48/I$168+$H$221*I$22/4/I$211</f>
        <v>0.57618950822450699</v>
      </c>
      <c r="J312" s="25">
        <f>$H$221*J$22^3/48/J$168+$H$221*J$22/4/J$211</f>
        <v>0.96082271181211631</v>
      </c>
      <c r="K312" s="25">
        <f>$H$221*K$22^3/48/K$168+$H$221*K$22/4/K$211</f>
        <v>0.63768583738636453</v>
      </c>
      <c r="L312" s="25"/>
      <c r="M312" s="25">
        <f>$H$221*H$22^3/48/H$168</f>
        <v>1.1752970084487337</v>
      </c>
      <c r="N312" s="25">
        <f>$H$221*I$22^3/48/I$168</f>
        <v>0.57566707026872455</v>
      </c>
      <c r="O312" s="25">
        <f>$H$221*J$22^3/48/J$168</f>
        <v>0.9604559640646142</v>
      </c>
      <c r="P312" s="25">
        <f>$H$221*K$22^3/48/K$168</f>
        <v>0.6368054960425038</v>
      </c>
    </row>
    <row r="313" spans="6:16" x14ac:dyDescent="0.25">
      <c r="F313" s="26" t="s">
        <v>119</v>
      </c>
      <c r="G313" s="1"/>
      <c r="H313" s="27">
        <f>IF(H312&gt;H$22/2,"Senza senso",H312/H$22)</f>
        <v>1.6197543973687865E-3</v>
      </c>
      <c r="I313" s="27">
        <f t="shared" ref="I313:K313" si="98">IF(I312&gt;I$22/2,"Senza senso",I312/I$22)</f>
        <v>7.9364946036433466E-4</v>
      </c>
      <c r="J313" s="27">
        <f t="shared" si="98"/>
        <v>1.3261873178911198E-3</v>
      </c>
      <c r="K313" s="27">
        <f t="shared" si="98"/>
        <v>8.8567477414772848E-4</v>
      </c>
      <c r="L313" s="25"/>
      <c r="M313" s="27">
        <f>IF(M312&gt;H$22/2,"Senza senso",M312/H$22)</f>
        <v>1.6188664028219473E-3</v>
      </c>
      <c r="N313" s="27">
        <f t="shared" ref="N313:P313" si="99">IF(N312&gt;I$22/2,"Senza senso",N312/I$22)</f>
        <v>7.9292984885499253E-4</v>
      </c>
      <c r="O313" s="27">
        <f t="shared" si="99"/>
        <v>1.3256811098200335E-3</v>
      </c>
      <c r="P313" s="27">
        <f t="shared" si="99"/>
        <v>8.8445207783681087E-4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3.8485938929820844</v>
      </c>
      <c r="I314" s="25">
        <f>$H$221*I$24^3/48/I$168+$H$221*I$24/4/I$211</f>
        <v>1.8853697571250709</v>
      </c>
      <c r="J314" s="25">
        <f>$H$221*J$24^3/48/J$168+$H$221*J$24/4/J$211</f>
        <v>3.1705829972083182</v>
      </c>
      <c r="K314" s="25">
        <f>$H$221*K$24^3/48/K$168+$H$221*K$24/4/K$211</f>
        <v>2.1505390611592414</v>
      </c>
      <c r="L314" s="25"/>
      <c r="M314" s="25">
        <f>$H$221*H$24^3/48/H$168</f>
        <v>3.8476366348605917</v>
      </c>
      <c r="N314" s="25">
        <f>$H$221*I$24^3/48/I$168</f>
        <v>1.8845940159180001</v>
      </c>
      <c r="O314" s="25">
        <f>$H$221*J$24^3/48/J$168</f>
        <v>3.1700369505620372</v>
      </c>
      <c r="P314" s="25">
        <f>$H$221*K$24^3/48/K$168</f>
        <v>2.1492185491434506</v>
      </c>
    </row>
    <row r="315" spans="6:16" x14ac:dyDescent="0.25">
      <c r="F315" s="26" t="s">
        <v>119</v>
      </c>
      <c r="G315" s="1"/>
      <c r="H315" s="27">
        <f>IF(H314&gt;H$24/2,"Senza senso",H314/H$24)</f>
        <v>3.570124204992657E-3</v>
      </c>
      <c r="I315" s="27">
        <f t="shared" ref="I315:K315" si="100">IF(I314&gt;I$24/2,"Senza senso",I314/I$24)</f>
        <v>1.7489515372217726E-3</v>
      </c>
      <c r="J315" s="27">
        <f t="shared" si="100"/>
        <v>2.9392629991733736E-3</v>
      </c>
      <c r="K315" s="27">
        <f t="shared" si="100"/>
        <v>1.9912398714437419E-3</v>
      </c>
      <c r="L315" s="25"/>
      <c r="M315" s="27">
        <f>IF(M314&gt;H$24/2,"Senza senso",M314/H$24)</f>
        <v>3.5692362104458178E-3</v>
      </c>
      <c r="N315" s="27">
        <f t="shared" ref="N315:P315" si="101">IF(N314&gt;I$24/2,"Senza senso",N314/I$24)</f>
        <v>1.7482319257124306E-3</v>
      </c>
      <c r="O315" s="27">
        <f t="shared" si="101"/>
        <v>2.9387567911022872E-3</v>
      </c>
      <c r="P315" s="27">
        <f t="shared" si="101"/>
        <v>1.9900171751328246E-3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8.1788608094604935</v>
      </c>
      <c r="I316" s="25">
        <f>$H$221*I$26^3/48/I$168+$H$221*I$26/4/I$211</f>
        <v>4.0064464707770853</v>
      </c>
      <c r="J316" s="25">
        <f>$H$221*J$26^3/48/J$168+$H$221*J$26/4/J$211</f>
        <v>6.7047204148072383</v>
      </c>
      <c r="K316" s="25">
        <f>$H$221*K$26^3/48/K$168+$H$221*K$26/4/K$211</f>
        <v>4.4854908338425989</v>
      </c>
      <c r="L316" s="25"/>
      <c r="M316" s="25">
        <f>$H$221*H$26^3/48/H$168</f>
        <v>8.1776300490185747</v>
      </c>
      <c r="N316" s="25">
        <f>$H$221*I$26^3/48/I$168</f>
        <v>4.0054490892251371</v>
      </c>
      <c r="O316" s="25">
        <f>$H$221*J$26^3/48/J$168</f>
        <v>6.7040195191120118</v>
      </c>
      <c r="P316" s="25">
        <f>$H$221*K$26^3/48/K$168</f>
        <v>4.483803512933533</v>
      </c>
    </row>
    <row r="317" spans="6:16" x14ac:dyDescent="0.25">
      <c r="H317" s="27">
        <f>IF(H316&gt;H$26/2,"Senza senso",H316/H$26)</f>
        <v>5.9010539750797208E-3</v>
      </c>
      <c r="I317" s="27">
        <f t="shared" ref="I317:K317" si="102">IF(I316&gt;I$26/2,"Senza senso",I316/I$26)</f>
        <v>2.8906540193196864E-3</v>
      </c>
      <c r="J317" s="27">
        <f t="shared" si="102"/>
        <v>4.8423518812705756E-3</v>
      </c>
      <c r="K317" s="27">
        <f t="shared" si="102"/>
        <v>3.2503556766975356E-3</v>
      </c>
      <c r="L317" s="25"/>
      <c r="M317" s="27">
        <f>IF(M316&gt;H$26/2,"Senza senso",M316/H$26)</f>
        <v>5.9001659805328821E-3</v>
      </c>
      <c r="N317" s="27">
        <f t="shared" ref="N317:P317" si="103">IF(N316&gt;I$26/2,"Senza senso",N316/I$26)</f>
        <v>2.8899344078103443E-3</v>
      </c>
      <c r="O317" s="27">
        <f t="shared" si="103"/>
        <v>4.8418456731994892E-3</v>
      </c>
      <c r="P317" s="27">
        <f t="shared" si="103"/>
        <v>3.2491329803866183E-3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0.75303596721819011</v>
      </c>
      <c r="I321" s="25">
        <f>$H$221*I$20^3/48/I$170+$H$221*I$20/4/I$213</f>
        <v>0.42935220265126611</v>
      </c>
      <c r="J321" s="25">
        <f>$H$221*J$20^3/48/J$170+$H$221*J$20/4/J$213</f>
        <v>0.73597628000092663</v>
      </c>
      <c r="K321" s="25">
        <f>$H$221*K$20^3/48/K$170+$H$221*K$20/4/K$213</f>
        <v>0.45776278219373234</v>
      </c>
      <c r="L321" s="25"/>
      <c r="M321" s="25">
        <f>$H$221*H$20^3/48/H$170</f>
        <v>0.70932097407334516</v>
      </c>
      <c r="N321" s="25">
        <f>$H$221*I$20^3/48/I$170</f>
        <v>0.39392652091727937</v>
      </c>
      <c r="O321" s="25">
        <f>$H$221*J$20^3/48/J$170</f>
        <v>0.71098489435042544</v>
      </c>
      <c r="P321" s="25">
        <f>$H$221*K$20^3/48/K$170</f>
        <v>0.39696279005773349</v>
      </c>
    </row>
    <row r="322" spans="6:16" x14ac:dyDescent="0.25">
      <c r="F322" s="26" t="s">
        <v>119</v>
      </c>
      <c r="G322" s="1"/>
      <c r="H322" s="27">
        <f>IF(H321&gt;H$20/2,"Senza senso",H321/H$20)</f>
        <v>1.2677373185491416E-3</v>
      </c>
      <c r="I322" s="27">
        <f t="shared" ref="I322:K322" si="104">IF(I321&gt;I$20/2,"Senza senso",I321/I$20)</f>
        <v>7.2281515597856245E-4</v>
      </c>
      <c r="J322" s="27">
        <f t="shared" si="104"/>
        <v>1.2354814168221027E-3</v>
      </c>
      <c r="K322" s="27">
        <f t="shared" si="104"/>
        <v>7.6293797032288724E-4</v>
      </c>
      <c r="L322" s="25"/>
      <c r="M322" s="27">
        <f>IF(M321&gt;H$20/2,"Senza senso",M321/H$20)</f>
        <v>1.1941430539955306E-3</v>
      </c>
      <c r="N322" s="27">
        <f>IF(N321&gt;I$20/2,"Senza senso",N321/I$20)</f>
        <v>6.6317596114020096E-4</v>
      </c>
      <c r="O322" s="27">
        <f>IF(O321&gt;J$20/2,"Senza senso",O321/J$20)</f>
        <v>1.1935284444358324E-3</v>
      </c>
      <c r="P322" s="27">
        <f>IF(P321&gt;K$20/2,"Senza senso",P321/K$20)</f>
        <v>6.616046500962225E-4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1.3484996918843335</v>
      </c>
      <c r="I323" s="25">
        <f>$H$221*I$22^3/48/I$170+$H$221*I$22/4/I$213</f>
        <v>0.76252466634551586</v>
      </c>
      <c r="J323" s="25">
        <f>$H$221*J$22^3/48/J$170+$H$221*J$22/4/J$213</f>
        <v>1.3094603046350983</v>
      </c>
      <c r="K323" s="25">
        <f>$H$221*K$22^3/48/K$170+$H$221*K$22/4/K$213</f>
        <v>0.75891169178296214</v>
      </c>
      <c r="L323" s="25"/>
      <c r="M323" s="25">
        <f>$H$221*H$22^3/48/H$170</f>
        <v>1.295070255818412</v>
      </c>
      <c r="N323" s="25">
        <f>$H$221*I$22^3/48/I$170</f>
        <v>0.71922661089286533</v>
      </c>
      <c r="O323" s="25">
        <f>$H$221*J$22^3/48/J$170</f>
        <v>1.2790653761412456</v>
      </c>
      <c r="P323" s="25">
        <f>$H$221*K$22^3/48/K$170</f>
        <v>0.68595170121976345</v>
      </c>
    </row>
    <row r="324" spans="6:16" x14ac:dyDescent="0.25">
      <c r="F324" s="26" t="s">
        <v>119</v>
      </c>
      <c r="G324" s="1"/>
      <c r="H324" s="27">
        <f>IF(H323&gt;H$22/2,"Senza senso",H323/H$22)</f>
        <v>1.857437592127181E-3</v>
      </c>
      <c r="I324" s="27">
        <f t="shared" ref="I324:K324" si="105">IF(I323&gt;I$22/2,"Senza senso",I323/I$22)</f>
        <v>1.0503094577761927E-3</v>
      </c>
      <c r="J324" s="27">
        <f t="shared" si="105"/>
        <v>1.8073986261354013E-3</v>
      </c>
      <c r="K324" s="27">
        <f t="shared" si="105"/>
        <v>1.0540440163652252E-3</v>
      </c>
      <c r="L324" s="25"/>
      <c r="M324" s="27">
        <f>IF(M323&gt;H$22/2,"Senza senso",M323/H$22)</f>
        <v>1.7838433275735703E-3</v>
      </c>
      <c r="N324" s="27">
        <f>IF(N323&gt;I$22/2,"Senza senso",N323/I$22)</f>
        <v>9.9067026293783093E-4</v>
      </c>
      <c r="O324" s="27">
        <f>IF(O323&gt;J$22/2,"Senza senso",O323/J$22)</f>
        <v>1.7654456537491313E-3</v>
      </c>
      <c r="P324" s="27">
        <f>IF(P323&gt;K$22/2,"Senza senso",P323/K$22)</f>
        <v>9.5271069613856038E-4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4.3190797413444084</v>
      </c>
      <c r="I325" s="25">
        <f>$H$221*I$24^3/48/I$170+$H$221*I$24/4/I$213</f>
        <v>2.418864097780661</v>
      </c>
      <c r="J325" s="25">
        <f>$H$221*J$24^3/48/J$170+$H$221*J$24/4/J$213</f>
        <v>4.2668792499069745</v>
      </c>
      <c r="K325" s="25">
        <f>$H$221*K$24^3/48/K$170+$H$221*K$24/4/K$213</f>
        <v>2.4245269774614995</v>
      </c>
      <c r="L325" s="25"/>
      <c r="M325" s="25">
        <f>$H$221*H$24^3/48/H$170</f>
        <v>4.2397451241556157</v>
      </c>
      <c r="N325" s="25">
        <f>$H$221*I$24^3/48/I$170</f>
        <v>2.3545730457449072</v>
      </c>
      <c r="O325" s="25">
        <f>$H$221*J$24^3/48/J$170</f>
        <v>4.2216245785939046</v>
      </c>
      <c r="P325" s="25">
        <f>$H$221*K$24^3/48/K$170</f>
        <v>2.3150869916167016</v>
      </c>
    </row>
    <row r="326" spans="6:16" x14ac:dyDescent="0.25">
      <c r="F326" s="26" t="s">
        <v>119</v>
      </c>
      <c r="G326" s="1"/>
      <c r="H326" s="27">
        <f>IF(H325&gt;H$24/2,"Senza senso",H325/H$24)</f>
        <v>4.0065674780560374E-3</v>
      </c>
      <c r="I326" s="27">
        <f t="shared" ref="I326:K326" si="106">IF(I325&gt;I$24/2,"Senza senso",I325/I$24)</f>
        <v>2.2438442465497785E-3</v>
      </c>
      <c r="J326" s="27">
        <f t="shared" si="106"/>
        <v>3.9555754611170614E-3</v>
      </c>
      <c r="K326" s="27">
        <f t="shared" si="106"/>
        <v>2.2449323865384252E-3</v>
      </c>
      <c r="L326" s="25"/>
      <c r="M326" s="27">
        <f>IF(M325&gt;H$24/2,"Senza senso",M325/H$24)</f>
        <v>3.932973213502426E-3</v>
      </c>
      <c r="N326" s="27">
        <f>IF(N325&gt;I$24/2,"Senza senso",N325/I$24)</f>
        <v>2.1842050517114167E-3</v>
      </c>
      <c r="O326" s="27">
        <f>IF(O325&gt;J$24/2,"Senza senso",O325/J$24)</f>
        <v>3.9136224887307914E-3</v>
      </c>
      <c r="P326" s="27">
        <f>IF(P325&gt;K$24/2,"Senza senso",P325/K$24)</f>
        <v>2.1435990663117607E-3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9.1130051361215774</v>
      </c>
      <c r="I327" s="25">
        <f>$H$221*I$26^3/48/I$170+$H$221*I$26/4/I$213</f>
        <v>5.0869857268099254</v>
      </c>
      <c r="J327" s="25">
        <f>$H$221*J$26^3/48/J$170+$H$221*J$26/4/J$213</f>
        <v>8.9860135383714717</v>
      </c>
      <c r="K327" s="25">
        <f>$H$221*K$26^3/48/K$170+$H$221*K$26/4/K$213</f>
        <v>4.9696862485452407</v>
      </c>
      <c r="L327" s="25"/>
      <c r="M327" s="25">
        <f>$H$221*H$26^3/48/H$170</f>
        <v>9.0110034854502725</v>
      </c>
      <c r="N327" s="25">
        <f>$H$221*I$26^3/48/I$170</f>
        <v>5.0043258027639563</v>
      </c>
      <c r="O327" s="25">
        <f>$H$221*J$26^3/48/J$170</f>
        <v>8.9279254528054413</v>
      </c>
      <c r="P327" s="25">
        <f>$H$221*K$26^3/48/K$170</f>
        <v>4.8298462666324431</v>
      </c>
    </row>
    <row r="328" spans="6:16" x14ac:dyDescent="0.25">
      <c r="H328" s="27">
        <f>IF(H327&gt;H$26/2,"Senza senso",H327/H$26)</f>
        <v>6.5750397807514986E-3</v>
      </c>
      <c r="I328" s="27">
        <f t="shared" ref="I328:K328" si="107">IF(I327&gt;I$26/2,"Senza senso",I327/I$26)</f>
        <v>3.6702638721572332E-3</v>
      </c>
      <c r="J328" s="27">
        <f t="shared" si="107"/>
        <v>6.4899707773880344E-3</v>
      </c>
      <c r="K328" s="27">
        <f t="shared" si="107"/>
        <v>3.6012219192356814E-3</v>
      </c>
      <c r="M328" s="27">
        <f>IF(M327&gt;H$26/2,"Senza senso",M327/H$26)</f>
        <v>6.501445516197888E-3</v>
      </c>
      <c r="N328" s="27">
        <f>IF(N327&gt;I$26/2,"Senza senso",N327/I$26)</f>
        <v>3.6106246773188718E-3</v>
      </c>
      <c r="O328" s="27">
        <f>IF(O327&gt;J$26/2,"Senza senso",O327/J$26)</f>
        <v>6.4480178050017635E-3</v>
      </c>
      <c r="P328" s="27">
        <f>IF(P327&gt;K$26/2,"Senza senso",P327/K$26)</f>
        <v>3.4998885990090169E-3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1.052</v>
      </c>
      <c r="I332" s="25">
        <v>0.61199999999999999</v>
      </c>
      <c r="J332" s="25">
        <v>0.95</v>
      </c>
      <c r="K332" s="25">
        <v>0.751</v>
      </c>
      <c r="L332" s="25"/>
      <c r="M332" s="25">
        <v>1.06</v>
      </c>
      <c r="N332" s="25">
        <v>0.623</v>
      </c>
      <c r="O332" s="25">
        <v>0.95299999999999996</v>
      </c>
      <c r="P332" s="25">
        <v>0.755</v>
      </c>
    </row>
    <row r="333" spans="6:16" x14ac:dyDescent="0.25">
      <c r="F333" s="26" t="s">
        <v>119</v>
      </c>
      <c r="G333" s="1"/>
      <c r="H333" s="27">
        <f>IF(H332&gt;H$20/2,"Senza senso",H332/H$20)</f>
        <v>1.7710437710437711E-3</v>
      </c>
      <c r="I333" s="27">
        <f t="shared" ref="I333:K333" si="108">IF(I332&gt;I$20/2,"Senza senso",I332/I$20)</f>
        <v>1.0303030303030303E-3</v>
      </c>
      <c r="J333" s="27">
        <f t="shared" si="108"/>
        <v>1.5947624643276816E-3</v>
      </c>
      <c r="K333" s="27">
        <f t="shared" si="108"/>
        <v>1.2516666666666668E-3</v>
      </c>
      <c r="L333" s="25"/>
      <c r="M333" s="27">
        <f>IF(M332&gt;H$20/2,"Senza senso",M332/H$20)</f>
        <v>1.7845117845117847E-3</v>
      </c>
      <c r="N333" s="27">
        <f>IF(N332&gt;I$20/2,"Senza senso",N332/I$20)</f>
        <v>1.0488215488215489E-3</v>
      </c>
      <c r="O333" s="27">
        <f>IF(O332&gt;J$20/2,"Senza senso",O332/J$20)</f>
        <v>1.5997985563202953E-3</v>
      </c>
      <c r="P333" s="27">
        <f>IF(P332&gt;K$20/2,"Senza senso",P332/K$20)</f>
        <v>1.2583333333333333E-3</v>
      </c>
    </row>
    <row r="334" spans="6:16" x14ac:dyDescent="0.25">
      <c r="F334" t="s">
        <v>121</v>
      </c>
      <c r="G334" s="1" t="s">
        <v>12</v>
      </c>
      <c r="H334" s="25">
        <v>1.7729999999999999</v>
      </c>
      <c r="I334" s="25">
        <v>1.0109999999999999</v>
      </c>
      <c r="J334" s="25">
        <v>1.6259999999999999</v>
      </c>
      <c r="K334" s="25">
        <v>1.1339999999999999</v>
      </c>
      <c r="L334" s="25"/>
      <c r="M334" s="25">
        <v>1.78</v>
      </c>
      <c r="N334" s="25">
        <v>1.0209999999999999</v>
      </c>
      <c r="O334" s="25">
        <v>1.6279999999999999</v>
      </c>
      <c r="P334" s="25">
        <v>1.137</v>
      </c>
    </row>
    <row r="335" spans="6:16" x14ac:dyDescent="0.25">
      <c r="F335" s="26" t="s">
        <v>119</v>
      </c>
      <c r="G335" s="1"/>
      <c r="H335" s="27">
        <f>IF(H334&gt;H$22/2,"Senza senso",H334/H$22)</f>
        <v>2.4421487603305783E-3</v>
      </c>
      <c r="I335" s="27">
        <f t="shared" ref="I335:K335" si="109">IF(I334&gt;I$22/2,"Senza senso",I334/I$22)</f>
        <v>1.3925619834710742E-3</v>
      </c>
      <c r="J335" s="27">
        <f t="shared" si="109"/>
        <v>2.2443064182194614E-3</v>
      </c>
      <c r="K335" s="27">
        <f t="shared" si="109"/>
        <v>1.5749999999999998E-3</v>
      </c>
      <c r="L335" s="25"/>
      <c r="M335" s="27">
        <f>IF(M334&gt;H$22/2,"Senza senso",M334/H$22)</f>
        <v>2.4517906336088153E-3</v>
      </c>
      <c r="N335" s="27">
        <f>IF(N334&gt;I$22/2,"Senza senso",N334/I$22)</f>
        <v>1.4063360881542699E-3</v>
      </c>
      <c r="O335" s="27">
        <f>IF(O334&gt;J$22/2,"Senza senso",O334/J$22)</f>
        <v>2.2470669427191166E-3</v>
      </c>
      <c r="P335" s="27">
        <f>IF(P334&gt;K$22/2,"Senza senso",P334/K$22)</f>
        <v>1.5791666666666667E-3</v>
      </c>
    </row>
    <row r="336" spans="6:16" x14ac:dyDescent="0.25">
      <c r="F336" t="s">
        <v>123</v>
      </c>
      <c r="G336" s="1" t="s">
        <v>12</v>
      </c>
      <c r="H336" s="25">
        <v>5.258</v>
      </c>
      <c r="I336" s="25">
        <v>2.9159999999999999</v>
      </c>
      <c r="J336" s="25">
        <v>5.0460000000000003</v>
      </c>
      <c r="K336" s="25">
        <v>3.1160000000000001</v>
      </c>
      <c r="L336" s="25"/>
      <c r="M336" s="25">
        <v>5.2629999999999999</v>
      </c>
      <c r="N336" s="25">
        <v>2.9239999999999999</v>
      </c>
      <c r="O336" s="25">
        <v>5.048</v>
      </c>
      <c r="P336" s="25">
        <v>3.1160000000000001</v>
      </c>
    </row>
    <row r="337" spans="6:16" x14ac:dyDescent="0.25">
      <c r="F337" s="26" t="s">
        <v>119</v>
      </c>
      <c r="G337" s="1"/>
      <c r="H337" s="27">
        <f>IF(H336&gt;H$24/2,"Senza senso",H336/H$24)</f>
        <v>4.8775510204081629E-3</v>
      </c>
      <c r="I337" s="27">
        <f t="shared" ref="I337:K337" si="110">IF(I336&gt;I$24/2,"Senza senso",I336/I$24)</f>
        <v>2.7050092764378478E-3</v>
      </c>
      <c r="J337" s="27">
        <f t="shared" si="110"/>
        <v>4.677852971169E-3</v>
      </c>
      <c r="K337" s="27">
        <f t="shared" si="110"/>
        <v>2.8851851851851851E-3</v>
      </c>
      <c r="L337" s="25"/>
      <c r="M337" s="27">
        <f>IF(M336&gt;H$24/2,"Senza senso",M336/H$24)</f>
        <v>4.8821892393320961E-3</v>
      </c>
      <c r="N337" s="27">
        <f>IF(N336&gt;I$24/2,"Senza senso",N336/I$24)</f>
        <v>2.7124304267161408E-3</v>
      </c>
      <c r="O337" s="27">
        <f>IF(O336&gt;J$24/2,"Senza senso",O336/J$24)</f>
        <v>4.6797070547881705E-3</v>
      </c>
      <c r="P337" s="27">
        <f>IF(P336&gt;K$24/2,"Senza senso",P336/K$24)</f>
        <v>2.8851851851851851E-3</v>
      </c>
    </row>
    <row r="338" spans="6:16" x14ac:dyDescent="0.25">
      <c r="F338" t="s">
        <v>124</v>
      </c>
      <c r="G338" s="1" t="s">
        <v>12</v>
      </c>
      <c r="H338" s="25">
        <v>10.794</v>
      </c>
      <c r="I338" s="25">
        <v>5.9260000000000002</v>
      </c>
      <c r="J338" s="25">
        <v>10.443</v>
      </c>
      <c r="K338" s="25">
        <v>6.0339999999999998</v>
      </c>
      <c r="L338" s="25"/>
      <c r="M338" s="25">
        <v>10.798999999999999</v>
      </c>
      <c r="N338" s="25">
        <v>5.9320000000000004</v>
      </c>
      <c r="O338" s="25">
        <v>10.443</v>
      </c>
      <c r="P338" s="25">
        <v>6.0339999999999998</v>
      </c>
    </row>
    <row r="339" spans="6:16" x14ac:dyDescent="0.25">
      <c r="H339" s="27">
        <f>IF(H338&gt;H$26/2,"Senza senso",H338/H$26)</f>
        <v>7.7878787878787881E-3</v>
      </c>
      <c r="I339" s="27">
        <f t="shared" ref="I339:K339" si="111">IF(I338&gt;I$26/2,"Senza senso",I338/I$26)</f>
        <v>4.2756132756132754E-3</v>
      </c>
      <c r="J339" s="27">
        <f t="shared" si="111"/>
        <v>7.5422504694496609E-3</v>
      </c>
      <c r="K339" s="27">
        <f t="shared" si="111"/>
        <v>4.3724637681159416E-3</v>
      </c>
      <c r="M339" s="27">
        <f>IF(M338&gt;H$26/2,"Senza senso",M338/H$26)</f>
        <v>7.7914862914862911E-3</v>
      </c>
      <c r="N339" s="27">
        <f>IF(N338&gt;I$26/2,"Senza senso",N338/I$26)</f>
        <v>4.2799422799422804E-3</v>
      </c>
      <c r="O339" s="27">
        <f>IF(O338&gt;J$26/2,"Senza senso",O338/J$26)</f>
        <v>7.5422504694496609E-3</v>
      </c>
      <c r="P339" s="27">
        <f>IF(P338&gt;K$26/2,"Senza senso",P338/K$26)</f>
        <v>4.3724637681159416E-3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0.62640112017439431</v>
      </c>
      <c r="I342" s="25">
        <f>$H$221*I$20^3/48/I$171+$H$221*I$20/4/I$214</f>
        <v>0.29746881125625318</v>
      </c>
      <c r="J342" s="25">
        <f>$H$221*J$20^3/48/J$171+$H$221*J$20/4/J$214</f>
        <v>0.49628654827886204</v>
      </c>
      <c r="K342" s="25">
        <f>$H$221*K$20^3/48/K$171+$H$221*K$20/4/K$214</f>
        <v>0.36117417790993217</v>
      </c>
      <c r="M342" s="25">
        <f>$H$221*H$20^3/48/H$171</f>
        <v>0.62599727690438955</v>
      </c>
      <c r="N342" s="25">
        <f>$H$221*I$20^3/48/I$171</f>
        <v>0.29714154543452015</v>
      </c>
      <c r="O342" s="25">
        <f>$H$221*J$20^3/48/J$171</f>
        <v>0.49605567547809076</v>
      </c>
      <c r="P342" s="25">
        <f>$H$221*K$20^3/48/K$171</f>
        <v>0.36061250179210436</v>
      </c>
    </row>
    <row r="343" spans="6:16" x14ac:dyDescent="0.25">
      <c r="F343" s="26" t="s">
        <v>119</v>
      </c>
      <c r="G343" s="1"/>
      <c r="H343" s="27">
        <f>IF(H342&gt;H$20/2,"Senza senso",H342/H$20)</f>
        <v>1.0545473403609331E-3</v>
      </c>
      <c r="I343" s="27">
        <f t="shared" ref="I343:K343" si="112">IF(I342&gt;I$20/2,"Senza senso",I342/I$20)</f>
        <v>5.0078924453914682E-4</v>
      </c>
      <c r="J343" s="27">
        <f t="shared" si="112"/>
        <v>8.3311490394302832E-4</v>
      </c>
      <c r="K343" s="27">
        <f t="shared" si="112"/>
        <v>6.0195696318322031E-4</v>
      </c>
      <c r="M343" s="27">
        <f>IF(M342&gt;H$20/2,"Senza senso",M342/H$20)</f>
        <v>1.0538674695360092E-3</v>
      </c>
      <c r="N343" s="27">
        <f t="shared" ref="N343:P343" si="113">IF(N342&gt;I$20/2,"Senza senso",N342/I$20)</f>
        <v>5.0023829197730666E-4</v>
      </c>
      <c r="O343" s="27">
        <f t="shared" si="113"/>
        <v>8.3272733838860285E-4</v>
      </c>
      <c r="P343" s="27">
        <f t="shared" si="113"/>
        <v>6.0102083632017388E-4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1.1434323729949474</v>
      </c>
      <c r="I344" s="25">
        <f>$H$221*I$22^3/48/I$171+$H$221*I$22/4/I$214</f>
        <v>0.54291768288135855</v>
      </c>
      <c r="J344" s="25">
        <f>$H$221*J$22^3/48/J$171+$H$221*J$22/4/J$214</f>
        <v>0.89268742911244214</v>
      </c>
      <c r="K344" s="25">
        <f>$H$221*K$22^3/48/K$171+$H$221*K$22/4/K$214</f>
        <v>0.62381241443814972</v>
      </c>
      <c r="M344" s="25">
        <f>$H$221*H$22^3/48/H$171</f>
        <v>1.1429387867760528</v>
      </c>
      <c r="N344" s="25">
        <f>$H$221*I$22^3/48/I$171</f>
        <v>0.54251769132146266</v>
      </c>
      <c r="O344" s="25">
        <f>$H$221*J$22^3/48/J$171</f>
        <v>0.8924066378682608</v>
      </c>
      <c r="P344" s="25">
        <f>$H$221*K$22^3/48/K$171</f>
        <v>0.62313840309675639</v>
      </c>
    </row>
    <row r="345" spans="6:16" x14ac:dyDescent="0.25">
      <c r="F345" s="26" t="s">
        <v>119</v>
      </c>
      <c r="G345" s="1"/>
      <c r="H345" s="27">
        <f>IF(H344&gt;H$22/2,"Senza senso",H344/H$22)</f>
        <v>1.5749757203787154E-3</v>
      </c>
      <c r="I345" s="27">
        <f t="shared" ref="I345:K345" si="114">IF(I344&gt;I$22/2,"Senza senso",I344/I$22)</f>
        <v>7.4782049983658202E-4</v>
      </c>
      <c r="J345" s="27">
        <f t="shared" si="114"/>
        <v>1.232142759299437E-3</v>
      </c>
      <c r="K345" s="27">
        <f t="shared" si="114"/>
        <v>8.6640613116409685E-4</v>
      </c>
      <c r="M345" s="27">
        <f>IF(M344&gt;H$22/2,"Senza senso",M344/H$22)</f>
        <v>1.5742958495537918E-3</v>
      </c>
      <c r="N345" s="27">
        <f t="shared" ref="N345:P345" si="115">IF(N344&gt;I$22/2,"Senza senso",N344/I$22)</f>
        <v>7.4726954727474197E-4</v>
      </c>
      <c r="O345" s="27">
        <f t="shared" si="115"/>
        <v>1.2317551937450115E-3</v>
      </c>
      <c r="P345" s="27">
        <f t="shared" si="115"/>
        <v>8.6547000430105053E-4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3.7424365856816726</v>
      </c>
      <c r="I346" s="25">
        <f>$H$221*I$24^3/48/I$171+$H$221*I$24/4/I$214</f>
        <v>1.7766649363025955</v>
      </c>
      <c r="J346" s="25">
        <f>$H$221*J$24^3/48/J$171+$H$221*J$24/4/J$214</f>
        <v>2.9458545292425362</v>
      </c>
      <c r="K346" s="25">
        <f>$H$221*K$24^3/48/K$171+$H$221*K$24/4/K$214</f>
        <v>2.1041031274636426</v>
      </c>
      <c r="M346" s="25">
        <f>$H$221*H$24^3/48/H$171</f>
        <v>3.7417036849324048</v>
      </c>
      <c r="N346" s="25">
        <f>$H$221*I$24^3/48/I$171</f>
        <v>1.7760710094409318</v>
      </c>
      <c r="O346" s="25">
        <f>$H$221*J$24^3/48/J$171</f>
        <v>2.9454364622789773</v>
      </c>
      <c r="P346" s="25">
        <f>$H$221*K$24^3/48/K$171</f>
        <v>2.1030921104515525</v>
      </c>
    </row>
    <row r="347" spans="6:16" x14ac:dyDescent="0.25">
      <c r="F347" s="26" t="s">
        <v>119</v>
      </c>
      <c r="G347" s="1"/>
      <c r="H347" s="27">
        <f>IF(H346&gt;H$24/2,"Senza senso",H346/H$24)</f>
        <v>3.4716480386657446E-3</v>
      </c>
      <c r="I347" s="27">
        <f t="shared" ref="I347:K347" si="116">IF(I346&gt;I$24/2,"Senza senso",I346/I$24)</f>
        <v>1.6481121858094579E-3</v>
      </c>
      <c r="J347" s="27">
        <f t="shared" si="116"/>
        <v>2.7309303135649729E-3</v>
      </c>
      <c r="K347" s="27">
        <f t="shared" si="116"/>
        <v>1.9482436365404099E-3</v>
      </c>
      <c r="M347" s="27">
        <f>IF(M346&gt;H$24/2,"Senza senso",M346/H$24)</f>
        <v>3.4709681678408207E-3</v>
      </c>
      <c r="N347" s="27">
        <f t="shared" ref="N347:P347" si="117">IF(N346&gt;I$24/2,"Senza senso",N346/I$24)</f>
        <v>1.6475612332476177E-3</v>
      </c>
      <c r="O347" s="27">
        <f t="shared" si="117"/>
        <v>2.730542748010547E-3</v>
      </c>
      <c r="P347" s="27">
        <f t="shared" si="117"/>
        <v>1.9473075096773634E-3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7.9534262260820707</v>
      </c>
      <c r="I348" s="25">
        <f>$H$221*I$26^3/48/I$171+$H$221*I$26/4/I$214</f>
        <v>3.775561771511466</v>
      </c>
      <c r="J348" s="25">
        <f>$H$221*J$26^3/48/J$171+$H$221*J$26/4/J$214</f>
        <v>6.2295692318365816</v>
      </c>
      <c r="K348" s="25">
        <f>$H$221*K$26^3/48/K$171+$H$221*K$26/4/K$214</f>
        <v>4.3888641643755379</v>
      </c>
      <c r="M348" s="25">
        <f>$H$221*H$26^3/48/H$171</f>
        <v>7.9524839251187265</v>
      </c>
      <c r="N348" s="25">
        <f>$H$221*I$26^3/48/I$171</f>
        <v>3.7747981512607556</v>
      </c>
      <c r="O348" s="25">
        <f>$H$221*J$26^3/48/J$171</f>
        <v>6.2290326085699244</v>
      </c>
      <c r="P348" s="25">
        <f>$H$221*K$26^3/48/K$171</f>
        <v>4.3875723093045336</v>
      </c>
    </row>
    <row r="349" spans="6:16" x14ac:dyDescent="0.25">
      <c r="H349" s="27">
        <f>IF(H348&gt;H$26/2,"Senza senso",H348/H$26)</f>
        <v>5.7384027605209744E-3</v>
      </c>
      <c r="I349" s="27">
        <f t="shared" ref="I349:K349" si="118">IF(I348&gt;I$26/2,"Senza senso",I348/I$26)</f>
        <v>2.7240705422160649E-3</v>
      </c>
      <c r="J349" s="27">
        <f t="shared" si="118"/>
        <v>4.4991833250300319E-3</v>
      </c>
      <c r="K349" s="27">
        <f t="shared" si="118"/>
        <v>3.1803363509967666E-3</v>
      </c>
      <c r="M349" s="27">
        <f>IF(M348&gt;H$26/2,"Senza senso",M348/H$26)</f>
        <v>5.737722889696051E-3</v>
      </c>
      <c r="N349" s="27">
        <f t="shared" ref="N349:P349" si="119">IF(N348&gt;I$26/2,"Senza senso",N348/I$26)</f>
        <v>2.723519589654225E-3</v>
      </c>
      <c r="O349" s="27">
        <f t="shared" si="119"/>
        <v>4.4987957594756064E-3</v>
      </c>
      <c r="P349" s="27">
        <f t="shared" si="119"/>
        <v>3.17940022413372E-3</v>
      </c>
    </row>
    <row r="350" spans="6:16" x14ac:dyDescent="0.25">
      <c r="H350" s="27"/>
      <c r="I350" s="25"/>
    </row>
  </sheetData>
  <phoneticPr fontId="1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12583-28C5-477F-BB86-5DD2EB76C9A9}">
  <dimension ref="B1:K83"/>
  <sheetViews>
    <sheetView tabSelected="1" topLeftCell="A14" zoomScaleNormal="100" workbookViewId="0">
      <selection activeCell="M28" sqref="M28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36</v>
      </c>
      <c r="D11" s="2">
        <f>'Comparison_dt_t1-0,7'!H33</f>
        <v>0.7</v>
      </c>
      <c r="E11" t="s">
        <v>152</v>
      </c>
    </row>
    <row r="12" spans="2:11" ht="18" x14ac:dyDescent="0.35">
      <c r="C12" s="42" t="s">
        <v>139</v>
      </c>
      <c r="D12" s="2">
        <f>'Comparison_dt_t1-0,7'!H30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'Comparison_dt_t1-0,7'!$H$20</f>
        <v>594</v>
      </c>
      <c r="F14" s="25">
        <f>'Comparison_dt_t1-0,7'!H257</f>
        <v>0.78703651744195835</v>
      </c>
      <c r="G14">
        <f>F14/'Comparison_dt_t1-0,7'!H257</f>
        <v>1</v>
      </c>
      <c r="H14" s="25">
        <f>'Comparison_dt_t1-0,7'!M257</f>
        <v>0.70932097407334516</v>
      </c>
      <c r="I14" s="3">
        <f>H14/F14</f>
        <v>0.90125547970606779</v>
      </c>
      <c r="J14" s="25">
        <f>'Comparison_dt_t1-0,7'!H268</f>
        <v>1.1950000000000001</v>
      </c>
      <c r="K14" s="3">
        <f>J14/F14</f>
        <v>1.5183539435806774</v>
      </c>
    </row>
    <row r="15" spans="2:11" x14ac:dyDescent="0.25">
      <c r="D15" t="s">
        <v>25</v>
      </c>
      <c r="E15">
        <f>'Comparison_dt_t1-0,7'!$H$22</f>
        <v>726</v>
      </c>
      <c r="F15" s="25">
        <f>'Comparison_dt_t1-0,7'!H259</f>
        <v>1.3900559199356057</v>
      </c>
      <c r="G15">
        <f>F15/'Comparison_dt_t1-0,7'!H259</f>
        <v>1</v>
      </c>
      <c r="H15" s="25">
        <f>'Comparison_dt_t1-0,7'!M259</f>
        <v>1.295070255818412</v>
      </c>
      <c r="I15" s="3">
        <f t="shared" ref="I15:I17" si="0">H15/F15</f>
        <v>0.93166773886219345</v>
      </c>
      <c r="J15" s="25">
        <f>'Comparison_dt_t1-0,7'!H270</f>
        <v>1.95</v>
      </c>
      <c r="K15" s="3">
        <f t="shared" ref="K15:K17" si="1">J15/F15</f>
        <v>1.4028212621045733</v>
      </c>
    </row>
    <row r="16" spans="2:11" x14ac:dyDescent="0.25">
      <c r="D16" t="s">
        <v>27</v>
      </c>
      <c r="E16">
        <f>'Comparison_dt_t1-0,7'!$H$24</f>
        <v>1078</v>
      </c>
      <c r="F16" s="25">
        <f>'Comparison_dt_t1-0,7'!H261</f>
        <v>4.3807844436023577</v>
      </c>
      <c r="G16">
        <f>F16/'Comparison_dt_t1-0,7'!H261</f>
        <v>1</v>
      </c>
      <c r="H16" s="25">
        <f>'Comparison_dt_t1-0,7'!M261</f>
        <v>4.2397451241556157</v>
      </c>
      <c r="I16" s="3">
        <f t="shared" si="0"/>
        <v>0.96780500815265769</v>
      </c>
      <c r="J16" s="25">
        <f>'Comparison_dt_t1-0,7'!H272</f>
        <v>5.5250000000000004</v>
      </c>
      <c r="K16" s="3">
        <f t="shared" si="1"/>
        <v>1.2611896501935038</v>
      </c>
    </row>
    <row r="17" spans="4:11" x14ac:dyDescent="0.25">
      <c r="D17" t="s">
        <v>29</v>
      </c>
      <c r="E17">
        <f>'Comparison_dt_t1-0,7'!$H$26</f>
        <v>1386</v>
      </c>
      <c r="F17" s="25">
        <f>'Comparison_dt_t1-0,7'!H263</f>
        <v>9.1923397533103692</v>
      </c>
      <c r="G17">
        <f>F17/'Comparison_dt_t1-0,7'!H263</f>
        <v>1</v>
      </c>
      <c r="H17" s="25">
        <f>'Comparison_dt_t1-0,7'!M263</f>
        <v>9.0110034854502725</v>
      </c>
      <c r="I17" s="3">
        <f t="shared" si="0"/>
        <v>0.98027311079371349</v>
      </c>
      <c r="J17" s="25">
        <f>'Comparison_dt_t1-0,7'!H274</f>
        <v>11.141999999999999</v>
      </c>
      <c r="K17" s="3">
        <f t="shared" si="1"/>
        <v>1.2120961908514656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'Comparison_dt_t1-0,7'!$I$20</f>
        <v>594</v>
      </c>
      <c r="F20" s="25">
        <f>'Comparison_dt_t1-0,7'!I257</f>
        <v>0.45690551066658919</v>
      </c>
      <c r="G20">
        <f>F20/'Comparison_dt_t1-0,7'!I257</f>
        <v>1</v>
      </c>
      <c r="H20" s="25">
        <f>'Comparison_dt_t1-0,7'!N257</f>
        <v>0.39392652091727937</v>
      </c>
      <c r="I20" s="3">
        <f>H20/F20</f>
        <v>0.86216189501100915</v>
      </c>
      <c r="J20" s="25">
        <f>'Comparison_dt_t1-0,7'!I268</f>
        <v>0.72599999999999998</v>
      </c>
      <c r="K20" s="3">
        <f>J20/F20</f>
        <v>1.5889499755448848</v>
      </c>
    </row>
    <row r="21" spans="4:11" x14ac:dyDescent="0.25">
      <c r="D21" t="s">
        <v>25</v>
      </c>
      <c r="E21">
        <f>'Comparison_dt_t1-0,7'!$I$22</f>
        <v>726</v>
      </c>
      <c r="F21" s="25">
        <f>'Comparison_dt_t1-0,7'!I259</f>
        <v>0.79620093169757733</v>
      </c>
      <c r="G21">
        <f>F21/'Comparison_dt_t1-0,7'!I259</f>
        <v>1</v>
      </c>
      <c r="H21" s="25">
        <f>'Comparison_dt_t1-0,7'!N259</f>
        <v>0.71922661089286533</v>
      </c>
      <c r="I21" s="3">
        <f t="shared" ref="I21:I23" si="2">H21/F21</f>
        <v>0.90332299581640108</v>
      </c>
      <c r="J21" s="25">
        <f>'Comparison_dt_t1-0,7'!I270</f>
        <v>1.151</v>
      </c>
      <c r="K21" s="3">
        <f t="shared" ref="K21:K23" si="3">J21/F21</f>
        <v>1.4456149875961044</v>
      </c>
    </row>
    <row r="22" spans="4:11" x14ac:dyDescent="0.25">
      <c r="D22" t="s">
        <v>27</v>
      </c>
      <c r="E22">
        <f>'Comparison_dt_t1-0,7'!$I$24</f>
        <v>1078</v>
      </c>
      <c r="F22" s="25">
        <f>'Comparison_dt_t1-0,7'!I261</f>
        <v>2.468868249364025</v>
      </c>
      <c r="G22">
        <f>F22/'Comparison_dt_t1-0,7'!I261</f>
        <v>1</v>
      </c>
      <c r="H22" s="25">
        <f>'Comparison_dt_t1-0,7'!N261</f>
        <v>2.3545730457449072</v>
      </c>
      <c r="I22" s="3">
        <f t="shared" si="2"/>
        <v>0.95370542610017361</v>
      </c>
      <c r="J22" s="25">
        <f>'Comparison_dt_t1-0,7'!I272</f>
        <v>3.1259999999999999</v>
      </c>
      <c r="K22" s="3">
        <f t="shared" si="3"/>
        <v>1.2661672006212767</v>
      </c>
    </row>
    <row r="23" spans="4:11" x14ac:dyDescent="0.25">
      <c r="D23" t="s">
        <v>29</v>
      </c>
      <c r="E23">
        <f>'Comparison_dt_t1-0,7'!$I$26</f>
        <v>1386</v>
      </c>
      <c r="F23" s="25">
        <f>'Comparison_dt_t1-0,7'!I263</f>
        <v>5.1512767788456788</v>
      </c>
      <c r="G23">
        <f>F23/'Comparison_dt_t1-0,7'!I263</f>
        <v>1</v>
      </c>
      <c r="H23" s="25">
        <f>'Comparison_dt_t1-0,7'!N263</f>
        <v>5.0043258027639563</v>
      </c>
      <c r="I23" s="3">
        <f t="shared" si="2"/>
        <v>0.9714729022744043</v>
      </c>
      <c r="J23" s="25">
        <f>'Comparison_dt_t1-0,7'!I274</f>
        <v>6.1980000000000004</v>
      </c>
      <c r="K23" s="3">
        <f t="shared" si="3"/>
        <v>1.2031968512064453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'Comparison_dt_t1-0,7'!J20</f>
        <v>595.70000000000005</v>
      </c>
      <c r="F26" s="25">
        <f>'Comparison_dt_t1-0,7'!J257</f>
        <v>0.75541402439576089</v>
      </c>
      <c r="G26">
        <f>F26/'Comparison_dt_t1-0,7'!J257</f>
        <v>1</v>
      </c>
      <c r="H26" s="25">
        <f>'Comparison_dt_t1-0,7'!O257</f>
        <v>0.71098489435042544</v>
      </c>
      <c r="I26" s="3">
        <f>H26/F26</f>
        <v>0.94118572251703514</v>
      </c>
      <c r="J26" s="25">
        <f>'Comparison_dt_t1-0,7'!J268</f>
        <v>1.0329999999999999</v>
      </c>
      <c r="K26" s="3">
        <f>J26/F26</f>
        <v>1.367462036234069</v>
      </c>
    </row>
    <row r="27" spans="4:11" x14ac:dyDescent="0.25">
      <c r="D27" t="s">
        <v>25</v>
      </c>
      <c r="E27">
        <f>'Comparison_dt_t1-0,7'!$J$22</f>
        <v>724.5</v>
      </c>
      <c r="F27" s="25">
        <f>'Comparison_dt_t1-0,7'!J259</f>
        <v>1.3331008045747617</v>
      </c>
      <c r="G27">
        <f>F27/'Comparison_dt_t1-0,7'!J259</f>
        <v>1</v>
      </c>
      <c r="H27" s="25">
        <f>'Comparison_dt_t1-0,7'!O259</f>
        <v>1.2790653761412456</v>
      </c>
      <c r="I27" s="3">
        <f t="shared" ref="I27:I29" si="4">H27/F27</f>
        <v>0.95946635974707661</v>
      </c>
      <c r="J27" s="25">
        <f>'Comparison_dt_t1-0,7'!J270</f>
        <v>1.7270000000000001</v>
      </c>
      <c r="K27" s="3">
        <f t="shared" ref="K27:K29" si="5">J27/F27</f>
        <v>1.2954759265567213</v>
      </c>
    </row>
    <row r="28" spans="4:11" x14ac:dyDescent="0.25">
      <c r="D28" t="s">
        <v>27</v>
      </c>
      <c r="E28">
        <f>'Comparison_dt_t1-0,7'!$J$24</f>
        <v>1078.7</v>
      </c>
      <c r="F28" s="25">
        <f>'Comparison_dt_t1-0,7'!J261</f>
        <v>4.3020773275949171</v>
      </c>
      <c r="G28">
        <f>F28/'Comparison_dt_t1-0,7'!J261</f>
        <v>1</v>
      </c>
      <c r="H28" s="25">
        <f>'Comparison_dt_t1-0,7'!O261</f>
        <v>4.2216245785939046</v>
      </c>
      <c r="I28" s="3">
        <f t="shared" si="4"/>
        <v>0.98129909276968075</v>
      </c>
      <c r="J28" s="25">
        <f>'Comparison_dt_t1-0,7'!J272</f>
        <v>5.1989999999999998</v>
      </c>
      <c r="K28" s="3">
        <f t="shared" si="5"/>
        <v>1.2084859485560453</v>
      </c>
    </row>
    <row r="29" spans="4:11" x14ac:dyDescent="0.25">
      <c r="D29" t="s">
        <v>29</v>
      </c>
      <c r="E29">
        <f>'Comparison_dt_t1-0,7'!$J$26</f>
        <v>1384.6</v>
      </c>
      <c r="F29" s="25">
        <f>'Comparison_dt_t1-0,7'!J263</f>
        <v>9.0311931604783826</v>
      </c>
      <c r="G29">
        <f>F29/'Comparison_dt_t1-0,7'!J263</f>
        <v>1</v>
      </c>
      <c r="H29" s="25">
        <f>'Comparison_dt_t1-0,7'!O263</f>
        <v>8.9279254528054413</v>
      </c>
      <c r="I29" s="3">
        <f t="shared" si="4"/>
        <v>0.98856544137214852</v>
      </c>
      <c r="J29" s="25">
        <f>'Comparison_dt_t1-0,7'!J274</f>
        <v>10.641999999999999</v>
      </c>
      <c r="K29" s="3">
        <f t="shared" si="5"/>
        <v>1.1783603573634884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'Comparison_dt_t1-0,7'!$K$20</f>
        <v>600</v>
      </c>
      <c r="F32" s="25">
        <f>'Comparison_dt_t1-0,7'!K257</f>
        <v>0.50505166496617593</v>
      </c>
      <c r="G32">
        <f>F32/'Comparison_dt_t1-0,7'!K257</f>
        <v>1</v>
      </c>
      <c r="H32" s="25">
        <f>'Comparison_dt_t1-0,7'!P257</f>
        <v>0.39696279005773349</v>
      </c>
      <c r="I32" s="3">
        <f>H32/F32</f>
        <v>0.78598451919630574</v>
      </c>
      <c r="J32" s="25">
        <f>'Comparison_dt_t1-0,7'!K268</f>
        <v>0.94699999999999995</v>
      </c>
      <c r="K32" s="3">
        <f>J32/F32</f>
        <v>1.8750556936851639</v>
      </c>
    </row>
    <row r="33" spans="3:11" x14ac:dyDescent="0.25">
      <c r="D33" t="s">
        <v>25</v>
      </c>
      <c r="E33">
        <f>'Comparison_dt_t1-0,7'!$K$22</f>
        <v>720</v>
      </c>
      <c r="F33" s="25">
        <f>'Comparison_dt_t1-0,7'!K259</f>
        <v>0.81565835110989438</v>
      </c>
      <c r="G33">
        <f>F33/'Comparison_dt_t1-0,7'!K259</f>
        <v>1</v>
      </c>
      <c r="H33" s="25">
        <f>'Comparison_dt_t1-0,7'!P259</f>
        <v>0.68595170121976345</v>
      </c>
      <c r="I33" s="3">
        <f t="shared" ref="I33:I35" si="6">H33/F33</f>
        <v>0.84097919219041328</v>
      </c>
      <c r="J33" s="25">
        <f>'Comparison_dt_t1-0,7'!K270</f>
        <v>1.37</v>
      </c>
      <c r="K33" s="3">
        <f t="shared" ref="K33:K35" si="7">J33/F33</f>
        <v>1.6796248063123413</v>
      </c>
    </row>
    <row r="34" spans="3:11" x14ac:dyDescent="0.25">
      <c r="D34" t="s">
        <v>27</v>
      </c>
      <c r="E34">
        <f>'Comparison_dt_t1-0,7'!$K$24</f>
        <v>1080</v>
      </c>
      <c r="F34" s="25">
        <f>'Comparison_dt_t1-0,7'!K261</f>
        <v>2.5096469664518981</v>
      </c>
      <c r="G34">
        <f>F34/'Comparison_dt_t1-0,7'!K261</f>
        <v>1</v>
      </c>
      <c r="H34" s="25">
        <f>'Comparison_dt_t1-0,7'!P261</f>
        <v>2.3150869916167016</v>
      </c>
      <c r="I34" s="3">
        <f t="shared" si="6"/>
        <v>0.92247516187096923</v>
      </c>
      <c r="J34" s="25">
        <f>'Comparison_dt_t1-0,7'!K272</f>
        <v>3.4750000000000001</v>
      </c>
      <c r="K34" s="3">
        <f t="shared" si="7"/>
        <v>1.3846569045178907</v>
      </c>
    </row>
    <row r="35" spans="3:11" x14ac:dyDescent="0.25">
      <c r="D35" t="s">
        <v>29</v>
      </c>
      <c r="E35">
        <f>'Comparison_dt_t1-0,7'!$K$26</f>
        <v>1380</v>
      </c>
      <c r="F35" s="25">
        <f>'Comparison_dt_t1-0,7'!K263</f>
        <v>5.0784506789218611</v>
      </c>
      <c r="G35">
        <f>F35/'Comparison_dt_t1-0,7'!K263</f>
        <v>1</v>
      </c>
      <c r="H35" s="25">
        <f>'Comparison_dt_t1-0,7'!P263</f>
        <v>4.8298462666324431</v>
      </c>
      <c r="I35" s="3">
        <f t="shared" si="6"/>
        <v>0.95104719371968072</v>
      </c>
      <c r="J35" s="25">
        <f>'Comparison_dt_t1-0,7'!K274</f>
        <v>6.4960000000000004</v>
      </c>
      <c r="K35" s="3">
        <f t="shared" si="7"/>
        <v>1.2791302723410678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'Comparison_dt_t1-0,7'!$H$20</f>
        <v>594</v>
      </c>
      <c r="F38" s="25">
        <f>'Comparison_dt_t1-0,7'!H289</f>
        <v>0.76641810797681609</v>
      </c>
      <c r="G38">
        <f>F38/'Comparison_dt_t1-0,7'!H289</f>
        <v>1</v>
      </c>
      <c r="H38" s="25">
        <f>'Comparison_dt_t1-0,7'!M289</f>
        <v>0.70932097407334516</v>
      </c>
      <c r="I38" s="3">
        <f>H38/F38</f>
        <v>0.92550132452611866</v>
      </c>
      <c r="J38" s="25">
        <f>'Comparison_dt_t1-0,7'!H300</f>
        <v>1.1080000000000001</v>
      </c>
      <c r="K38" s="3">
        <f>J38/F38</f>
        <v>1.4456860928363096</v>
      </c>
    </row>
    <row r="39" spans="3:11" x14ac:dyDescent="0.25">
      <c r="D39" t="s">
        <v>25</v>
      </c>
      <c r="E39">
        <f>'Comparison_dt_t1-0,7'!$H$22</f>
        <v>726</v>
      </c>
      <c r="F39" s="25">
        <f>'Comparison_dt_t1-0,7'!H291</f>
        <v>1.3648556417004321</v>
      </c>
      <c r="G39">
        <f>F39/'Comparison_dt_t1-0,7'!H291</f>
        <v>1</v>
      </c>
      <c r="H39" s="25">
        <f>'Comparison_dt_t1-0,7'!M291</f>
        <v>1.295070255818412</v>
      </c>
      <c r="I39" s="3">
        <f t="shared" ref="I39:I41" si="8">H39/F39</f>
        <v>0.94886976779824372</v>
      </c>
      <c r="J39" s="25">
        <f>'Comparison_dt_t1-0,7'!H302</f>
        <v>1.843</v>
      </c>
      <c r="K39" s="3">
        <f t="shared" ref="K39:K41" si="9">J39/F39</f>
        <v>1.3503259565999686</v>
      </c>
    </row>
    <row r="40" spans="3:11" x14ac:dyDescent="0.25">
      <c r="D40" t="s">
        <v>27</v>
      </c>
      <c r="E40">
        <f>'Comparison_dt_t1-0,7'!$H$24</f>
        <v>1078</v>
      </c>
      <c r="F40" s="25">
        <f>'Comparison_dt_t1-0,7'!H293</f>
        <v>4.3433658486470996</v>
      </c>
      <c r="G40">
        <f>F40/'Comparison_dt_t1-0,7'!H293</f>
        <v>1</v>
      </c>
      <c r="H40" s="25">
        <f>'Comparison_dt_t1-0,7'!M293</f>
        <v>4.2397451241556157</v>
      </c>
      <c r="I40" s="3">
        <f t="shared" si="8"/>
        <v>0.97614275930180727</v>
      </c>
      <c r="J40" s="25">
        <f>'Comparison_dt_t1-0,7'!H304</f>
        <v>5.3630000000000004</v>
      </c>
      <c r="K40" s="3">
        <f t="shared" si="9"/>
        <v>1.2347566810819086</v>
      </c>
    </row>
    <row r="41" spans="3:11" x14ac:dyDescent="0.25">
      <c r="D41" t="s">
        <v>29</v>
      </c>
      <c r="E41">
        <f>'Comparison_dt_t1-0,7'!$H$26</f>
        <v>1386</v>
      </c>
      <c r="F41" s="25">
        <f>'Comparison_dt_t1-0,7'!H295</f>
        <v>9.1442301312250382</v>
      </c>
      <c r="G41">
        <f>F41/'Comparison_dt_t1-0,7'!H295</f>
        <v>1</v>
      </c>
      <c r="H41" s="25">
        <f>'Comparison_dt_t1-0,7'!M295</f>
        <v>9.0110034854502725</v>
      </c>
      <c r="I41" s="3">
        <f t="shared" si="8"/>
        <v>0.9854305235254488</v>
      </c>
      <c r="J41" s="25">
        <f>'Comparison_dt_t1-0,7'!H306</f>
        <v>10.932</v>
      </c>
      <c r="K41" s="3">
        <f t="shared" si="9"/>
        <v>1.1955079698475892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'Comparison_dt_t1-0,7'!$I$20</f>
        <v>594</v>
      </c>
      <c r="F44" s="25">
        <f>'Comparison_dt_t1-0,7'!I289</f>
        <v>0.44019679910044573</v>
      </c>
      <c r="G44">
        <f>F44/'Comparison_dt_t1-0,7'!I289</f>
        <v>1</v>
      </c>
      <c r="H44" s="25">
        <f>'Comparison_dt_t1-0,7'!N289</f>
        <v>0.39392652091727937</v>
      </c>
      <c r="I44" s="3">
        <f>H44/F44</f>
        <v>0.89488729068970752</v>
      </c>
      <c r="J44" s="25">
        <f>'Comparison_dt_t1-0,7'!I300</f>
        <v>0.65700000000000003</v>
      </c>
      <c r="K44" s="3">
        <f>J44/F44</f>
        <v>1.4925142603094743</v>
      </c>
    </row>
    <row r="45" spans="3:11" x14ac:dyDescent="0.25">
      <c r="D45" t="s">
        <v>25</v>
      </c>
      <c r="E45">
        <f>'Comparison_dt_t1-0,7'!$I$22</f>
        <v>726</v>
      </c>
      <c r="F45" s="25">
        <f>'Comparison_dt_t1-0,7'!I291</f>
        <v>0.77577917311673539</v>
      </c>
      <c r="G45">
        <f>F45/'Comparison_dt_t1-0,7'!I291</f>
        <v>1</v>
      </c>
      <c r="H45" s="25">
        <f>'Comparison_dt_t1-0,7'!N291</f>
        <v>0.71922661089286533</v>
      </c>
      <c r="I45" s="3">
        <f t="shared" ref="I45:I47" si="10">H45/F45</f>
        <v>0.92710224225707549</v>
      </c>
      <c r="J45" s="25">
        <f>'Comparison_dt_t1-0,7'!I302</f>
        <v>1.0660000000000001</v>
      </c>
      <c r="K45" s="3">
        <f t="shared" ref="K45:K47" si="11">J45/F45</f>
        <v>1.3741023695148795</v>
      </c>
    </row>
    <row r="46" spans="3:11" x14ac:dyDescent="0.25">
      <c r="D46" t="s">
        <v>27</v>
      </c>
      <c r="E46">
        <f>'Comparison_dt_t1-0,7'!$I$24</f>
        <v>1078</v>
      </c>
      <c r="F46" s="25">
        <f>'Comparison_dt_t1-0,7'!I293</f>
        <v>2.4385450320773203</v>
      </c>
      <c r="G46">
        <f>F46/'Comparison_dt_t1-0,7'!I293</f>
        <v>1</v>
      </c>
      <c r="H46" s="25">
        <f>'Comparison_dt_t1-0,7'!N293</f>
        <v>2.3545730457449072</v>
      </c>
      <c r="I46" s="3">
        <f t="shared" si="10"/>
        <v>0.96556471780187714</v>
      </c>
      <c r="J46" s="25">
        <f>'Comparison_dt_t1-0,7'!I304</f>
        <v>2.9980000000000002</v>
      </c>
      <c r="K46" s="3">
        <f t="shared" si="11"/>
        <v>1.2294216266517324</v>
      </c>
    </row>
    <row r="47" spans="3:11" x14ac:dyDescent="0.25">
      <c r="D47" t="s">
        <v>29</v>
      </c>
      <c r="E47">
        <f>'Comparison_dt_t1-0,7'!$I$26</f>
        <v>1386</v>
      </c>
      <c r="F47" s="25">
        <f>'Comparison_dt_t1-0,7'!I295</f>
        <v>5.1122897851913445</v>
      </c>
      <c r="G47">
        <f>F47/'Comparison_dt_t1-0,7'!I295</f>
        <v>1</v>
      </c>
      <c r="H47" s="25">
        <f>'Comparison_dt_t1-0,7'!N295</f>
        <v>5.0043258027639563</v>
      </c>
      <c r="I47" s="3">
        <f t="shared" si="10"/>
        <v>0.9788814822782298</v>
      </c>
      <c r="J47" s="25">
        <f>'Comparison_dt_t1-0,7'!I306</f>
        <v>6.0330000000000004</v>
      </c>
      <c r="K47" s="3">
        <f t="shared" si="11"/>
        <v>1.1800974227782737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'Comparison_dt_t1-0,7'!$J$20</f>
        <v>595.70000000000005</v>
      </c>
      <c r="F50" s="25">
        <f>'Comparison_dt_t1-0,7'!J289</f>
        <v>0.74362670417965149</v>
      </c>
      <c r="G50">
        <f>F50/'Comparison_dt_t1-0,7'!J289</f>
        <v>1</v>
      </c>
      <c r="H50" s="25">
        <f>'Comparison_dt_t1-0,7'!O289</f>
        <v>0.71098489435042544</v>
      </c>
      <c r="I50" s="3">
        <f>H50/F50</f>
        <v>0.95610457552726591</v>
      </c>
      <c r="J50" s="25">
        <f>'Comparison_dt_t1-0,7'!J300</f>
        <v>0.98299999999999998</v>
      </c>
      <c r="K50" s="3">
        <f>J50/F50</f>
        <v>1.3218998113904725</v>
      </c>
    </row>
    <row r="51" spans="3:11" x14ac:dyDescent="0.25">
      <c r="D51" t="s">
        <v>25</v>
      </c>
      <c r="E51">
        <f>'Comparison_dt_t1-0,7'!$J$22</f>
        <v>724.5</v>
      </c>
      <c r="F51" s="25">
        <f>'Comparison_dt_t1-0,7'!J291</f>
        <v>1.3187648745821963</v>
      </c>
      <c r="G51">
        <f>F51/'Comparison_dt_t1-0,7'!J291</f>
        <v>1</v>
      </c>
      <c r="H51" s="25">
        <f>'Comparison_dt_t1-0,7'!O291</f>
        <v>1.2790653761412456</v>
      </c>
      <c r="I51" s="3">
        <f t="shared" ref="I51:I53" si="12">H51/F51</f>
        <v>0.96989645447333583</v>
      </c>
      <c r="J51" s="25">
        <f>'Comparison_dt_t1-0,7'!J302</f>
        <v>1.6659999999999999</v>
      </c>
      <c r="K51" s="3">
        <f t="shared" ref="K51:K53" si="13">J51/F51</f>
        <v>1.2633032863631681</v>
      </c>
    </row>
    <row r="52" spans="3:11" x14ac:dyDescent="0.25">
      <c r="D52" t="s">
        <v>27</v>
      </c>
      <c r="E52">
        <f>'Comparison_dt_t1-0,7'!$J$24</f>
        <v>1078.7</v>
      </c>
      <c r="F52" s="25">
        <f>'Comparison_dt_t1-0,7'!J293</f>
        <v>4.280732720717098</v>
      </c>
      <c r="G52">
        <f>F52/'Comparison_dt_t1-0,7'!J293</f>
        <v>1</v>
      </c>
      <c r="H52" s="25">
        <f>'Comparison_dt_t1-0,7'!O293</f>
        <v>4.2216245785939046</v>
      </c>
      <c r="I52" s="3">
        <f t="shared" si="12"/>
        <v>0.9861920502914997</v>
      </c>
      <c r="J52" s="25">
        <f>'Comparison_dt_t1-0,7'!J304</f>
        <v>5.1059999999999999</v>
      </c>
      <c r="K52" s="3">
        <f t="shared" si="13"/>
        <v>1.1927864534239492</v>
      </c>
    </row>
    <row r="53" spans="3:11" x14ac:dyDescent="0.25">
      <c r="D53" t="s">
        <v>29</v>
      </c>
      <c r="E53">
        <f>'Comparison_dt_t1-0,7'!$J$26</f>
        <v>1384.6</v>
      </c>
      <c r="F53" s="25">
        <f>'Comparison_dt_t1-0,7'!J295</f>
        <v>9.0037956053814803</v>
      </c>
      <c r="G53">
        <f>F53/'Comparison_dt_t1-0,7'!J295</f>
        <v>1</v>
      </c>
      <c r="H53" s="25">
        <f>'Comparison_dt_t1-0,7'!O295</f>
        <v>8.9279254528054413</v>
      </c>
      <c r="I53" s="3">
        <f t="shared" si="12"/>
        <v>0.99157353677257043</v>
      </c>
      <c r="J53" s="25">
        <f>'Comparison_dt_t1-0,7'!J306</f>
        <v>10.522</v>
      </c>
      <c r="K53" s="3">
        <f t="shared" si="13"/>
        <v>1.1686182651359949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'Comparison_dt_t1-0,7'!$K$20</f>
        <v>600</v>
      </c>
      <c r="F56" s="25">
        <f>'Comparison_dt_t1-0,7'!K289</f>
        <v>0.47637502468434423</v>
      </c>
      <c r="G56">
        <f>F56/'Comparison_dt_t1-0,7'!K289</f>
        <v>1</v>
      </c>
      <c r="H56" s="25">
        <f>'Comparison_dt_t1-0,7'!P289</f>
        <v>0.39696279005773349</v>
      </c>
      <c r="I56" s="3">
        <f>H56/F56</f>
        <v>0.83329891259679101</v>
      </c>
      <c r="J56" s="25">
        <f>'Comparison_dt_t1-0,7'!K300</f>
        <v>0.82799999999999996</v>
      </c>
      <c r="K56" s="3">
        <f>J56/F56</f>
        <v>1.7381263859259826</v>
      </c>
    </row>
    <row r="57" spans="3:11" x14ac:dyDescent="0.25">
      <c r="D57" t="s">
        <v>25</v>
      </c>
      <c r="E57">
        <f>'Comparison_dt_t1-0,7'!$K$22</f>
        <v>720</v>
      </c>
      <c r="F57" s="25">
        <f>'Comparison_dt_t1-0,7'!K291</f>
        <v>0.78124638277169633</v>
      </c>
      <c r="G57">
        <f>F57/'Comparison_dt_t1-0,7'!K291</f>
        <v>1</v>
      </c>
      <c r="H57" s="25">
        <f>'Comparison_dt_t1-0,7'!P291</f>
        <v>0.68595170121976345</v>
      </c>
      <c r="I57" s="3">
        <f t="shared" ref="I57:I59" si="14">H57/F57</f>
        <v>0.87802224285013952</v>
      </c>
      <c r="J57" s="25">
        <f>'Comparison_dt_t1-0,7'!K302</f>
        <v>1.2270000000000001</v>
      </c>
      <c r="K57" s="3">
        <f t="shared" ref="K57:K59" si="15">J57/F57</f>
        <v>1.5705672718084973</v>
      </c>
    </row>
    <row r="58" spans="3:11" x14ac:dyDescent="0.25">
      <c r="D58" t="s">
        <v>27</v>
      </c>
      <c r="E58">
        <f>'Comparison_dt_t1-0,7'!$K$24</f>
        <v>1080</v>
      </c>
      <c r="F58" s="25">
        <f>'Comparison_dt_t1-0,7'!K293</f>
        <v>2.4580290139446008</v>
      </c>
      <c r="G58">
        <f>F58/'Comparison_dt_t1-0,7'!K293</f>
        <v>1</v>
      </c>
      <c r="H58" s="25">
        <f>'Comparison_dt_t1-0,7'!P293</f>
        <v>2.3150869916167016</v>
      </c>
      <c r="I58" s="3">
        <f t="shared" si="14"/>
        <v>0.94184689378482622</v>
      </c>
      <c r="J58" s="25">
        <f>'Comparison_dt_t1-0,7'!K304</f>
        <v>3.2570000000000001</v>
      </c>
      <c r="K58" s="3">
        <f t="shared" si="15"/>
        <v>1.3250453845429697</v>
      </c>
    </row>
    <row r="59" spans="3:11" x14ac:dyDescent="0.25">
      <c r="D59" t="s">
        <v>29</v>
      </c>
      <c r="E59">
        <f>'Comparison_dt_t1-0,7'!$K$26</f>
        <v>1380</v>
      </c>
      <c r="F59" s="25">
        <f>'Comparison_dt_t1-0,7'!K295</f>
        <v>5.0124944062736478</v>
      </c>
      <c r="G59">
        <f>F59/'Comparison_dt_t1-0,7'!K295</f>
        <v>1</v>
      </c>
      <c r="H59" s="25">
        <f>'Comparison_dt_t1-0,7'!P295</f>
        <v>4.8298462666324431</v>
      </c>
      <c r="I59" s="3">
        <f t="shared" si="14"/>
        <v>0.96356142773693632</v>
      </c>
      <c r="J59" s="25">
        <f>'Comparison_dt_t1-0,7'!K306</f>
        <v>6.2160000000000002</v>
      </c>
      <c r="K59" s="3">
        <f t="shared" si="15"/>
        <v>1.2401011345209767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'Comparison_dt_t1-0,7'!$H$20</f>
        <v>594</v>
      </c>
      <c r="F62" s="25">
        <f>'Comparison_dt_t1-0,7'!H321</f>
        <v>0.75303596721819011</v>
      </c>
      <c r="G62">
        <f>F62/F62</f>
        <v>1</v>
      </c>
      <c r="H62" s="25">
        <f>'Comparison_dt_t1-0,7'!M321</f>
        <v>0.70932097407334516</v>
      </c>
      <c r="I62" s="3">
        <f>H62/F62</f>
        <v>0.94194833308383175</v>
      </c>
      <c r="J62" s="25">
        <f>'Comparison_dt_t1-0,7'!H332</f>
        <v>1.052</v>
      </c>
      <c r="K62" s="3">
        <f>J62/F62</f>
        <v>1.3970116246720867</v>
      </c>
    </row>
    <row r="63" spans="3:11" x14ac:dyDescent="0.25">
      <c r="D63" t="s">
        <v>25</v>
      </c>
      <c r="E63">
        <f>'Comparison_dt_t1-0,7'!$H$22</f>
        <v>726</v>
      </c>
      <c r="F63" s="25">
        <f>'Comparison_dt_t1-0,7'!H323</f>
        <v>1.3484996918843335</v>
      </c>
      <c r="G63">
        <f t="shared" ref="G63:G65" si="16">F63/F63</f>
        <v>1</v>
      </c>
      <c r="H63" s="25">
        <f>'Comparison_dt_t1-0,7'!M323</f>
        <v>1.295070255818412</v>
      </c>
      <c r="I63" s="3">
        <f t="shared" ref="I63:I65" si="17">H63/F63</f>
        <v>0.96037860713838086</v>
      </c>
      <c r="J63" s="25">
        <f>'Comparison_dt_t1-0,7'!H334</f>
        <v>1.7729999999999999</v>
      </c>
      <c r="K63" s="3">
        <f t="shared" ref="K63:K65" si="18">J63/F63</f>
        <v>1.3147945162097061</v>
      </c>
    </row>
    <row r="64" spans="3:11" x14ac:dyDescent="0.25">
      <c r="D64" t="s">
        <v>27</v>
      </c>
      <c r="E64">
        <f>'Comparison_dt_t1-0,7'!$H$24</f>
        <v>1078</v>
      </c>
      <c r="F64" s="25">
        <f>'Comparison_dt_t1-0,7'!H325</f>
        <v>4.3190797413444084</v>
      </c>
      <c r="G64">
        <f t="shared" si="16"/>
        <v>1</v>
      </c>
      <c r="H64" s="25">
        <f>'Comparison_dt_t1-0,7'!M325</f>
        <v>4.2397451241556157</v>
      </c>
      <c r="I64" s="3">
        <f t="shared" si="17"/>
        <v>0.98163159239007292</v>
      </c>
      <c r="J64" s="25">
        <f>'Comparison_dt_t1-0,7'!H336</f>
        <v>5.258</v>
      </c>
      <c r="K64" s="3">
        <f t="shared" si="18"/>
        <v>1.2173889612798239</v>
      </c>
    </row>
    <row r="65" spans="4:11" x14ac:dyDescent="0.25">
      <c r="D65" t="s">
        <v>29</v>
      </c>
      <c r="E65">
        <f>'Comparison_dt_t1-0,7'!$H$26</f>
        <v>1386</v>
      </c>
      <c r="F65" s="25">
        <f>'Comparison_dt_t1-0,7'!H327</f>
        <v>9.1130051361215774</v>
      </c>
      <c r="G65">
        <f t="shared" si="16"/>
        <v>1</v>
      </c>
      <c r="H65" s="25">
        <f>'Comparison_dt_t1-0,7'!M327</f>
        <v>9.0110034854502725</v>
      </c>
      <c r="I65" s="3">
        <f t="shared" si="17"/>
        <v>0.98880702368234197</v>
      </c>
      <c r="J65" s="25">
        <f>'Comparison_dt_t1-0,7'!H338</f>
        <v>10.794</v>
      </c>
      <c r="K65" s="3">
        <f t="shared" si="18"/>
        <v>1.1844610903614436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'Comparison_dt_t1-0,7'!$I$20</f>
        <v>594</v>
      </c>
      <c r="F68" s="25">
        <f>'Comparison_dt_t1-0,7'!I321</f>
        <v>0.42935220265126611</v>
      </c>
      <c r="G68">
        <f>F68/F68</f>
        <v>1</v>
      </c>
      <c r="H68" s="25">
        <f>'Comparison_dt_t1-0,7'!N321</f>
        <v>0.39392652091727937</v>
      </c>
      <c r="I68" s="3">
        <f>H68/F68</f>
        <v>0.91749039246746189</v>
      </c>
      <c r="J68" s="25">
        <f>'Comparison_dt_t1-0,7'!I332</f>
        <v>0.61199999999999999</v>
      </c>
      <c r="K68" s="3">
        <f>J68/F68</f>
        <v>1.4254031916475025</v>
      </c>
    </row>
    <row r="69" spans="4:11" x14ac:dyDescent="0.25">
      <c r="D69" t="s">
        <v>25</v>
      </c>
      <c r="E69">
        <f>'Comparison_dt_t1-0,7'!$I$22</f>
        <v>726</v>
      </c>
      <c r="F69" s="25">
        <f>'Comparison_dt_t1-0,7'!I323</f>
        <v>0.76252466634551586</v>
      </c>
      <c r="G69">
        <f t="shared" ref="G69:G71" si="19">F69/F69</f>
        <v>1</v>
      </c>
      <c r="H69" s="25">
        <f>'Comparison_dt_t1-0,7'!N323</f>
        <v>0.71922661089286533</v>
      </c>
      <c r="I69" s="3">
        <f t="shared" ref="I69:I71" si="20">H69/F69</f>
        <v>0.94321750185451536</v>
      </c>
      <c r="J69" s="25">
        <f>'Comparison_dt_t1-0,7'!I334</f>
        <v>1.0109999999999999</v>
      </c>
      <c r="K69" s="3">
        <f t="shared" ref="K69:K71" si="21">J69/F69</f>
        <v>1.3258587487344242</v>
      </c>
    </row>
    <row r="70" spans="4:11" x14ac:dyDescent="0.25">
      <c r="D70" t="s">
        <v>27</v>
      </c>
      <c r="E70">
        <f>'Comparison_dt_t1-0,7'!$I$24</f>
        <v>1078</v>
      </c>
      <c r="F70" s="25">
        <f>'Comparison_dt_t1-0,7'!I325</f>
        <v>2.418864097780661</v>
      </c>
      <c r="G70">
        <f t="shared" si="19"/>
        <v>1</v>
      </c>
      <c r="H70" s="25">
        <f>'Comparison_dt_t1-0,7'!N325</f>
        <v>2.3545730457449072</v>
      </c>
      <c r="I70" s="3">
        <f t="shared" si="20"/>
        <v>0.97342097387995397</v>
      </c>
      <c r="J70" s="25">
        <f>'Comparison_dt_t1-0,7'!I336</f>
        <v>2.9159999999999999</v>
      </c>
      <c r="K70" s="3">
        <f t="shared" si="21"/>
        <v>1.2055245280937723</v>
      </c>
    </row>
    <row r="71" spans="4:11" x14ac:dyDescent="0.25">
      <c r="D71" t="s">
        <v>29</v>
      </c>
      <c r="E71">
        <f>'Comparison_dt_t1-0,7'!$I$26</f>
        <v>1386</v>
      </c>
      <c r="F71" s="25">
        <f>'Comparison_dt_t1-0,7'!I327</f>
        <v>5.0869857268099254</v>
      </c>
      <c r="G71">
        <f t="shared" si="19"/>
        <v>1</v>
      </c>
      <c r="H71" s="25">
        <f>'Comparison_dt_t1-0,7'!N327</f>
        <v>5.0043258027639563</v>
      </c>
      <c r="I71" s="3">
        <f t="shared" si="20"/>
        <v>0.98375070651165253</v>
      </c>
      <c r="J71" s="25">
        <f>'Comparison_dt_t1-0,7'!I338</f>
        <v>5.9260000000000002</v>
      </c>
      <c r="K71" s="3">
        <f t="shared" si="21"/>
        <v>1.1649334828616129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'Comparison_dt_t1-0,7'!$J$20</f>
        <v>595.70000000000005</v>
      </c>
      <c r="F74" s="25">
        <f>'Comparison_dt_t1-0,7'!J321</f>
        <v>0.73597628000092663</v>
      </c>
      <c r="G74">
        <f>F74/F74</f>
        <v>1</v>
      </c>
      <c r="H74" s="25">
        <f>'Comparison_dt_t1-0,7'!O321</f>
        <v>0.71098489435042544</v>
      </c>
      <c r="I74" s="3">
        <f>H74/F74</f>
        <v>0.96604321860689624</v>
      </c>
      <c r="J74" s="25">
        <f>'Comparison_dt_t1-0,7'!J332</f>
        <v>0.95</v>
      </c>
      <c r="K74" s="3">
        <f>J74/F74</f>
        <v>1.2908024698823226</v>
      </c>
    </row>
    <row r="75" spans="4:11" x14ac:dyDescent="0.25">
      <c r="D75" t="s">
        <v>25</v>
      </c>
      <c r="E75">
        <f>'Comparison_dt_t1-0,7'!$J$22</f>
        <v>724.5</v>
      </c>
      <c r="F75" s="25">
        <f>'Comparison_dt_t1-0,7'!J323</f>
        <v>1.3094603046350983</v>
      </c>
      <c r="G75">
        <f t="shared" ref="G75:G77" si="22">F75/F75</f>
        <v>1</v>
      </c>
      <c r="H75" s="25">
        <f>'Comparison_dt_t1-0,7'!O323</f>
        <v>1.2790653761412456</v>
      </c>
      <c r="I75" s="3">
        <f t="shared" ref="I75:I77" si="23">H75/F75</f>
        <v>0.97678820168411085</v>
      </c>
      <c r="J75" s="25">
        <f>'Comparison_dt_t1-0,7'!J334</f>
        <v>1.6259999999999999</v>
      </c>
      <c r="K75" s="3">
        <f t="shared" ref="K75:K77" si="24">J75/F75</f>
        <v>1.2417329446676968</v>
      </c>
    </row>
    <row r="76" spans="4:11" x14ac:dyDescent="0.25">
      <c r="D76" t="s">
        <v>27</v>
      </c>
      <c r="E76">
        <f>'Comparison_dt_t1-0,7'!$J$24</f>
        <v>1078.7</v>
      </c>
      <c r="F76" s="25">
        <f>'Comparison_dt_t1-0,7'!J325</f>
        <v>4.2668792499069745</v>
      </c>
      <c r="G76">
        <f t="shared" si="22"/>
        <v>1</v>
      </c>
      <c r="H76" s="25">
        <f>'Comparison_dt_t1-0,7'!O325</f>
        <v>4.2216245785939046</v>
      </c>
      <c r="I76" s="3">
        <f t="shared" si="23"/>
        <v>0.98939396484818343</v>
      </c>
      <c r="J76" s="25">
        <f>'Comparison_dt_t1-0,7'!J336</f>
        <v>5.0460000000000003</v>
      </c>
      <c r="K76" s="3">
        <f t="shared" si="24"/>
        <v>1.1825973280378188</v>
      </c>
    </row>
    <row r="77" spans="4:11" x14ac:dyDescent="0.25">
      <c r="D77" t="s">
        <v>29</v>
      </c>
      <c r="E77">
        <f>'Comparison_dt_t1-0,7'!$J$26</f>
        <v>1384.6</v>
      </c>
      <c r="F77" s="25">
        <f>'Comparison_dt_t1-0,7'!J327</f>
        <v>8.9860135383714717</v>
      </c>
      <c r="G77">
        <f t="shared" si="22"/>
        <v>1</v>
      </c>
      <c r="H77" s="25">
        <f>'Comparison_dt_t1-0,7'!O327</f>
        <v>8.9279254528054413</v>
      </c>
      <c r="I77" s="3">
        <f t="shared" si="23"/>
        <v>0.99353572245156474</v>
      </c>
      <c r="J77" s="25">
        <f>'Comparison_dt_t1-0,7'!J338</f>
        <v>10.443</v>
      </c>
      <c r="K77" s="3">
        <f t="shared" si="24"/>
        <v>1.1621393575034138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'Comparison_dt_t1-0,7'!$K$20</f>
        <v>600</v>
      </c>
      <c r="F80" s="25">
        <f>'Comparison_dt_t1-0,7'!K321</f>
        <v>0.45776278219373234</v>
      </c>
      <c r="G80">
        <f>F80/F80</f>
        <v>1</v>
      </c>
      <c r="H80" s="25">
        <f>'Comparison_dt_t1-0,7'!P321</f>
        <v>0.39696279005773349</v>
      </c>
      <c r="I80" s="3">
        <f>H80/F80</f>
        <v>0.86718013237199487</v>
      </c>
      <c r="J80" s="25">
        <f>'Comparison_dt_t1-0,7'!K332</f>
        <v>0.751</v>
      </c>
      <c r="K80" s="3">
        <f>J80/F80</f>
        <v>1.6405877218785452</v>
      </c>
    </row>
    <row r="81" spans="4:11" x14ac:dyDescent="0.25">
      <c r="D81" t="s">
        <v>25</v>
      </c>
      <c r="E81">
        <f>'Comparison_dt_t1-0,7'!$K$22</f>
        <v>720</v>
      </c>
      <c r="F81" s="25">
        <f>'Comparison_dt_t1-0,7'!K323</f>
        <v>0.75891169178296214</v>
      </c>
      <c r="G81">
        <f t="shared" ref="G81:G83" si="25">F81/F81</f>
        <v>1</v>
      </c>
      <c r="H81" s="25">
        <f>'Comparison_dt_t1-0,7'!P323</f>
        <v>0.68595170121976345</v>
      </c>
      <c r="I81" s="3">
        <f t="shared" ref="I81:I83" si="26">H81/F81</f>
        <v>0.90386234478508443</v>
      </c>
      <c r="J81" s="25">
        <f>'Comparison_dt_t1-0,7'!K334</f>
        <v>1.1339999999999999</v>
      </c>
      <c r="K81" s="3">
        <f t="shared" ref="K81:K83" si="27">J81/F81</f>
        <v>1.4942449988295972</v>
      </c>
    </row>
    <row r="82" spans="4:11" x14ac:dyDescent="0.25">
      <c r="D82" t="s">
        <v>27</v>
      </c>
      <c r="E82">
        <f>'Comparison_dt_t1-0,7'!$K$24</f>
        <v>1080</v>
      </c>
      <c r="F82" s="25">
        <f>'Comparison_dt_t1-0,7'!K325</f>
        <v>2.4245269774614995</v>
      </c>
      <c r="G82">
        <f t="shared" si="25"/>
        <v>1</v>
      </c>
      <c r="H82" s="25">
        <f>'Comparison_dt_t1-0,7'!P325</f>
        <v>2.3150869916167016</v>
      </c>
      <c r="I82" s="3">
        <f t="shared" si="26"/>
        <v>0.95486130413802095</v>
      </c>
      <c r="J82" s="25">
        <f>'Comparison_dt_t1-0,7'!K336</f>
        <v>3.1160000000000001</v>
      </c>
      <c r="K82" s="3">
        <f t="shared" si="27"/>
        <v>1.2851991456339573</v>
      </c>
    </row>
    <row r="83" spans="4:11" x14ac:dyDescent="0.25">
      <c r="D83" t="s">
        <v>29</v>
      </c>
      <c r="E83">
        <f>'Comparison_dt_t1-0,7'!$K$26</f>
        <v>1380</v>
      </c>
      <c r="F83" s="25">
        <f>'Comparison_dt_t1-0,7'!K327</f>
        <v>4.9696862485452407</v>
      </c>
      <c r="G83">
        <f t="shared" si="25"/>
        <v>1</v>
      </c>
      <c r="H83" s="25">
        <f>'Comparison_dt_t1-0,7'!P327</f>
        <v>4.8298462666324431</v>
      </c>
      <c r="I83" s="3">
        <f t="shared" si="26"/>
        <v>0.97186140635060569</v>
      </c>
      <c r="J83" s="25">
        <f>'Comparison_dt_t1-0,7'!K338</f>
        <v>6.0339999999999998</v>
      </c>
      <c r="K83" s="3">
        <f t="shared" si="27"/>
        <v>1.2141611559012024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C6133-50A7-467A-A647-9C2015BEFCB6}">
  <dimension ref="B1:R350"/>
  <sheetViews>
    <sheetView topLeftCell="A155" zoomScaleNormal="100" workbookViewId="0">
      <selection activeCell="A353" sqref="A351:XFD368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133</v>
      </c>
      <c r="G33" t="s">
        <v>12</v>
      </c>
      <c r="H33" s="2">
        <v>1</v>
      </c>
      <c r="I33" s="2"/>
      <c r="K33" s="2"/>
    </row>
    <row r="34" spans="2:11" x14ac:dyDescent="0.25">
      <c r="F34" s="8" t="s">
        <v>134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13</v>
      </c>
      <c r="I36">
        <f t="shared" ref="I36:K36" si="3">I35+2*$H$33</f>
        <v>17</v>
      </c>
      <c r="J36">
        <f t="shared" si="3"/>
        <v>13</v>
      </c>
      <c r="K36">
        <f t="shared" si="3"/>
        <v>17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12</v>
      </c>
      <c r="I37">
        <f t="shared" ref="I37:K37" si="4">I35+$H$33</f>
        <v>16</v>
      </c>
      <c r="J37">
        <f t="shared" si="4"/>
        <v>12</v>
      </c>
      <c r="K37">
        <f t="shared" si="4"/>
        <v>16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12</v>
      </c>
      <c r="I88" s="3">
        <f t="shared" ref="I88:K88" si="5">I37/$H$33</f>
        <v>16</v>
      </c>
      <c r="J88" s="3">
        <f t="shared" si="5"/>
        <v>12</v>
      </c>
      <c r="K88" s="3">
        <f t="shared" si="5"/>
        <v>16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4.071041849008961</v>
      </c>
      <c r="I93" s="2">
        <f>$H$42*$H$33/$H$44/I35*(I37/I35)^2</f>
        <v>2.8542191676212294</v>
      </c>
      <c r="J93" s="2">
        <f>$H$42*$H$33/$H$44/J35*(J37/J35)^2</f>
        <v>4.071041849008961</v>
      </c>
      <c r="K93" s="2">
        <f>$H$42*$H$33/$H$44/K35*(K37/K35)^2</f>
        <v>2.8542191676212294</v>
      </c>
    </row>
    <row r="94" spans="2:11" x14ac:dyDescent="0.25">
      <c r="F94" t="s">
        <v>87</v>
      </c>
      <c r="G94" t="s">
        <v>82</v>
      </c>
      <c r="H94" s="2">
        <f>$H$42*$H$33/$H$46/H35*(H37/H35)^2</f>
        <v>3.7608672319416114E-2</v>
      </c>
      <c r="I94" s="2">
        <f>$H$42*$H$33/$H$46/I35*(I37/I35)^2</f>
        <v>2.6367548500881834E-2</v>
      </c>
      <c r="J94" s="2">
        <f>$H$42*$H$33/$H$46/J35*(J37/J35)^2</f>
        <v>3.7608672319416114E-2</v>
      </c>
      <c r="K94" s="2">
        <f>$H$42*$H$33/$H$46/K35*(K37/K35)^2</f>
        <v>2.6367548500881834E-2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362.10992494057336</v>
      </c>
      <c r="I96" s="2">
        <f>$H$42*$H$33/I53/I35*(I37/I35)^2</f>
        <v>146.09718281258895</v>
      </c>
      <c r="J96" s="2">
        <f>$H$42*$H$33/J53/J35*(J37/J35)^2</f>
        <v>111.2426891321512</v>
      </c>
      <c r="K96" s="2">
        <f>$H$42*$H$33/K53/K35*(K37/K35)^2</f>
        <v>472.08405029289594</v>
      </c>
    </row>
    <row r="97" spans="3:11" x14ac:dyDescent="0.25">
      <c r="F97" t="s">
        <v>89</v>
      </c>
      <c r="G97" t="s">
        <v>82</v>
      </c>
      <c r="H97" s="2">
        <f>$H$42*$H$33/H55/H35*(H37/H35)^2</f>
        <v>3.3452059732605348</v>
      </c>
      <c r="I97" s="2">
        <f>$H$42*$H$33/I55/I35*(I37/I35)^2</f>
        <v>1.3496596888401076</v>
      </c>
      <c r="J97" s="2">
        <f>$H$42*$H$33/J55/J35*(J37/J35)^2</f>
        <v>1.0276705567446347</v>
      </c>
      <c r="K97" s="2">
        <f>$H$42*$H$33/K55/K35*(K37/K35)^2</f>
        <v>4.3611574169915137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266.03994485429888</v>
      </c>
      <c r="I99" s="2">
        <f>$H$42*$H$33/I58/I35*(I37/I35)^2</f>
        <v>107.33670573986129</v>
      </c>
      <c r="J99" s="2">
        <f>$H$42*$H$33/J58/J35*(J37/J35)^2</f>
        <v>81.729322627702942</v>
      </c>
      <c r="K99" s="2">
        <f>$H$42*$H$33/K58/K35*(K37/K35)^2</f>
        <v>346.83726143967863</v>
      </c>
    </row>
    <row r="100" spans="3:11" x14ac:dyDescent="0.25">
      <c r="F100" t="s">
        <v>89</v>
      </c>
      <c r="G100" t="s">
        <v>82</v>
      </c>
      <c r="H100" s="2">
        <f>$H$42*$H$33/H60/H35*(H37/H35)^2</f>
        <v>2.4577023477016176</v>
      </c>
      <c r="I100" s="2">
        <f>$H$42*$H$33/I60/I35*(I37/I35)^2</f>
        <v>0.9915867101682424</v>
      </c>
      <c r="J100" s="2">
        <f>$H$42*$H$33/J60/J35*(J37/J35)^2</f>
        <v>0.7550232661797317</v>
      </c>
      <c r="K100" s="2">
        <f>$H$42*$H$33/K60/K35*(K37/K35)^2</f>
        <v>3.2041156532998878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203.68683277907255</v>
      </c>
      <c r="I102" s="2">
        <f>$H$42*$H$33/I63/I35*(I37/I35)^2</f>
        <v>82.179665332081285</v>
      </c>
      <c r="J102" s="2">
        <f>$H$42*$H$33/J63/J35*(J37/J35)^2</f>
        <v>62.57401263683505</v>
      </c>
      <c r="K102" s="2">
        <f>$H$42*$H$33/K63/K35*(K37/K35)^2</f>
        <v>265.54727828975393</v>
      </c>
    </row>
    <row r="103" spans="3:11" x14ac:dyDescent="0.25">
      <c r="F103" t="s">
        <v>89</v>
      </c>
      <c r="G103" t="s">
        <v>82</v>
      </c>
      <c r="H103" s="2">
        <f>$H$42*$H$33/H65/H35*(H37/H35)^2</f>
        <v>1.8816783599590514</v>
      </c>
      <c r="I103" s="2">
        <f>$H$42*$H$33/I65/I35*(I37/I35)^2</f>
        <v>0.7591835749725605</v>
      </c>
      <c r="J103" s="2">
        <f>$H$42*$H$33/J65/J35*(J37/J35)^2</f>
        <v>0.57806468816885703</v>
      </c>
      <c r="K103" s="2">
        <f>$H$42*$H$33/K65/K35*(K37/K35)^2</f>
        <v>2.4531510470577262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3.7317883615915481</v>
      </c>
      <c r="I107" s="2">
        <f>$H$42*$H$33*I37/$H$44/I35^2</f>
        <v>2.6758304696449029</v>
      </c>
      <c r="J107" s="2">
        <f>$H$42*$H$33*J37/$H$44/J35^2</f>
        <v>3.7317883615915481</v>
      </c>
      <c r="K107" s="2">
        <f>$H$42*$H$33*K37/$H$44/K35^2</f>
        <v>2.6758304696449029</v>
      </c>
    </row>
    <row r="108" spans="3:11" x14ac:dyDescent="0.25">
      <c r="F108" t="s">
        <v>87</v>
      </c>
      <c r="G108" t="s">
        <v>82</v>
      </c>
      <c r="H108" s="2">
        <f>$H$42*$H$33*H37/$H$46/H35^2</f>
        <v>3.4474616292798112E-2</v>
      </c>
      <c r="I108" s="2">
        <f>$H$42*$H$33*I37/$H$46/I35^2</f>
        <v>2.4719576719576718E-2</v>
      </c>
      <c r="J108" s="2">
        <f>$H$42*$H$33*J37/$H$46/J35^2</f>
        <v>3.4474616292798112E-2</v>
      </c>
      <c r="K108" s="2">
        <f>$H$42*$H$33*K37/$H$46/K35^2</f>
        <v>2.4719576719576718E-2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331.93409786219229</v>
      </c>
      <c r="I110" s="2">
        <f>$H$42*$H$33*I37/I53/I35^2</f>
        <v>136.96610888680217</v>
      </c>
      <c r="J110" s="2">
        <f>$H$42*$H$33*J37/J53/J35^2</f>
        <v>101.97246503780528</v>
      </c>
      <c r="K110" s="2">
        <f>$H$42*$H$33*K37/K53/K35^2</f>
        <v>442.57879714958989</v>
      </c>
    </row>
    <row r="111" spans="3:11" x14ac:dyDescent="0.25">
      <c r="F111" t="s">
        <v>89</v>
      </c>
      <c r="G111" t="s">
        <v>82</v>
      </c>
      <c r="H111" s="2">
        <f>$H$42*$H$33*H37/H55/H35^2</f>
        <v>3.066438808822157</v>
      </c>
      <c r="I111" s="2">
        <f>$H$42*$H$33*I37/I55/I35^2</f>
        <v>1.265305958287601</v>
      </c>
      <c r="J111" s="2">
        <f>$H$42*$H$33*J37/J55/J35^2</f>
        <v>0.94203134368258201</v>
      </c>
      <c r="K111" s="2">
        <f>$H$42*$H$33*K37/K55/K35^2</f>
        <v>4.0885850784295439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243.869949449774</v>
      </c>
      <c r="I113" s="2">
        <f>$H$42*$H$33*I37/I58/I35^2</f>
        <v>100.62816163111995</v>
      </c>
      <c r="J113" s="2">
        <f>$H$42*$H$33*J37/J58/J35^2</f>
        <v>74.918545742061028</v>
      </c>
      <c r="K113" s="2">
        <f>$H$42*$H$33*K37/K58/K35^2</f>
        <v>325.15993259969872</v>
      </c>
    </row>
    <row r="114" spans="2:11" x14ac:dyDescent="0.25">
      <c r="F114" t="s">
        <v>89</v>
      </c>
      <c r="G114" t="s">
        <v>82</v>
      </c>
      <c r="H114" s="2">
        <f>$H$42*$H$33*H37/H60/H35^2</f>
        <v>2.2528938187264833</v>
      </c>
      <c r="I114" s="2">
        <f>$H$42*$H$33*I37/I60/I35^2</f>
        <v>0.92961254078272726</v>
      </c>
      <c r="J114" s="2">
        <f>$H$42*$H$33*J37/J60/J35^2</f>
        <v>0.69210466066475407</v>
      </c>
      <c r="K114" s="2">
        <f>$H$42*$H$33*K37/K60/K35^2</f>
        <v>3.0038584249686449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186.71293004748324</v>
      </c>
      <c r="I116" s="2">
        <f>$H$42*$H$33*I37/I63/I35^2</f>
        <v>77.043436248826197</v>
      </c>
      <c r="J116" s="2">
        <f>$H$42*$H$33*J37/J63/J35^2</f>
        <v>57.359511583765467</v>
      </c>
      <c r="K116" s="2">
        <f>$H$42*$H$33*K37/K63/K35^2</f>
        <v>248.9505733966443</v>
      </c>
    </row>
    <row r="117" spans="2:11" x14ac:dyDescent="0.25">
      <c r="F117" t="s">
        <v>89</v>
      </c>
      <c r="G117" t="s">
        <v>82</v>
      </c>
      <c r="H117" s="2">
        <f>$H$42*$H$33*H37/H65/H35^2</f>
        <v>1.7248718299624637</v>
      </c>
      <c r="I117" s="2">
        <f>$H$42*$H$33*I37/I65/I35^2</f>
        <v>0.71173460153677548</v>
      </c>
      <c r="J117" s="2">
        <f>$H$42*$H$33*J37/J65/J35^2</f>
        <v>0.52989263082145233</v>
      </c>
      <c r="K117" s="2">
        <f>$H$42*$H$33*K37/K65/K35^2</f>
        <v>2.2998291066166185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12</v>
      </c>
      <c r="I121" s="3">
        <f t="shared" ref="I121:K121" si="6">I37/$H$33</f>
        <v>16</v>
      </c>
      <c r="J121" s="3">
        <f t="shared" si="6"/>
        <v>12</v>
      </c>
      <c r="K121" s="3">
        <f t="shared" si="6"/>
        <v>16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2141333.3333333335</v>
      </c>
      <c r="I131" s="11">
        <f>$H$42*I16*$H$33^3/6</f>
        <v>2141333.3333333335</v>
      </c>
      <c r="J131" s="11">
        <f>$H$42*J16*$H$33^3/6</f>
        <v>2154716.6666666665</v>
      </c>
      <c r="K131" s="11">
        <f>$H$42*K16*$H$33^3/6</f>
        <v>2190000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925056000</v>
      </c>
      <c r="I133">
        <f>$H$42*I16*$H$33*I37^2/2</f>
        <v>1644544000</v>
      </c>
      <c r="J133">
        <f>$H$42*J16*$H$33*J37^2/2</f>
        <v>930837600</v>
      </c>
      <c r="K133">
        <f>$H$42*K16*$H$33*K37^2/2</f>
        <v>1681920000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2141333.3333333335</v>
      </c>
      <c r="I159" s="11">
        <f>I131</f>
        <v>2141333.3333333335</v>
      </c>
      <c r="J159" s="11">
        <f>J131</f>
        <v>2154716.6666666665</v>
      </c>
      <c r="K159" s="11">
        <f>K131</f>
        <v>2190000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962927386.66666663</v>
      </c>
      <c r="I161" s="11">
        <f t="shared" ref="I161:K161" si="16">I133+I137</f>
        <v>1740574000</v>
      </c>
      <c r="J161" s="11">
        <f t="shared" si="16"/>
        <v>968945682.83333337</v>
      </c>
      <c r="K161" s="11">
        <f t="shared" si="16"/>
        <v>1780132500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5024536000</v>
      </c>
      <c r="I162" s="11">
        <f t="shared" ref="I162:K162" si="17">I133+I139</f>
        <v>12039544000</v>
      </c>
      <c r="J162" s="11">
        <f t="shared" si="17"/>
        <v>5055939350</v>
      </c>
      <c r="K162" s="11">
        <f t="shared" si="17"/>
        <v>12313170000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925056000</v>
      </c>
      <c r="I164" s="11">
        <f t="shared" ref="I164:K164" si="18">I$133</f>
        <v>1644544000</v>
      </c>
      <c r="J164" s="11">
        <f t="shared" si="18"/>
        <v>930837600</v>
      </c>
      <c r="K164" s="11">
        <f t="shared" si="18"/>
        <v>1681920000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971144641.84519148</v>
      </c>
      <c r="I165" s="11">
        <f t="shared" ref="I165:K165" si="19">I$133+I144</f>
        <v>1847625316.6704409</v>
      </c>
      <c r="J165" s="11">
        <f t="shared" si="19"/>
        <v>1081799986.7121751</v>
      </c>
      <c r="K165" s="11">
        <f t="shared" si="19"/>
        <v>1746196514.9700501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925056000</v>
      </c>
      <c r="I167" s="11">
        <f t="shared" ref="I167:K167" si="20">I$133</f>
        <v>1644544000</v>
      </c>
      <c r="J167" s="11">
        <f t="shared" si="20"/>
        <v>930837600</v>
      </c>
      <c r="K167" s="11">
        <f t="shared" si="20"/>
        <v>1681920000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987787762.51151061</v>
      </c>
      <c r="I168" s="11">
        <f t="shared" ref="I168:K168" si="21">I$133+I149</f>
        <v>1920960236.5792112</v>
      </c>
      <c r="J168" s="11">
        <f t="shared" si="21"/>
        <v>1136314181.913794</v>
      </c>
      <c r="K168" s="11">
        <f t="shared" si="21"/>
        <v>1769407478.709235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925056000</v>
      </c>
      <c r="I170" s="11">
        <f t="shared" ref="I170:K170" si="22">I$133</f>
        <v>1644544000</v>
      </c>
      <c r="J170" s="11">
        <f t="shared" si="22"/>
        <v>930837600</v>
      </c>
      <c r="K170" s="11">
        <f t="shared" si="22"/>
        <v>1681920000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1006991363.2803404</v>
      </c>
      <c r="I171" s="11">
        <f t="shared" ref="I171:K171" si="23">I$133+I154</f>
        <v>2005577451.8585615</v>
      </c>
      <c r="J171" s="11">
        <f t="shared" si="23"/>
        <v>1199215176.3772004</v>
      </c>
      <c r="K171" s="11">
        <f t="shared" si="23"/>
        <v>1796189359.9467556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1656576</v>
      </c>
      <c r="I178" s="11">
        <f>$H$45*I$16*I$37^2/I$35</f>
        <v>2159684.2666666666</v>
      </c>
      <c r="J178" s="11">
        <f>$H$45*J$16*J$37^2/J$35</f>
        <v>1666929.5999999999</v>
      </c>
      <c r="K178" s="11">
        <f>$H$45*K$16*K$37^2/K$35</f>
        <v>2208768</v>
      </c>
    </row>
    <row r="179" spans="6:11" x14ac:dyDescent="0.25">
      <c r="F179" t="s">
        <v>87</v>
      </c>
      <c r="G179" t="s">
        <v>105</v>
      </c>
      <c r="H179" s="11">
        <f>$H$47*H$16*H$37^2/H$35</f>
        <v>186624000</v>
      </c>
      <c r="I179" s="11">
        <f>$H$47*I$16*I$37^2/I$35</f>
        <v>243302400</v>
      </c>
      <c r="J179" s="11">
        <f>$H$47*J$16*J$37^2/J$35</f>
        <v>187790400</v>
      </c>
      <c r="K179" s="11">
        <f>$H$47*K$16*K$37^2/K$35</f>
        <v>248832000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201006.14494907946</v>
      </c>
      <c r="I181" s="11">
        <f>I$54*I$16*I$37^2/I$35</f>
        <v>244890.21039582783</v>
      </c>
      <c r="J181" s="11">
        <f>J$54*J$16*J$37^2/J$35</f>
        <v>352606.70619670412</v>
      </c>
      <c r="K181" s="11">
        <f>K$54*K$16*K$37^2/K$35</f>
        <v>144128.85060052507</v>
      </c>
    </row>
    <row r="182" spans="6:11" x14ac:dyDescent="0.25">
      <c r="F182" t="s">
        <v>89</v>
      </c>
      <c r="G182" t="s">
        <v>105</v>
      </c>
      <c r="H182" s="11">
        <f>H$56*H$16*H$37^2/H$35</f>
        <v>21758397.133663241</v>
      </c>
      <c r="I182" s="11">
        <f>I$56*I$16*I$37^2/I$35</f>
        <v>26508734.115012292</v>
      </c>
      <c r="J182" s="11">
        <f>J$56*J$16*J$37^2/J$35</f>
        <v>38168767.165622622</v>
      </c>
      <c r="K182" s="11">
        <f>K$56*K$16*K$37^2/K$35</f>
        <v>15601576.611397047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273591.69729180256</v>
      </c>
      <c r="I184" s="11">
        <f>I$59*I$16*I$37^2/I$35</f>
        <v>333322.78637209907</v>
      </c>
      <c r="J184" s="11">
        <f>J$59*J$16*J$37^2/J$35</f>
        <v>479936.90565662511</v>
      </c>
      <c r="K184" s="11">
        <f>K$59*K$16*K$37^2/K$35</f>
        <v>196175.37998404802</v>
      </c>
    </row>
    <row r="185" spans="6:11" x14ac:dyDescent="0.25">
      <c r="F185" t="s">
        <v>89</v>
      </c>
      <c r="G185" t="s">
        <v>105</v>
      </c>
      <c r="H185" s="11">
        <f>H$61*H$16*H$37^2/H$35</f>
        <v>29615596.098597184</v>
      </c>
      <c r="I185" s="11">
        <f>I$61*I$16*I$37^2/I$35</f>
        <v>36081332.545433402</v>
      </c>
      <c r="J185" s="11">
        <f>J$61*J$16*J$37^2/J$35</f>
        <v>51951933.086541891</v>
      </c>
      <c r="K185" s="11">
        <f>K$61*K$16*K$37^2/K$35</f>
        <v>21235479.276623759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357344.25768725225</v>
      </c>
      <c r="I187" s="11">
        <f>I$64*I$16*I$37^2/I$35</f>
        <v>435360.3740370273</v>
      </c>
      <c r="J187" s="11">
        <f>J$64*J$16*J$37^2/J$35</f>
        <v>626856.3665719186</v>
      </c>
      <c r="K187" s="11">
        <f>K$64*K$16*K$37^2/K$35</f>
        <v>256229.06773426681</v>
      </c>
    </row>
    <row r="188" spans="6:11" x14ac:dyDescent="0.25">
      <c r="F188" t="s">
        <v>89</v>
      </c>
      <c r="G188" t="s">
        <v>105</v>
      </c>
      <c r="H188" s="11">
        <f>H$66*H$16*H$37^2/H$35</f>
        <v>38681594.904290199</v>
      </c>
      <c r="I188" s="11">
        <f>I$66*I$16*I$37^2/I$35</f>
        <v>47126638.42668853</v>
      </c>
      <c r="J188" s="11">
        <f>J$66*J$16*J$37^2/J$35</f>
        <v>67855586.072218001</v>
      </c>
      <c r="K188" s="11">
        <f>K$66*K$16*K$37^2/K$35</f>
        <v>27736136.198039189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1518528</v>
      </c>
      <c r="I191" s="11">
        <f>$H$45*I$16*I$37</f>
        <v>2024704</v>
      </c>
      <c r="J191" s="11">
        <f>$H$45*J$16*J$37</f>
        <v>1528018.7999999998</v>
      </c>
      <c r="K191" s="11">
        <f>$H$45*K$16*K$37</f>
        <v>2070720</v>
      </c>
    </row>
    <row r="192" spans="6:11" x14ac:dyDescent="0.25">
      <c r="F192" t="s">
        <v>87</v>
      </c>
      <c r="G192" t="s">
        <v>105</v>
      </c>
      <c r="H192" s="11">
        <f>$H$47*H$16*H$37</f>
        <v>171072000</v>
      </c>
      <c r="I192" s="11">
        <f>$H$47*I$16*I$37</f>
        <v>228096000</v>
      </c>
      <c r="J192" s="11">
        <f>$H$47*J$16*J$37</f>
        <v>172141200</v>
      </c>
      <c r="K192" s="11">
        <f>$H$47*K$16*K$37</f>
        <v>233280000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184255.63286998949</v>
      </c>
      <c r="I194" s="11">
        <f>I$54*I$16*I$37</f>
        <v>229584.57224608859</v>
      </c>
      <c r="J194" s="11">
        <f>J$54*J$16*J$37</f>
        <v>323222.81401364546</v>
      </c>
      <c r="K194" s="11">
        <f>K$54*K$16*K$37</f>
        <v>135120.79743799224</v>
      </c>
    </row>
    <row r="195" spans="6:11" x14ac:dyDescent="0.25">
      <c r="F195" t="s">
        <v>89</v>
      </c>
      <c r="G195" t="s">
        <v>105</v>
      </c>
      <c r="H195" s="11">
        <f>H$56*H$16*H$37</f>
        <v>19945197.372524638</v>
      </c>
      <c r="I195" s="11">
        <f>I$56*I$16*I$37</f>
        <v>24851938.232824024</v>
      </c>
      <c r="J195" s="11">
        <f>J$56*J$16*J$37</f>
        <v>34988036.568487406</v>
      </c>
      <c r="K195" s="11">
        <f>K$56*K$16*K$37</f>
        <v>14626478.07318473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250792.3891841523</v>
      </c>
      <c r="I197" s="11">
        <f>I$59*I$16*I$37</f>
        <v>312490.11222384288</v>
      </c>
      <c r="J197" s="11">
        <f>J$59*J$16*J$37</f>
        <v>439942.16351857304</v>
      </c>
      <c r="K197" s="11">
        <f>K$59*K$16*K$37</f>
        <v>183914.41873504501</v>
      </c>
    </row>
    <row r="198" spans="6:11" x14ac:dyDescent="0.25">
      <c r="F198" t="s">
        <v>89</v>
      </c>
      <c r="G198" t="s">
        <v>105</v>
      </c>
      <c r="H198" s="11">
        <f>H$61*H$16*H$37</f>
        <v>27147629.757047419</v>
      </c>
      <c r="I198" s="11">
        <f>I$61*I$16*I$37</f>
        <v>33826249.261343814</v>
      </c>
      <c r="J198" s="11">
        <f>J$61*J$16*J$37</f>
        <v>47622605.329330072</v>
      </c>
      <c r="K198" s="11">
        <f>K$61*K$16*K$37</f>
        <v>19908261.821834773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327565.56954664789</v>
      </c>
      <c r="I200" s="11">
        <f>I$64*I$16*I$37</f>
        <v>408150.35065971309</v>
      </c>
      <c r="J200" s="11">
        <f>J$64*J$16*J$37</f>
        <v>574618.33602425875</v>
      </c>
      <c r="K200" s="11">
        <f>K$64*K$16*K$37</f>
        <v>240214.75100087514</v>
      </c>
    </row>
    <row r="201" spans="6:11" x14ac:dyDescent="0.25">
      <c r="F201" t="s">
        <v>89</v>
      </c>
      <c r="G201" t="s">
        <v>105</v>
      </c>
      <c r="H201" s="11">
        <f>H$66*H$16*H$37</f>
        <v>35458128.662266016</v>
      </c>
      <c r="I201" s="11">
        <f>I$66*I$16*I$37</f>
        <v>44181223.525020495</v>
      </c>
      <c r="J201" s="11">
        <f>J$66*J$16*J$37</f>
        <v>62200953.899533167</v>
      </c>
      <c r="K201" s="11">
        <f>K$66*K$16*K$37</f>
        <v>26002627.685661741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1656576</v>
      </c>
      <c r="I204" s="11">
        <f t="shared" ref="I204:K205" si="24">IF(I$121&gt;100,I191,I178)</f>
        <v>2159684.2666666666</v>
      </c>
      <c r="J204" s="11">
        <f t="shared" si="24"/>
        <v>1666929.5999999999</v>
      </c>
      <c r="K204" s="11">
        <f t="shared" si="24"/>
        <v>2208768</v>
      </c>
    </row>
    <row r="205" spans="6:11" x14ac:dyDescent="0.25">
      <c r="F205" t="s">
        <v>87</v>
      </c>
      <c r="G205" t="s">
        <v>105</v>
      </c>
      <c r="H205" s="11">
        <f>IF(H$121&gt;100,H192,H179)</f>
        <v>186624000</v>
      </c>
      <c r="I205" s="11">
        <f>IF(I$121&gt;100,I192,I179)</f>
        <v>243302400</v>
      </c>
      <c r="J205" s="11">
        <f t="shared" si="24"/>
        <v>187790400</v>
      </c>
      <c r="K205" s="11">
        <f t="shared" si="24"/>
        <v>248832000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201006.14494907946</v>
      </c>
      <c r="I207" s="11">
        <f t="shared" ref="I207:K208" si="25">IF(I$121&gt;100,I194,I181)</f>
        <v>244890.21039582783</v>
      </c>
      <c r="J207" s="11">
        <f t="shared" si="25"/>
        <v>352606.70619670412</v>
      </c>
      <c r="K207" s="11">
        <f t="shared" si="25"/>
        <v>144128.85060052507</v>
      </c>
    </row>
    <row r="208" spans="6:11" x14ac:dyDescent="0.25">
      <c r="F208" t="s">
        <v>89</v>
      </c>
      <c r="G208" t="s">
        <v>105</v>
      </c>
      <c r="H208" s="11">
        <f>IF(H$121&gt;100,H195,H182)</f>
        <v>21758397.133663241</v>
      </c>
      <c r="I208" s="11">
        <f t="shared" si="25"/>
        <v>26508734.115012292</v>
      </c>
      <c r="J208" s="11">
        <f t="shared" si="25"/>
        <v>38168767.165622622</v>
      </c>
      <c r="K208" s="11">
        <f t="shared" si="25"/>
        <v>15601576.611397047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273591.69729180256</v>
      </c>
      <c r="I210" s="11">
        <f t="shared" ref="I210:K211" si="26">IF(I$121&gt;100,I197,I184)</f>
        <v>333322.78637209907</v>
      </c>
      <c r="J210" s="11">
        <f t="shared" si="26"/>
        <v>479936.90565662511</v>
      </c>
      <c r="K210" s="11">
        <f t="shared" si="26"/>
        <v>196175.37998404802</v>
      </c>
    </row>
    <row r="211" spans="2:11" x14ac:dyDescent="0.25">
      <c r="F211" t="s">
        <v>89</v>
      </c>
      <c r="G211" t="s">
        <v>105</v>
      </c>
      <c r="H211" s="11">
        <f>IF(H$121&gt;100,H198,H185)</f>
        <v>29615596.098597184</v>
      </c>
      <c r="I211" s="11">
        <f t="shared" si="26"/>
        <v>36081332.545433402</v>
      </c>
      <c r="J211" s="11">
        <f t="shared" si="26"/>
        <v>51951933.086541891</v>
      </c>
      <c r="K211" s="11">
        <f t="shared" si="26"/>
        <v>21235479.276623759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357344.25768725225</v>
      </c>
      <c r="I213" s="11">
        <f t="shared" ref="I213:K214" si="27">IF(I$121&gt;100,I200,I187)</f>
        <v>435360.3740370273</v>
      </c>
      <c r="J213" s="11">
        <f t="shared" si="27"/>
        <v>626856.3665719186</v>
      </c>
      <c r="K213" s="11">
        <f t="shared" si="27"/>
        <v>256229.06773426681</v>
      </c>
    </row>
    <row r="214" spans="2:11" x14ac:dyDescent="0.25">
      <c r="F214" t="s">
        <v>89</v>
      </c>
      <c r="G214" t="s">
        <v>105</v>
      </c>
      <c r="H214" s="11">
        <f>IF(H$121&gt;100,H201,H188)</f>
        <v>38681594.904290199</v>
      </c>
      <c r="I214" s="11">
        <f t="shared" si="27"/>
        <v>47126638.42668853</v>
      </c>
      <c r="J214" s="11">
        <f t="shared" si="27"/>
        <v>67855586.072218001</v>
      </c>
      <c r="K214" s="11">
        <f t="shared" si="27"/>
        <v>27736136.198039189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203.90779109589039</v>
      </c>
      <c r="I225" s="25">
        <f>$H$221*I$20^3/48/I$159</f>
        <v>203.90779109589039</v>
      </c>
      <c r="J225" s="25">
        <f>$H$221*J$20^3/48/J$159</f>
        <v>204.38611659402244</v>
      </c>
      <c r="K225" s="25">
        <f>$H$221*K$20^3/48/K$159</f>
        <v>205.47945205479451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>
        <f>IF(H225&gt;H$20/2,"Senza senso",H225/H$20)</f>
        <v>0.34327910958904106</v>
      </c>
      <c r="I226" s="27">
        <f t="shared" ref="I226:K226" si="28">IF(I225&gt;I$20/2,"Senza senso",I225/I$20)</f>
        <v>0.34327910958904106</v>
      </c>
      <c r="J226" s="27">
        <f t="shared" si="28"/>
        <v>0.34310242839352428</v>
      </c>
      <c r="K226" s="27">
        <f t="shared" si="28"/>
        <v>0.34246575342465752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372.29255136986296</v>
      </c>
      <c r="I227" s="25">
        <f>$H$221*I$22^3/48/I$159</f>
        <v>372.29255136986296</v>
      </c>
      <c r="J227" s="25">
        <f>$H$221*J$22^3/48/J$159</f>
        <v>367.69164461394774</v>
      </c>
      <c r="K227" s="25">
        <f>$H$221*K$22^3/48/K$159</f>
        <v>355.06849315068496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 t="str">
        <f>IF(H227&gt;H$22/2,"Senza senso",H227/H$22)</f>
        <v>Senza senso</v>
      </c>
      <c r="I228" s="27" t="str">
        <f t="shared" ref="I228:K228" si="29">IF(I227&gt;I$22/2,"Senza senso",I227/I$22)</f>
        <v>Senza senso</v>
      </c>
      <c r="J228" s="27" t="str">
        <f t="shared" si="29"/>
        <v>Senza senso</v>
      </c>
      <c r="K228" s="27">
        <f t="shared" si="29"/>
        <v>0.49315068493150688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1218.7952910958904</v>
      </c>
      <c r="I229" s="25">
        <f>$H$221*I$24^3/48/I$159</f>
        <v>1218.7952910958904</v>
      </c>
      <c r="J229" s="25">
        <f>$H$221*J$24^3/48/J$159</f>
        <v>1213.5861959838112</v>
      </c>
      <c r="K229" s="25">
        <f>$H$221*K$24^3/48/K$159</f>
        <v>1198.3561643835617</v>
      </c>
    </row>
    <row r="230" spans="3:16" x14ac:dyDescent="0.25">
      <c r="E230" s="1"/>
      <c r="F230" s="26" t="s">
        <v>119</v>
      </c>
      <c r="G230" s="1"/>
      <c r="H230" s="27" t="str">
        <f>IF(H229&gt;H$24/2,"Senza senso",H229/H$24)</f>
        <v>Senza senso</v>
      </c>
      <c r="I230" s="27" t="str">
        <f t="shared" ref="I230:K230" si="30">IF(I229&gt;I$24/2,"Senza senso",I229/I$24)</f>
        <v>Senza senso</v>
      </c>
      <c r="J230" s="27" t="str">
        <f t="shared" si="30"/>
        <v>Senza senso</v>
      </c>
      <c r="K230" s="27" t="str">
        <f t="shared" si="30"/>
        <v>Senza senso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2590.384160958904</v>
      </c>
      <c r="I231" s="25">
        <f>$H$221*I$26^3/48/I$159</f>
        <v>2590.384160958904</v>
      </c>
      <c r="J231" s="25">
        <f>$H$221*J$26^3/48/J$159</f>
        <v>2566.5018019925274</v>
      </c>
      <c r="K231" s="25">
        <f>$H$221*K$26^3/48/K$159</f>
        <v>2500.0684931506848</v>
      </c>
    </row>
    <row r="232" spans="3:16" x14ac:dyDescent="0.25">
      <c r="H232" s="27" t="str">
        <f>IF(H231&gt;H$26/2,"Senza senso",H231/H$26)</f>
        <v>Senza senso</v>
      </c>
      <c r="I232" s="27" t="str">
        <f t="shared" ref="I232:K232" si="31">IF(I231&gt;I$26/2,"Senza senso",I231/I$26)</f>
        <v>Senza senso</v>
      </c>
      <c r="J232" s="27" t="str">
        <f t="shared" si="31"/>
        <v>Senza senso</v>
      </c>
      <c r="K232" s="27" t="str">
        <f t="shared" si="31"/>
        <v>Senza senso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0.46240921218357162</v>
      </c>
      <c r="I236" s="25">
        <f>$H$221*I$20^3/48/I$161+$H$221*I$20/4/I$204</f>
        <v>0.25773264777891985</v>
      </c>
      <c r="J236" s="25">
        <f>$H$221*J$20^3/48/J$161+$H$221*J$20/4/J$204</f>
        <v>0.46344271747351479</v>
      </c>
      <c r="K236" s="25">
        <f>$H$221*K$20^3/48/K$161+$H$221*K$20/4/K$204</f>
        <v>0.25958128765165017</v>
      </c>
      <c r="M236" s="25">
        <f>$H$221*H$20^3/48/H$161</f>
        <v>0.45344493888732684</v>
      </c>
      <c r="N236" s="25">
        <f>$H$221*I$20^3/48/I$161</f>
        <v>0.25085664269373209</v>
      </c>
      <c r="O236" s="25">
        <f>$H$221*J$20^3/48/J$161</f>
        <v>0.4545086269156412</v>
      </c>
      <c r="P236" s="25">
        <f>$H$221*K$20^3/48/K$161</f>
        <v>0.25279017151813138</v>
      </c>
    </row>
    <row r="237" spans="3:16" x14ac:dyDescent="0.25">
      <c r="F237" s="26" t="s">
        <v>119</v>
      </c>
      <c r="G237" s="1"/>
      <c r="H237" s="27">
        <f>IF(H236&gt;H$20/2,"Senza senso",H236/H$20)</f>
        <v>7.7846668717772999E-4</v>
      </c>
      <c r="I237" s="27">
        <f t="shared" ref="I237:K237" si="32">IF(I236&gt;I$20/2,"Senza senso",I236/I$20)</f>
        <v>4.3389334642915801E-4</v>
      </c>
      <c r="J237" s="27">
        <f t="shared" si="32"/>
        <v>7.7798005283450516E-4</v>
      </c>
      <c r="K237" s="27">
        <f t="shared" si="32"/>
        <v>4.3263547941941693E-4</v>
      </c>
      <c r="M237" s="27">
        <f>IF(M236&gt;H$20/2,"Senza senso",M236/H$20)</f>
        <v>7.6337531799213268E-4</v>
      </c>
      <c r="N237" s="27">
        <f>IF(N236&gt;I$20/2,"Senza senso",N236/I$20)</f>
        <v>4.2231758029247826E-4</v>
      </c>
      <c r="O237" s="27">
        <f>IF(O236&gt;J$20/2,"Senza senso",O236/J$20)</f>
        <v>7.6298241886124088E-4</v>
      </c>
      <c r="P237" s="27">
        <f>IF(P236&gt;K$20/2,"Senza senso",P236/K$20)</f>
        <v>4.2131695253021896E-4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0.83885100297117443</v>
      </c>
      <c r="I238" s="25">
        <f>$H$221*I$22^3/48/I$161+$H$221*I$22/4/I$204</f>
        <v>0.46641524273835344</v>
      </c>
      <c r="J238" s="25">
        <f>$H$221*J$22^3/48/J$161+$H$221*J$22/4/J$204</f>
        <v>0.82852907580016188</v>
      </c>
      <c r="K238" s="25">
        <f>$H$221*K$22^3/48/K$161+$H$221*K$22/4/K$204</f>
        <v>0.44497075574355355</v>
      </c>
      <c r="M238" s="25">
        <f>$H$221*H$22^3/48/H$161</f>
        <v>0.8278946689424308</v>
      </c>
      <c r="N238" s="25">
        <f>$H$221*I$22^3/48/I$161</f>
        <v>0.45801123652312398</v>
      </c>
      <c r="O238" s="25">
        <f>$H$221*J$22^3/48/J$161</f>
        <v>0.81766328998653182</v>
      </c>
      <c r="P238" s="25">
        <f>$H$221*K$22^3/48/K$161</f>
        <v>0.436821416383331</v>
      </c>
    </row>
    <row r="239" spans="3:16" x14ac:dyDescent="0.25">
      <c r="F239" s="26" t="s">
        <v>119</v>
      </c>
      <c r="G239" s="1"/>
      <c r="H239" s="27">
        <f>IF(H238&gt;H$22/2,"Senza senso",H238/H$22)</f>
        <v>1.1554421528528573E-3</v>
      </c>
      <c r="I239" s="27">
        <f t="shared" ref="I239:K239" si="33">IF(I238&gt;I$22/2,"Senza senso",I238/I$22)</f>
        <v>6.4244523793161631E-4</v>
      </c>
      <c r="J239" s="27">
        <f t="shared" si="33"/>
        <v>1.1435874062114037E-3</v>
      </c>
      <c r="K239" s="27">
        <f t="shared" si="33"/>
        <v>6.1801493853271331E-4</v>
      </c>
      <c r="M239" s="27">
        <f>IF(M238&gt;H$22/2,"Senza senso",M238/H$22)</f>
        <v>1.14035078366726E-3</v>
      </c>
      <c r="N239" s="27">
        <f>IF(N238&gt;I$22/2,"Senza senso",N238/I$22)</f>
        <v>6.3086947179493661E-4</v>
      </c>
      <c r="O239" s="27">
        <f>IF(O238&gt;J$22/2,"Senza senso",O238/J$22)</f>
        <v>1.1285897722381393E-3</v>
      </c>
      <c r="P239" s="27">
        <f>IF(P238&gt;K$22/2,"Senza senso",P238/K$22)</f>
        <v>6.0669641164351527E-4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2.7265943413895379</v>
      </c>
      <c r="I240" s="25">
        <f>$H$221*I$24^3/48/I$161+$H$221*I$24/4/I$204</f>
        <v>1.5118960998792297</v>
      </c>
      <c r="J240" s="25">
        <f>$H$221*J$24^3/48/J$161+$H$221*J$24/4/J$204</f>
        <v>2.7149199404826736</v>
      </c>
      <c r="K240" s="25">
        <f>$H$221*K$24^3/48/K$161+$H$221*K$24/4/K$204</f>
        <v>1.4864962893340761</v>
      </c>
      <c r="M240" s="25">
        <f>$H$221*H$24^3/48/H$161</f>
        <v>2.7103258454074641</v>
      </c>
      <c r="N240" s="25">
        <f>$H$221*I$24^3/48/I$161</f>
        <v>1.4994174239838889</v>
      </c>
      <c r="O240" s="25">
        <f>$H$221*J$24^3/48/J$161</f>
        <v>2.6987419927157132</v>
      </c>
      <c r="P240" s="25">
        <f>$H$221*K$24^3/48/K$161</f>
        <v>1.4742722802937422</v>
      </c>
    </row>
    <row r="241" spans="2:16" x14ac:dyDescent="0.25">
      <c r="F241" s="26" t="s">
        <v>119</v>
      </c>
      <c r="G241" s="1"/>
      <c r="H241" s="27">
        <f>IF(H240&gt;H$24/2,"Senza senso",H240/H$24)</f>
        <v>2.5293082944244324E-3</v>
      </c>
      <c r="I241" s="27">
        <f t="shared" ref="I241:K241" si="34">IF(I240&gt;I$24/2,"Senza senso",I240/I$24)</f>
        <v>1.4025010202961315E-3</v>
      </c>
      <c r="J241" s="27">
        <f t="shared" si="34"/>
        <v>2.5168442945051207E-3</v>
      </c>
      <c r="K241" s="27">
        <f t="shared" si="34"/>
        <v>1.3763854530871075E-3</v>
      </c>
      <c r="M241" s="27">
        <f>IF(M240&gt;H$24/2,"Senza senso",M240/H$24)</f>
        <v>2.5142169252388349E-3</v>
      </c>
      <c r="N241" s="27">
        <f>IF(N240&gt;I$24/2,"Senza senso",N240/I$24)</f>
        <v>1.3909252541594516E-3</v>
      </c>
      <c r="O241" s="27">
        <f>IF(O240&gt;J$24/2,"Senza senso",O240/J$24)</f>
        <v>2.5018466605318561E-3</v>
      </c>
      <c r="P241" s="27">
        <f>IF(P240&gt;K$24/2,"Senza senso",P240/K$24)</f>
        <v>1.3650669261979094E-3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5.7813467872598716</v>
      </c>
      <c r="I242" s="25">
        <f>$H$221*I$26^3/48/I$161+$H$221*I$26/4/I$204</f>
        <v>3.2028524727524785</v>
      </c>
      <c r="J242" s="25">
        <f>$H$221*J$26^3/48/J$161+$H$221*J$26/4/J$204</f>
        <v>5.7280868935540967</v>
      </c>
      <c r="K242" s="25">
        <f>$H$221*K$26^3/48/K$161+$H$221*K$26/4/K$204</f>
        <v>3.0913175839681979</v>
      </c>
      <c r="M242" s="25">
        <f>$H$221*H$26^3/48/H$161</f>
        <v>5.7604301495686334</v>
      </c>
      <c r="N242" s="25">
        <f>$H$221*I$26^3/48/I$161</f>
        <v>3.1868084608870406</v>
      </c>
      <c r="O242" s="25">
        <f>$H$221*J$26^3/48/J$161</f>
        <v>5.7073211695547146</v>
      </c>
      <c r="P242" s="25">
        <f>$H$221*K$26^3/48/K$161</f>
        <v>3.0756980168611046</v>
      </c>
    </row>
    <row r="243" spans="2:16" x14ac:dyDescent="0.25">
      <c r="B243" s="1"/>
      <c r="H243" s="27">
        <f>IF(H242&gt;H$26/2,"Senza senso",H242/H$26)</f>
        <v>4.1712458782538755E-3</v>
      </c>
      <c r="I243" s="27">
        <f t="shared" ref="I243:K243" si="35">IF(I242&gt;I$26/2,"Senza senso",I242/I$26)</f>
        <v>2.3108603699512832E-3</v>
      </c>
      <c r="J243" s="27">
        <f t="shared" si="35"/>
        <v>4.1369976119847588E-3</v>
      </c>
      <c r="K243" s="27">
        <f t="shared" si="35"/>
        <v>2.2400852057740564E-3</v>
      </c>
      <c r="M243" s="27">
        <f>IF(M242&gt;H$26/2,"Senza senso",M242/H$26)</f>
        <v>4.1561545090682784E-3</v>
      </c>
      <c r="N243" s="27">
        <f>IF(N242&gt;I$26/2,"Senza senso",N242/I$26)</f>
        <v>2.2992846038146037E-3</v>
      </c>
      <c r="O243" s="27">
        <f>IF(O242&gt;J$26/2,"Senza senso",O242/J$26)</f>
        <v>4.1219999780114942E-3</v>
      </c>
      <c r="P243" s="27">
        <f>IF(P242&gt;K$26/2,"Senza senso",P242/K$26)</f>
        <v>2.2287666788848586E-3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8.6980043763042289E-2</v>
      </c>
      <c r="I246" s="25">
        <f>$H$221*I$20^3/48/I$162+$H$221*I$20/4/I$205</f>
        <v>3.6327736785481138E-2</v>
      </c>
      <c r="J246" s="25">
        <f>$H$221*J$20^3/48/J$162+$H$221*J$20/4/J$205</f>
        <v>8.7183626376000231E-2</v>
      </c>
      <c r="K246" s="25">
        <f>$H$221*K$20^3/48/K$162+$H$221*K$20/4/K$205</f>
        <v>3.6606516277247363E-2</v>
      </c>
      <c r="L246" s="25"/>
      <c r="M246" s="25">
        <f>$H$221*H$20^3/48/H$162</f>
        <v>8.6900472003783036E-2</v>
      </c>
      <c r="N246" s="25">
        <f>$H$221*I$20^3/48/I$162</f>
        <v>3.6266701629231138E-2</v>
      </c>
      <c r="O246" s="25">
        <f>$H$221*J$20^3/48/J$162</f>
        <v>8.7104322535122319E-2</v>
      </c>
      <c r="P246" s="25">
        <f>$H$221*K$20^3/48/K$162</f>
        <v>3.6546234641444894E-2</v>
      </c>
    </row>
    <row r="247" spans="2:16" x14ac:dyDescent="0.25">
      <c r="F247" s="26" t="s">
        <v>119</v>
      </c>
      <c r="G247" s="1"/>
      <c r="H247" s="27">
        <f>IF(H246&gt;H$20/2,"Senza senso",H246/H$20)</f>
        <v>1.4643105010613179E-4</v>
      </c>
      <c r="I247" s="27">
        <f t="shared" ref="I247:K247" si="36">IF(I246&gt;I$20/2,"Senza senso",I246/I$20)</f>
        <v>6.1157806036163525E-5</v>
      </c>
      <c r="J247" s="27">
        <f t="shared" si="36"/>
        <v>1.4635492089306736E-4</v>
      </c>
      <c r="K247" s="27">
        <f t="shared" si="36"/>
        <v>6.1010860462078936E-5</v>
      </c>
      <c r="L247" s="25"/>
      <c r="M247" s="27">
        <f>IF(M246&gt;H$20/2,"Senza senso",M246/H$20)</f>
        <v>1.4629709091545966E-4</v>
      </c>
      <c r="N247" s="27">
        <f>IF(N246&gt;I$20/2,"Senza senso",N246/I$20)</f>
        <v>6.1055053247863872E-5</v>
      </c>
      <c r="O247" s="27">
        <f>IF(O246&gt;J$20/2,"Senza senso",O246/J$20)</f>
        <v>1.4622179374705778E-4</v>
      </c>
      <c r="P247" s="27">
        <f>IF(P246&gt;K$20/2,"Senza senso",P246/K$20)</f>
        <v>6.0910391069074826E-5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0.15875915867563131</v>
      </c>
      <c r="I248" s="25">
        <f>$H$221*I$22^3/48/I$162+$H$221*I$22/4/I$205</f>
        <v>6.6289934420748139E-2</v>
      </c>
      <c r="J248" s="25">
        <f>$H$221*J$22^3/48/J$162+$H$221*J$22/4/J$205</f>
        <v>0.15679756192388022</v>
      </c>
      <c r="K248" s="25">
        <f>$H$221*K$22^3/48/K$162+$H$221*K$22/4/K$205</f>
        <v>6.322423142337974E-2</v>
      </c>
      <c r="L248" s="25"/>
      <c r="M248" s="25">
        <f>$H$221*H$22^3/48/H$162</f>
        <v>0.15866190430320332</v>
      </c>
      <c r="N248" s="25">
        <f>$H$221*I$22^3/48/I$162</f>
        <v>6.6215335896442587E-2</v>
      </c>
      <c r="O248" s="25">
        <f>$H$221*J$22^3/48/J$162</f>
        <v>0.15670111130659628</v>
      </c>
      <c r="P248" s="25">
        <f>$H$221*K$22^3/48/K$162</f>
        <v>6.3151893460416775E-2</v>
      </c>
    </row>
    <row r="249" spans="2:16" x14ac:dyDescent="0.25">
      <c r="F249" s="26" t="s">
        <v>119</v>
      </c>
      <c r="G249" s="1"/>
      <c r="H249" s="27">
        <f>IF(H248&gt;H$22/2,"Senza senso",H248/H$22)</f>
        <v>2.1867652710142054E-4</v>
      </c>
      <c r="I249" s="27">
        <f t="shared" ref="I249:K249" si="37">IF(I248&gt;I$22/2,"Senza senso",I248/I$22)</f>
        <v>9.1308449615355567E-5</v>
      </c>
      <c r="J249" s="27">
        <f t="shared" si="37"/>
        <v>2.1642175558851654E-4</v>
      </c>
      <c r="K249" s="27">
        <f t="shared" si="37"/>
        <v>8.7811432532471865E-5</v>
      </c>
      <c r="L249" s="25"/>
      <c r="M249" s="27">
        <f>IF(M248&gt;H$22/2,"Senza senso",M248/H$22)</f>
        <v>2.1854256791074836E-4</v>
      </c>
      <c r="N249" s="27">
        <f>IF(N248&gt;I$22/2,"Senza senso",N248/I$22)</f>
        <v>9.1205696827055901E-5</v>
      </c>
      <c r="O249" s="27">
        <f>IF(O248&gt;J$22/2,"Senza senso",O248/J$22)</f>
        <v>2.1628862844250694E-4</v>
      </c>
      <c r="P249" s="27">
        <f>IF(P248&gt;K$22/2,"Senza senso",P248/K$22)</f>
        <v>8.7710963139467742E-5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0.5195649044142443</v>
      </c>
      <c r="I250" s="25">
        <f>$H$221*I$24^3/48/I$162+$H$221*I$24/4/I$205</f>
        <v>0.21688367712207596</v>
      </c>
      <c r="J250" s="25">
        <f>$H$221*J$24^3/48/J$162+$H$221*J$24/4/J$205</f>
        <v>0.51734411278360304</v>
      </c>
      <c r="K250" s="25">
        <f>$H$221*K$24^3/48/K$162+$H$221*K$24/4/K$205</f>
        <v>0.21324614737335107</v>
      </c>
      <c r="L250" s="25"/>
      <c r="M250" s="25">
        <f>$H$221*H$24^3/48/H$162</f>
        <v>0.51942049640669974</v>
      </c>
      <c r="N250" s="25">
        <f>$H$221*I$24^3/48/I$162</f>
        <v>0.21677290961628892</v>
      </c>
      <c r="O250" s="25">
        <f>$H$221*J$24^3/48/J$162</f>
        <v>0.51720050853120247</v>
      </c>
      <c r="P250" s="25">
        <f>$H$221*K$24^3/48/K$162</f>
        <v>0.21313764042890662</v>
      </c>
    </row>
    <row r="251" spans="2:16" x14ac:dyDescent="0.25">
      <c r="F251" s="26" t="s">
        <v>119</v>
      </c>
      <c r="G251" s="1"/>
      <c r="H251" s="27">
        <f>IF(H250&gt;H$24/2,"Senza senso",H250/H$24)</f>
        <v>4.8197115437313942E-4</v>
      </c>
      <c r="I251" s="27">
        <f t="shared" ref="I251:K251" si="38">IF(I250&gt;I$24/2,"Senza senso",I250/I$24)</f>
        <v>2.0119079510396657E-4</v>
      </c>
      <c r="J251" s="27">
        <f t="shared" si="38"/>
        <v>4.7959962249337443E-4</v>
      </c>
      <c r="K251" s="27">
        <f t="shared" si="38"/>
        <v>1.9745013645680655E-4</v>
      </c>
      <c r="L251" s="25"/>
      <c r="M251" s="27">
        <f>IF(M250&gt;H$24/2,"Senza senso",M250/H$24)</f>
        <v>4.8183719518246729E-4</v>
      </c>
      <c r="N251" s="27">
        <f>IF(N250&gt;I$24/2,"Senza senso",N250/I$24)</f>
        <v>2.010880423156669E-4</v>
      </c>
      <c r="O251" s="27">
        <f>IF(O250&gt;J$24/2,"Senza senso",O250/J$24)</f>
        <v>4.7946649534736486E-4</v>
      </c>
      <c r="P251" s="27">
        <f>IF(P250&gt;K$24/2,"Senza senso",P250/K$24)</f>
        <v>1.9734966706380243E-4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1.1041435154863302</v>
      </c>
      <c r="I252" s="25">
        <f>$H$221*I$26^3/48/I$162+$H$221*I$26/4/I$205</f>
        <v>0.46086384717296408</v>
      </c>
      <c r="J252" s="25">
        <f>$H$221*J$26^3/48/J$162+$H$221*J$26/4/J$205</f>
        <v>1.0939641034647833</v>
      </c>
      <c r="K252" s="25">
        <f>$H$221*K$26^3/48/K$162+$H$221*K$26/4/K$205</f>
        <v>0.44479668464480565</v>
      </c>
      <c r="L252" s="25"/>
      <c r="M252" s="25">
        <f>$H$221*H$26^3/48/H$162</f>
        <v>1.1039578480480585</v>
      </c>
      <c r="N252" s="25">
        <f>$H$221*I$26^3/48/I$162</f>
        <v>0.46072143180838077</v>
      </c>
      <c r="O252" s="25">
        <f>$H$221*J$26^3/48/J$162</f>
        <v>1.0937797756184184</v>
      </c>
      <c r="P252" s="25">
        <f>$H$221*K$26^3/48/K$162</f>
        <v>0.44465803688245997</v>
      </c>
    </row>
    <row r="253" spans="2:16" x14ac:dyDescent="0.25">
      <c r="H253" s="27">
        <f>IF(H252&gt;H$26/2,"Senza senso",H252/H$26)</f>
        <v>7.9664034306373024E-4</v>
      </c>
      <c r="I253" s="27">
        <f t="shared" ref="I253:K253" si="39">IF(I252&gt;I$26/2,"Senza senso",I252/I$26)</f>
        <v>3.3251359824889182E-4</v>
      </c>
      <c r="J253" s="27">
        <f t="shared" si="39"/>
        <v>7.9009396465750639E-4</v>
      </c>
      <c r="K253" s="27">
        <f t="shared" si="39"/>
        <v>3.2231643814840987E-4</v>
      </c>
      <c r="L253" s="25"/>
      <c r="M253" s="27">
        <f>IF(M252&gt;H$26/2,"Senza senso",M252/H$26)</f>
        <v>7.9650638387305812E-4</v>
      </c>
      <c r="N253" s="27">
        <f>IF(N252&gt;I$26/2,"Senza senso",N252/I$26)</f>
        <v>3.3241084546059216E-4</v>
      </c>
      <c r="O253" s="27">
        <f>IF(O252&gt;J$26/2,"Senza senso",O252/J$26)</f>
        <v>7.8996083751149682E-4</v>
      </c>
      <c r="P253" s="27">
        <f>IF(P252&gt;K$26/2,"Senza senso",P252/K$26)</f>
        <v>3.222159687554058E-4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6:16" x14ac:dyDescent="0.25">
      <c r="F257" t="s">
        <v>117</v>
      </c>
      <c r="G257" s="1" t="s">
        <v>12</v>
      </c>
      <c r="H257" s="25">
        <f>$H$221*H$20^3/48/H$164+$H$221*H$20/4/H$207</f>
        <v>0.54588711409971935</v>
      </c>
      <c r="I257" s="25">
        <f>$H$221*I$20^3/48/I$164+$H$221*I$20/4/I$207</f>
        <v>0.32614435500756844</v>
      </c>
      <c r="J257" s="25">
        <f>$H$221*J$20^3/48/J$164+$H$221*J$20/4/J$207</f>
        <v>0.5153514523836582</v>
      </c>
      <c r="K257" s="25">
        <f>$H$221*K$20^3/48/K$164+$H$221*K$20/4/K$207</f>
        <v>0.37162491195747449</v>
      </c>
      <c r="L257" s="25"/>
      <c r="M257" s="25">
        <f>$H$221*H$20^3/48/H$164</f>
        <v>0.47200877568493149</v>
      </c>
      <c r="N257" s="25">
        <f>$H$221*I$20^3/48/I$164</f>
        <v>0.265504936322774</v>
      </c>
      <c r="O257" s="25">
        <f>$H$221*J$20^3/48/J$164</f>
        <v>0.47311601063431119</v>
      </c>
      <c r="P257" s="25">
        <f>$H$221*K$20^3/48/K$164</f>
        <v>0.2675513698630137</v>
      </c>
    </row>
    <row r="258" spans="6:16" x14ac:dyDescent="0.25">
      <c r="F258" s="26" t="s">
        <v>119</v>
      </c>
      <c r="G258" s="1"/>
      <c r="H258" s="27">
        <f>IF(H257&gt;H$20/2,"Senza senso",H257/H$20)</f>
        <v>9.1900187558875311E-4</v>
      </c>
      <c r="I258" s="27">
        <f t="shared" ref="I258:K258" si="40">IF(I257&gt;I$20/2,"Senza senso",I257/I$20)</f>
        <v>5.4906457071981216E-4</v>
      </c>
      <c r="J258" s="27">
        <f t="shared" si="40"/>
        <v>8.6511910757706588E-4</v>
      </c>
      <c r="K258" s="27">
        <f t="shared" si="40"/>
        <v>6.1937485326245744E-4</v>
      </c>
      <c r="L258" s="25"/>
      <c r="M258" s="27">
        <f>IF(M257&gt;H$20/2,"Senza senso",M257/H$20)</f>
        <v>7.9462756849315067E-4</v>
      </c>
      <c r="N258" s="27">
        <f t="shared" ref="N258:P258" si="41">IF(N257&gt;I$20/2,"Senza senso",N257/I$20)</f>
        <v>4.4697800727739733E-4</v>
      </c>
      <c r="O258" s="27">
        <f t="shared" si="41"/>
        <v>7.9421858424426914E-4</v>
      </c>
      <c r="P258" s="27">
        <f t="shared" si="41"/>
        <v>4.4591894977168947E-4</v>
      </c>
    </row>
    <row r="259" spans="6:16" x14ac:dyDescent="0.25">
      <c r="F259" t="s">
        <v>121</v>
      </c>
      <c r="G259" s="1" t="s">
        <v>12</v>
      </c>
      <c r="H259" s="25">
        <f>$H$221*H$22^3/48/H$164+$H$221*H$22/4/H$207</f>
        <v>0.95208406030757176</v>
      </c>
      <c r="I259" s="25">
        <f>$H$221*I$22^3/48/I$164+$H$221*I$22/4/I$207</f>
        <v>0.55887077132203566</v>
      </c>
      <c r="J259" s="25">
        <f>$H$221*J$22^3/48/J$164+$H$221*J$22/4/J$207</f>
        <v>0.90250549539060132</v>
      </c>
      <c r="K259" s="25">
        <f>$H$221*K$22^3/48/K$164+$H$221*K$22/4/K$207</f>
        <v>0.58721701763664069</v>
      </c>
      <c r="L259" s="25"/>
      <c r="M259" s="25">
        <f>$H$221*H$22^3/48/H$164</f>
        <v>0.86178831335616435</v>
      </c>
      <c r="N259" s="25">
        <f>$H$221*I$22^3/48/I$164</f>
        <v>0.48475592626284247</v>
      </c>
      <c r="O259" s="25">
        <f>$H$221*J$22^3/48/J$164</f>
        <v>0.85113806623599009</v>
      </c>
      <c r="P259" s="25">
        <f>$H$221*K$22^3/48/K$164</f>
        <v>0.46232876712328769</v>
      </c>
    </row>
    <row r="260" spans="6:16" x14ac:dyDescent="0.25">
      <c r="F260" s="26" t="s">
        <v>119</v>
      </c>
      <c r="G260" s="1"/>
      <c r="H260" s="27">
        <f>IF(H259&gt;H$22/2,"Senza senso",H259/H$22)</f>
        <v>1.31141055138784E-3</v>
      </c>
      <c r="I260" s="27">
        <f t="shared" ref="I260:K260" si="42">IF(I259&gt;I$22/2,"Senza senso",I259/I$22)</f>
        <v>7.6979445085679848E-4</v>
      </c>
      <c r="J260" s="27">
        <f t="shared" si="42"/>
        <v>1.2456942655494842E-3</v>
      </c>
      <c r="K260" s="27">
        <f t="shared" si="42"/>
        <v>8.1557919116200092E-4</v>
      </c>
      <c r="L260" s="25"/>
      <c r="M260" s="27">
        <f>IF(M259&gt;H$22/2,"Senza senso",M259/H$22)</f>
        <v>1.1870362442922373E-3</v>
      </c>
      <c r="N260" s="27">
        <f t="shared" ref="N260:P260" si="43">IF(N259&gt;I$22/2,"Senza senso",N259/I$22)</f>
        <v>6.6770788741438354E-4</v>
      </c>
      <c r="O260" s="27">
        <f t="shared" si="43"/>
        <v>1.1747937422166876E-3</v>
      </c>
      <c r="P260" s="27">
        <f t="shared" si="43"/>
        <v>6.4212328767123295E-4</v>
      </c>
    </row>
    <row r="261" spans="6:16" x14ac:dyDescent="0.25">
      <c r="F261" t="s">
        <v>123</v>
      </c>
      <c r="G261" s="1" t="s">
        <v>12</v>
      </c>
      <c r="H261" s="25">
        <f>$H$221*H$24^3/48/H$164+$H$221*H$24/4/H$207</f>
        <v>2.9553608991043614</v>
      </c>
      <c r="I261" s="25">
        <f>$H$221*I$24^3/48/I$164+$H$221*I$24/4/I$207</f>
        <v>1.6970223506720306</v>
      </c>
      <c r="J261" s="25">
        <f>$H$221*J$24^3/48/J$164+$H$221*J$24/4/J$207</f>
        <v>2.8857077000371687</v>
      </c>
      <c r="K261" s="25">
        <f>$H$221*K$24^3/48/K$164+$H$221*K$24/4/K$207</f>
        <v>1.7476919648111253</v>
      </c>
      <c r="L261" s="25"/>
      <c r="M261" s="25">
        <f>$H$221*H$24^3/48/H$164</f>
        <v>2.8212853960553019</v>
      </c>
      <c r="N261" s="25">
        <f>$H$221*I$24^3/48/I$164</f>
        <v>1.5869730352811073</v>
      </c>
      <c r="O261" s="25">
        <f>$H$221*J$24^3/48/J$164</f>
        <v>2.809227305518081</v>
      </c>
      <c r="P261" s="25">
        <f>$H$221*K$24^3/48/K$164</f>
        <v>1.560359589041096</v>
      </c>
    </row>
    <row r="262" spans="6:16" x14ac:dyDescent="0.25">
      <c r="F262" s="26" t="s">
        <v>119</v>
      </c>
      <c r="G262" s="1"/>
      <c r="H262" s="27">
        <f>IF(H261&gt;H$24/2,"Senza senso",H261/H$24)</f>
        <v>2.7415221698556228E-3</v>
      </c>
      <c r="I262" s="27">
        <f t="shared" ref="I262:K262" si="44">IF(I261&gt;I$24/2,"Senza senso",I261/I$24)</f>
        <v>1.5742322362449262E-3</v>
      </c>
      <c r="J262" s="27">
        <f t="shared" si="44"/>
        <v>2.6751716881775922E-3</v>
      </c>
      <c r="K262" s="27">
        <f t="shared" si="44"/>
        <v>1.6182333007510419E-3</v>
      </c>
      <c r="L262" s="25"/>
      <c r="M262" s="27">
        <f>IF(M261&gt;H$24/2,"Senza senso",M261/H$24)</f>
        <v>2.6171478627600203E-3</v>
      </c>
      <c r="N262" s="27">
        <f t="shared" ref="N262:P262" si="45">IF(N261&gt;I$24/2,"Senza senso",N261/I$24)</f>
        <v>1.4721456728025114E-3</v>
      </c>
      <c r="O262" s="27">
        <f t="shared" si="45"/>
        <v>2.6042711648447954E-3</v>
      </c>
      <c r="P262" s="27">
        <f t="shared" si="45"/>
        <v>1.4447773972602741E-3</v>
      </c>
    </row>
    <row r="263" spans="6:16" x14ac:dyDescent="0.25">
      <c r="F263" t="s">
        <v>124</v>
      </c>
      <c r="G263" s="1" t="s">
        <v>12</v>
      </c>
      <c r="H263" s="25">
        <f>$H$221*H$26^3/48/H$164+$H$221*H$26/4/H$207</f>
        <v>6.1686424214838205</v>
      </c>
      <c r="I263" s="25">
        <f>$H$221*I$26^3/48/I$164+$H$221*I$26/4/I$207</f>
        <v>3.5143880198464266</v>
      </c>
      <c r="J263" s="25">
        <f>$H$221*J$26^3/48/J$164+$H$221*J$26/4/J$207</f>
        <v>6.0391452581078111</v>
      </c>
      <c r="K263" s="25">
        <f>$H$221*K$26^3/48/K$164+$H$221*K$26/4/K$207</f>
        <v>3.4946666639405479</v>
      </c>
      <c r="L263" s="25"/>
      <c r="M263" s="25">
        <f>$H$221*H$26^3/48/H$164</f>
        <v>5.9962596318493153</v>
      </c>
      <c r="N263" s="25">
        <f>$H$221*I$26^3/48/I$164</f>
        <v>3.3728960429152397</v>
      </c>
      <c r="O263" s="25">
        <f>$H$221*J$26^3/48/J$164</f>
        <v>5.940976393501221</v>
      </c>
      <c r="P263" s="25">
        <f>$H$221*K$26^3/48/K$164</f>
        <v>3.2552975171232879</v>
      </c>
    </row>
    <row r="264" spans="6:16" x14ac:dyDescent="0.25">
      <c r="H264" s="27">
        <f>IF(H263&gt;H$26/2,"Senza senso",H263/H$26)</f>
        <v>4.4506799577805345E-3</v>
      </c>
      <c r="I264" s="27">
        <f t="shared" ref="I264:K264" si="46">IF(I263&gt;I$26/2,"Senza senso",I263/I$26)</f>
        <v>2.5356334919526889E-3</v>
      </c>
      <c r="J264" s="27">
        <f t="shared" si="46"/>
        <v>4.3616533714486575E-3</v>
      </c>
      <c r="K264" s="27">
        <f t="shared" si="46"/>
        <v>2.5323671477830057E-3</v>
      </c>
      <c r="L264" s="25"/>
      <c r="M264" s="27">
        <f>IF(M263&gt;H$26/2,"Senza senso",M263/H$26)</f>
        <v>4.3263056506849321E-3</v>
      </c>
      <c r="N264" s="27">
        <f t="shared" ref="N264:P264" si="47">IF(N263&gt;I$26/2,"Senza senso",N263/I$26)</f>
        <v>2.4335469285102738E-3</v>
      </c>
      <c r="O264" s="27">
        <f t="shared" si="47"/>
        <v>4.2907528481158615E-3</v>
      </c>
      <c r="P264" s="27">
        <f t="shared" si="47"/>
        <v>2.3589112442922375E-3</v>
      </c>
    </row>
    <row r="265" spans="6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6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6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6:16" x14ac:dyDescent="0.25">
      <c r="F268" t="s">
        <v>117</v>
      </c>
      <c r="G268" s="1" t="s">
        <v>12</v>
      </c>
      <c r="H268" s="25">
        <v>0.92500000000000004</v>
      </c>
      <c r="I268" s="25">
        <v>0.57999999999999996</v>
      </c>
      <c r="J268" s="25">
        <v>0.77300000000000002</v>
      </c>
      <c r="K268" s="25">
        <v>0.78300000000000003</v>
      </c>
      <c r="L268" s="25"/>
      <c r="M268" s="25">
        <v>0.93100000000000005</v>
      </c>
      <c r="N268" s="25">
        <v>0.58599999999999997</v>
      </c>
      <c r="O268" s="25">
        <v>0.77500000000000002</v>
      </c>
      <c r="P268" s="25">
        <v>0.78900000000000003</v>
      </c>
    </row>
    <row r="269" spans="6:16" x14ac:dyDescent="0.25">
      <c r="F269" s="26" t="s">
        <v>119</v>
      </c>
      <c r="G269" s="1"/>
      <c r="H269" s="27">
        <f>IF(H268&gt;H$20/2,"Senza senso",H268/H$20)</f>
        <v>1.5572390572390572E-3</v>
      </c>
      <c r="I269" s="27">
        <f t="shared" ref="I269:K269" si="48">IF(I268&gt;I$20/2,"Senza senso",I268/I$20)</f>
        <v>9.7643097643097636E-4</v>
      </c>
      <c r="J269" s="27">
        <f t="shared" si="48"/>
        <v>1.2976330367634715E-3</v>
      </c>
      <c r="K269" s="27">
        <f t="shared" si="48"/>
        <v>1.305E-3</v>
      </c>
      <c r="L269" s="25"/>
      <c r="M269" s="27">
        <f>IF(M268&gt;H$20/2,"Senza senso",M268/H$20)</f>
        <v>1.5673400673400675E-3</v>
      </c>
      <c r="N269" s="27">
        <f t="shared" ref="N269:P269" si="49">IF(N268&gt;I$20/2,"Senza senso",N268/I$20)</f>
        <v>9.8653198653198644E-4</v>
      </c>
      <c r="O269" s="27">
        <f t="shared" si="49"/>
        <v>1.300990431425214E-3</v>
      </c>
      <c r="P269" s="27">
        <f t="shared" si="49"/>
        <v>1.315E-3</v>
      </c>
    </row>
    <row r="270" spans="6:16" x14ac:dyDescent="0.25">
      <c r="F270" t="s">
        <v>121</v>
      </c>
      <c r="G270" s="1" t="s">
        <v>12</v>
      </c>
      <c r="H270" s="25">
        <v>1.4750000000000001</v>
      </c>
      <c r="I270" s="25">
        <v>0.89400000000000002</v>
      </c>
      <c r="J270" s="25">
        <v>1.27</v>
      </c>
      <c r="K270" s="25">
        <v>1.1060000000000001</v>
      </c>
      <c r="L270" s="25"/>
      <c r="M270" s="25">
        <v>1.48</v>
      </c>
      <c r="N270" s="25">
        <v>0.9</v>
      </c>
      <c r="O270" s="25">
        <v>1.272</v>
      </c>
      <c r="P270" s="25">
        <v>1.111</v>
      </c>
    </row>
    <row r="271" spans="6:16" x14ac:dyDescent="0.25">
      <c r="F271" s="26" t="s">
        <v>119</v>
      </c>
      <c r="G271" s="1"/>
      <c r="H271" s="27">
        <f>IF(H270&gt;H$22/2,"Senza senso",H270/H$22)</f>
        <v>2.0316804407713501E-3</v>
      </c>
      <c r="I271" s="27">
        <f t="shared" ref="I271:K271" si="50">IF(I270&gt;I$22/2,"Senza senso",I270/I$22)</f>
        <v>1.231404958677686E-3</v>
      </c>
      <c r="J271" s="27">
        <f t="shared" si="50"/>
        <v>1.7529330572808833E-3</v>
      </c>
      <c r="K271" s="27">
        <f t="shared" si="50"/>
        <v>1.5361111111111111E-3</v>
      </c>
      <c r="L271" s="25"/>
      <c r="M271" s="27">
        <f>IF(M270&gt;H$22/2,"Senza senso",M270/H$22)</f>
        <v>2.0385674931129474E-3</v>
      </c>
      <c r="N271" s="27">
        <f t="shared" ref="N271:P271" si="51">IF(N270&gt;I$22/2,"Senza senso",N270/I$22)</f>
        <v>1.2396694214876034E-3</v>
      </c>
      <c r="O271" s="27">
        <f t="shared" si="51"/>
        <v>1.7556935817805383E-3</v>
      </c>
      <c r="P271" s="27">
        <f t="shared" si="51"/>
        <v>1.5430555555555555E-3</v>
      </c>
    </row>
    <row r="272" spans="6:16" x14ac:dyDescent="0.25">
      <c r="F272" t="s">
        <v>123</v>
      </c>
      <c r="G272" s="1" t="s">
        <v>12</v>
      </c>
      <c r="H272" s="25">
        <v>4.032</v>
      </c>
      <c r="I272" s="25">
        <v>2.3220000000000001</v>
      </c>
      <c r="J272" s="25">
        <v>3.7280000000000002</v>
      </c>
      <c r="K272" s="25">
        <v>2.66</v>
      </c>
      <c r="L272" s="25"/>
      <c r="M272" s="25">
        <v>4.0380000000000003</v>
      </c>
      <c r="N272" s="25">
        <v>2.327</v>
      </c>
      <c r="O272" s="25">
        <v>3.73</v>
      </c>
      <c r="P272" s="25">
        <v>2.6640000000000001</v>
      </c>
    </row>
    <row r="273" spans="6:16" x14ac:dyDescent="0.25">
      <c r="F273" s="26" t="s">
        <v>119</v>
      </c>
      <c r="G273" s="1"/>
      <c r="H273" s="27">
        <f>IF(H272&gt;H$24/2,"Senza senso",H272/H$24)</f>
        <v>3.7402597402597403E-3</v>
      </c>
      <c r="I273" s="27">
        <f t="shared" ref="I273:K273" si="52">IF(I272&gt;I$24/2,"Senza senso",I272/I$24)</f>
        <v>2.1539888682745828E-3</v>
      </c>
      <c r="J273" s="27">
        <f t="shared" si="52"/>
        <v>3.4560118661351629E-3</v>
      </c>
      <c r="K273" s="27">
        <f t="shared" si="52"/>
        <v>2.4629629629629632E-3</v>
      </c>
      <c r="L273" s="25"/>
      <c r="M273" s="27">
        <f>IF(M272&gt;H$24/2,"Senza senso",M272/H$24)</f>
        <v>3.7458256029684603E-3</v>
      </c>
      <c r="N273" s="27">
        <f t="shared" ref="N273:P273" si="53">IF(N272&gt;I$24/2,"Senza senso",N272/I$24)</f>
        <v>2.1586270871985155E-3</v>
      </c>
      <c r="O273" s="27">
        <f t="shared" si="53"/>
        <v>3.4578659497543338E-3</v>
      </c>
      <c r="P273" s="27">
        <f t="shared" si="53"/>
        <v>2.4666666666666669E-3</v>
      </c>
    </row>
    <row r="274" spans="6:16" x14ac:dyDescent="0.25">
      <c r="F274" t="s">
        <v>124</v>
      </c>
      <c r="G274" s="1" t="s">
        <v>12</v>
      </c>
      <c r="H274" s="25">
        <v>8.0069999999999997</v>
      </c>
      <c r="I274" s="25">
        <v>4.5010000000000003</v>
      </c>
      <c r="J274" s="25">
        <v>7.56</v>
      </c>
      <c r="K274" s="25">
        <v>4.8410000000000002</v>
      </c>
      <c r="L274" s="25"/>
      <c r="M274" s="25">
        <v>8.0120000000000005</v>
      </c>
      <c r="N274" s="25">
        <v>4.5129999999999999</v>
      </c>
      <c r="O274" s="25">
        <v>7.5609999999999999</v>
      </c>
      <c r="P274" s="25">
        <v>4.843</v>
      </c>
    </row>
    <row r="275" spans="6:16" x14ac:dyDescent="0.25">
      <c r="H275" s="27">
        <f>IF(H274&gt;H$26/2,"Senza senso",H274/H$26)</f>
        <v>5.7770562770562764E-3</v>
      </c>
      <c r="I275" s="27">
        <f t="shared" ref="I275:K275" si="54">IF(I274&gt;I$26/2,"Senza senso",I274/I$26)</f>
        <v>3.2474747474747477E-3</v>
      </c>
      <c r="J275" s="27">
        <f t="shared" si="54"/>
        <v>5.4600606673407487E-3</v>
      </c>
      <c r="K275" s="27">
        <f t="shared" si="54"/>
        <v>3.5079710144927537E-3</v>
      </c>
      <c r="L275" s="25"/>
      <c r="M275" s="27">
        <f>IF(M274&gt;H$26/2,"Senza senso",M274/H$26)</f>
        <v>5.7806637806637811E-3</v>
      </c>
      <c r="N275" s="27">
        <f t="shared" ref="N275:P275" si="55">IF(N274&gt;I$26/2,"Senza senso",N274/I$26)</f>
        <v>3.2561327561327559E-3</v>
      </c>
      <c r="O275" s="27">
        <f t="shared" si="55"/>
        <v>5.4607828975877515E-3</v>
      </c>
      <c r="P275" s="27">
        <f t="shared" si="55"/>
        <v>3.5094202898550723E-3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0.4502906494486002</v>
      </c>
      <c r="I278" s="25">
        <f>$H$221*I$20^3/48/I$165+$H$221*I$20/4/I$208</f>
        <v>0.23688221432775383</v>
      </c>
      <c r="J278" s="25">
        <f>$H$221*J$20^3/48/J$165+$H$221*J$20/4/J$208</f>
        <v>0.4074840715666822</v>
      </c>
      <c r="K278" s="25">
        <f>$H$221*K$20^3/48/K$165+$H$221*K$20/4/K$208</f>
        <v>0.25866439519497036</v>
      </c>
      <c r="L278" s="25"/>
      <c r="M278" s="25">
        <f>$H$221*H$20^3/48/H$165</f>
        <v>0.44960815432229218</v>
      </c>
      <c r="N278" s="25">
        <f>$H$221*I$20^3/48/I$165</f>
        <v>0.23632202160276097</v>
      </c>
      <c r="O278" s="25">
        <f>$H$221*J$20^3/48/J$165</f>
        <v>0.40709389653337874</v>
      </c>
      <c r="P278" s="25">
        <f>$H$221*K$20^3/48/K$165</f>
        <v>0.2577029539013358</v>
      </c>
    </row>
    <row r="279" spans="6:16" x14ac:dyDescent="0.25">
      <c r="F279" s="26" t="s">
        <v>119</v>
      </c>
      <c r="G279" s="1"/>
      <c r="H279" s="27">
        <f>IF(H278&gt;H$20/2,"Senza senso",H278/H$20)</f>
        <v>7.5806506641178486E-4</v>
      </c>
      <c r="I279" s="27">
        <f t="shared" ref="I279:K279" si="56">IF(I278&gt;I$20/2,"Senza senso",I278/I$20)</f>
        <v>3.9879160661238018E-4</v>
      </c>
      <c r="J279" s="27">
        <f t="shared" si="56"/>
        <v>6.8404242331153626E-4</v>
      </c>
      <c r="K279" s="27">
        <f t="shared" si="56"/>
        <v>4.3110732532495059E-4</v>
      </c>
      <c r="L279" s="25"/>
      <c r="M279" s="27">
        <f>IF(M278&gt;H$20/2,"Senza senso",M278/H$20)</f>
        <v>7.569160847176636E-4</v>
      </c>
      <c r="N279" s="27">
        <f t="shared" ref="N279:P279" si="57">IF(N278&gt;I$20/2,"Senza senso",N278/I$20)</f>
        <v>3.9784852121676931E-4</v>
      </c>
      <c r="O279" s="27">
        <f t="shared" si="57"/>
        <v>6.833874375245572E-4</v>
      </c>
      <c r="P279" s="27">
        <f t="shared" si="57"/>
        <v>4.2950492316889299E-4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0.82172367155076997</v>
      </c>
      <c r="I280" s="25">
        <f>$H$221*I$22^3/48/I$165+$H$221*I$22/4/I$208</f>
        <v>0.43215876882200754</v>
      </c>
      <c r="J280" s="25">
        <f>$H$221*J$22^3/48/J$165+$H$221*J$22/4/J$208</f>
        <v>0.73283849040591464</v>
      </c>
      <c r="K280" s="25">
        <f>$H$221*K$22^3/48/K$165+$H$221*K$22/4/K$208</f>
        <v>0.44646443389386964</v>
      </c>
      <c r="L280" s="25"/>
      <c r="M280" s="25">
        <f>$H$221*H$22^3/48/H$165</f>
        <v>0.82088951084083794</v>
      </c>
      <c r="N280" s="25">
        <f>$H$221*I$22^3/48/I$165</f>
        <v>0.43147408882479404</v>
      </c>
      <c r="O280" s="25">
        <f>$H$221*J$22^3/48/J$165</f>
        <v>0.73236395320324821</v>
      </c>
      <c r="P280" s="25">
        <f>$H$221*K$22^3/48/K$165</f>
        <v>0.44531070434150821</v>
      </c>
    </row>
    <row r="281" spans="6:16" x14ac:dyDescent="0.25">
      <c r="F281" s="26" t="s">
        <v>119</v>
      </c>
      <c r="G281" s="1"/>
      <c r="H281" s="27">
        <f>IF(H280&gt;H$22/2,"Senza senso",H280/H$22)</f>
        <v>1.1318507872600137E-3</v>
      </c>
      <c r="I281" s="27">
        <f t="shared" ref="I281:K281" si="58">IF(I280&gt;I$22/2,"Senza senso",I280/I$22)</f>
        <v>5.9526001215152557E-4</v>
      </c>
      <c r="J281" s="27">
        <f t="shared" si="58"/>
        <v>1.0115093035278325E-3</v>
      </c>
      <c r="K281" s="27">
        <f t="shared" si="58"/>
        <v>6.2008949151926343E-4</v>
      </c>
      <c r="L281" s="25"/>
      <c r="M281" s="27">
        <f>IF(M280&gt;H$22/2,"Senza senso",M280/H$22)</f>
        <v>1.1307018055658924E-3</v>
      </c>
      <c r="N281" s="27">
        <f t="shared" ref="N281:P281" si="59">IF(N280&gt;I$22/2,"Senza senso",N280/I$22)</f>
        <v>5.9431692675591464E-4</v>
      </c>
      <c r="O281" s="27">
        <f t="shared" si="59"/>
        <v>1.0108543177408532E-3</v>
      </c>
      <c r="P281" s="27">
        <f t="shared" si="59"/>
        <v>6.1848708936320588E-4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2.6886312633374083</v>
      </c>
      <c r="I282" s="25">
        <f>$H$221*I$24^3/48/I$165+$H$221*I$24/4/I$208</f>
        <v>1.4135579009232686</v>
      </c>
      <c r="J282" s="25">
        <f>$H$221*J$24^3/48/J$165+$H$221*J$24/4/J$208</f>
        <v>2.4179134429875488</v>
      </c>
      <c r="K282" s="25">
        <f>$H$221*K$24^3/48/K$165+$H$221*K$24/4/K$208</f>
        <v>1.5046542214811325</v>
      </c>
      <c r="L282" s="25"/>
      <c r="M282" s="25">
        <f>$H$221*H$24^3/48/H$165</f>
        <v>2.6873926610711454</v>
      </c>
      <c r="N282" s="25">
        <f>$H$221*I$24^3/48/I$165</f>
        <v>1.4125412548668002</v>
      </c>
      <c r="O282" s="25">
        <f>$H$221*J$24^3/48/J$165</f>
        <v>2.4172069098191344</v>
      </c>
      <c r="P282" s="25">
        <f>$H$221*K$24^3/48/K$165</f>
        <v>1.5029236271525903</v>
      </c>
    </row>
    <row r="283" spans="6:16" x14ac:dyDescent="0.25">
      <c r="F283" s="26" t="s">
        <v>119</v>
      </c>
      <c r="G283" s="1"/>
      <c r="H283" s="27">
        <f>IF(H282&gt;H$24/2,"Senza senso",H282/H$24)</f>
        <v>2.4940920810180042E-3</v>
      </c>
      <c r="I283" s="27">
        <f t="shared" ref="I283:K283" si="60">IF(I282&gt;I$24/2,"Senza senso",I282/I$24)</f>
        <v>1.311278201227522E-3</v>
      </c>
      <c r="J283" s="27">
        <f t="shared" si="60"/>
        <v>2.2415068536085552E-3</v>
      </c>
      <c r="K283" s="27">
        <f t="shared" si="60"/>
        <v>1.3931983532232707E-3</v>
      </c>
      <c r="L283" s="25"/>
      <c r="M283" s="27">
        <f>IF(M282&gt;H$24/2,"Senza senso",M282/H$24)</f>
        <v>2.4929430993238825E-3</v>
      </c>
      <c r="N283" s="27">
        <f t="shared" ref="N283:P283" si="61">IF(N282&gt;I$24/2,"Senza senso",N282/I$24)</f>
        <v>1.310335115831911E-3</v>
      </c>
      <c r="O283" s="27">
        <f t="shared" si="61"/>
        <v>2.2408518678215762E-3</v>
      </c>
      <c r="P283" s="27">
        <f t="shared" si="61"/>
        <v>1.3915959510672133E-3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5.7132812639075414</v>
      </c>
      <c r="I284" s="25">
        <f>$H$221*I$26^3/48/I$165+$H$221*I$26/4/I$208</f>
        <v>3.0034720574600575</v>
      </c>
      <c r="J284" s="25">
        <f>$H$221*J$26^3/48/J$165+$H$221*J$26/4/J$208</f>
        <v>5.1128354158846587</v>
      </c>
      <c r="K284" s="25">
        <f>$H$221*K$26^3/48/K$165+$H$221*K$26/4/K$208</f>
        <v>3.1376831550929118</v>
      </c>
      <c r="L284" s="25"/>
      <c r="M284" s="25">
        <f>$H$221*H$26^3/48/H$165</f>
        <v>5.7116887752794891</v>
      </c>
      <c r="N284" s="25">
        <f>$H$221*I$26^3/48/I$165</f>
        <v>3.002164941101741</v>
      </c>
      <c r="O284" s="25">
        <f>$H$221*J$26^3/48/J$165</f>
        <v>5.111928522564007</v>
      </c>
      <c r="P284" s="25">
        <f>$H$221*K$26^3/48/K$165</f>
        <v>3.1354718401175523</v>
      </c>
    </row>
    <row r="285" spans="6:16" x14ac:dyDescent="0.25">
      <c r="H285" s="27">
        <f>IF(H284&gt;H$26/2,"Senza senso",H284/H$26)</f>
        <v>4.122136554045845E-3</v>
      </c>
      <c r="I285" s="27">
        <f t="shared" ref="I285:K285" si="62">IF(I284&gt;I$26/2,"Senza senso",I284/I$26)</f>
        <v>2.1670072564646879E-3</v>
      </c>
      <c r="J285" s="27">
        <f t="shared" si="62"/>
        <v>3.692644385298757E-3</v>
      </c>
      <c r="K285" s="27">
        <f t="shared" si="62"/>
        <v>2.2736834457195015E-3</v>
      </c>
      <c r="L285" s="25"/>
      <c r="M285" s="27">
        <f>IF(M284&gt;H$26/2,"Senza senso",M284/H$26)</f>
        <v>4.1209875723517237E-3</v>
      </c>
      <c r="N285" s="27">
        <f t="shared" ref="N285:P285" si="63">IF(N284&gt;I$26/2,"Senza senso",N284/I$26)</f>
        <v>2.1660641710690774E-3</v>
      </c>
      <c r="O285" s="27">
        <f t="shared" si="63"/>
        <v>3.6919893995117775E-3</v>
      </c>
      <c r="P285" s="27">
        <f t="shared" si="63"/>
        <v>2.2720810435634437E-3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0.52628673860191855</v>
      </c>
      <c r="I289" s="25">
        <f>$H$221*I$20^3/48/I$167+$H$221*I$20/4/I$210</f>
        <v>0.31005634596874543</v>
      </c>
      <c r="J289" s="25">
        <f>$H$221*J$20^3/48/J$167+$H$221*J$20/4/J$210</f>
        <v>0.50414613110321915</v>
      </c>
      <c r="K289" s="25">
        <f>$H$221*K$20^3/48/K$167+$H$221*K$20/4/K$210</f>
        <v>0.34401356405486244</v>
      </c>
      <c r="L289" s="25"/>
      <c r="M289" s="25">
        <f>$H$221*H$20^3/48/H$167</f>
        <v>0.47200877568493149</v>
      </c>
      <c r="N289" s="25">
        <f>$H$221*I$20^3/48/I$167</f>
        <v>0.265504936322774</v>
      </c>
      <c r="O289" s="25">
        <f>$H$221*J$20^3/48/J$167</f>
        <v>0.47311601063431119</v>
      </c>
      <c r="P289" s="25">
        <f>$H$221*K$20^3/48/K$167</f>
        <v>0.2675513698630137</v>
      </c>
    </row>
    <row r="290" spans="6:16" x14ac:dyDescent="0.25">
      <c r="F290" s="26" t="s">
        <v>119</v>
      </c>
      <c r="G290" s="1"/>
      <c r="H290" s="27">
        <f>IF(H289&gt;H$20/2,"Senza senso",H289/H$20)</f>
        <v>8.8600461044094033E-4</v>
      </c>
      <c r="I290" s="27">
        <f t="shared" ref="I290:K290" si="64">IF(I289&gt;I$20/2,"Senza senso",I289/I$20)</f>
        <v>5.2198038041876334E-4</v>
      </c>
      <c r="J290" s="27">
        <f t="shared" si="64"/>
        <v>8.4630876465203813E-4</v>
      </c>
      <c r="K290" s="27">
        <f t="shared" si="64"/>
        <v>5.7335594009143742E-4</v>
      </c>
      <c r="L290" s="25"/>
      <c r="M290" s="27">
        <f>IF(M289&gt;H$20/2,"Senza senso",M289/H$20)</f>
        <v>7.9462756849315067E-4</v>
      </c>
      <c r="N290" s="27">
        <f t="shared" ref="N290:P290" si="65">IF(N289&gt;I$20/2,"Senza senso",N289/I$20)</f>
        <v>4.4697800727739733E-4</v>
      </c>
      <c r="O290" s="27">
        <f t="shared" si="65"/>
        <v>7.9421858424426914E-4</v>
      </c>
      <c r="P290" s="27">
        <f t="shared" si="65"/>
        <v>4.4591894977168947E-4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0.92812804581025965</v>
      </c>
      <c r="I291" s="25">
        <f>$H$221*I$22^3/48/I$167+$H$221*I$22/4/I$210</f>
        <v>0.53920764916347419</v>
      </c>
      <c r="J291" s="25">
        <f>$H$221*J$22^3/48/J$167+$H$221*J$22/4/J$210</f>
        <v>0.88887740194141873</v>
      </c>
      <c r="K291" s="25">
        <f>$H$221*K$22^3/48/K$167+$H$221*K$22/4/K$210</f>
        <v>0.55408340015350621</v>
      </c>
      <c r="L291" s="25"/>
      <c r="M291" s="25">
        <f>$H$221*H$22^3/48/H$167</f>
        <v>0.86178831335616435</v>
      </c>
      <c r="N291" s="25">
        <f>$H$221*I$22^3/48/I$167</f>
        <v>0.48475592626284247</v>
      </c>
      <c r="O291" s="25">
        <f>$H$221*J$22^3/48/J$167</f>
        <v>0.85113806623599009</v>
      </c>
      <c r="P291" s="25">
        <f>$H$221*K$22^3/48/K$167</f>
        <v>0.46232876712328769</v>
      </c>
    </row>
    <row r="292" spans="6:16" x14ac:dyDescent="0.25">
      <c r="F292" s="26" t="s">
        <v>119</v>
      </c>
      <c r="G292" s="1"/>
      <c r="H292" s="27">
        <f>IF(H291&gt;H$22/2,"Senza senso",H291/H$22)</f>
        <v>1.2784132862400271E-3</v>
      </c>
      <c r="I292" s="27">
        <f t="shared" ref="I292:K292" si="66">IF(I291&gt;I$22/2,"Senza senso",I291/I$22)</f>
        <v>7.4271026055574955E-4</v>
      </c>
      <c r="J292" s="27">
        <f t="shared" si="66"/>
        <v>1.2268839226244564E-3</v>
      </c>
      <c r="K292" s="27">
        <f t="shared" si="66"/>
        <v>7.695602779909809E-4</v>
      </c>
      <c r="L292" s="25"/>
      <c r="M292" s="27">
        <f>IF(M291&gt;H$22/2,"Senza senso",M291/H$22)</f>
        <v>1.1870362442922373E-3</v>
      </c>
      <c r="N292" s="27">
        <f t="shared" ref="N292:P292" si="67">IF(N291&gt;I$22/2,"Senza senso",N291/I$22)</f>
        <v>6.6770788741438354E-4</v>
      </c>
      <c r="O292" s="27">
        <f t="shared" si="67"/>
        <v>1.1747937422166876E-3</v>
      </c>
      <c r="P292" s="27">
        <f t="shared" si="67"/>
        <v>6.4212328767123295E-4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2.9197898472750192</v>
      </c>
      <c r="I293" s="25">
        <f>$H$221*I$24^3/48/I$167+$H$221*I$24/4/I$210</f>
        <v>1.6678255935274999</v>
      </c>
      <c r="J293" s="25">
        <f>$H$221*J$24^3/48/J$167+$H$221*J$24/4/J$210</f>
        <v>2.8654169831239416</v>
      </c>
      <c r="K293" s="25">
        <f>$H$221*K$24^3/48/K$167+$H$221*K$24/4/K$210</f>
        <v>1.6979915385864237</v>
      </c>
      <c r="L293" s="25"/>
      <c r="M293" s="25">
        <f>$H$221*H$24^3/48/H$167</f>
        <v>2.8212853960553019</v>
      </c>
      <c r="N293" s="25">
        <f>$H$221*I$24^3/48/I$167</f>
        <v>1.5869730352811073</v>
      </c>
      <c r="O293" s="25">
        <f>$H$221*J$24^3/48/J$167</f>
        <v>2.809227305518081</v>
      </c>
      <c r="P293" s="25">
        <f>$H$221*K$24^3/48/K$167</f>
        <v>1.560359589041096</v>
      </c>
    </row>
    <row r="294" spans="6:16" x14ac:dyDescent="0.25">
      <c r="F294" s="26" t="s">
        <v>119</v>
      </c>
      <c r="G294" s="1"/>
      <c r="H294" s="27">
        <f>IF(H293&gt;H$24/2,"Senza senso",H293/H$24)</f>
        <v>2.7085249047078099E-3</v>
      </c>
      <c r="I294" s="27">
        <f t="shared" ref="I294:K294" si="68">IF(I293&gt;I$24/2,"Senza senso",I293/I$24)</f>
        <v>1.5471480459438775E-3</v>
      </c>
      <c r="J294" s="27">
        <f t="shared" si="68"/>
        <v>2.6563613452525647E-3</v>
      </c>
      <c r="K294" s="27">
        <f t="shared" si="68"/>
        <v>1.5722143875800221E-3</v>
      </c>
      <c r="L294" s="25"/>
      <c r="M294" s="27">
        <f>IF(M293&gt;H$24/2,"Senza senso",M293/H$24)</f>
        <v>2.6171478627600203E-3</v>
      </c>
      <c r="N294" s="27">
        <f t="shared" ref="N294:P294" si="69">IF(N293&gt;I$24/2,"Senza senso",N293/I$24)</f>
        <v>1.4721456728025114E-3</v>
      </c>
      <c r="O294" s="27">
        <f t="shared" si="69"/>
        <v>2.6042711648447954E-3</v>
      </c>
      <c r="P294" s="27">
        <f t="shared" si="69"/>
        <v>1.4447773972602741E-3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6.1229082119889515</v>
      </c>
      <c r="I295" s="25">
        <f>$H$221*I$26^3/48/I$167+$H$221*I$26/4/I$210</f>
        <v>3.4768493320891731</v>
      </c>
      <c r="J295" s="25">
        <f>$H$221*J$26^3/48/J$167+$H$221*J$26/4/J$210</f>
        <v>6.0131004572938176</v>
      </c>
      <c r="K295" s="25">
        <f>$H$221*K$26^3/48/K$167+$H$221*K$26/4/K$210</f>
        <v>3.4311605637645402</v>
      </c>
      <c r="L295" s="25"/>
      <c r="M295" s="25">
        <f>$H$221*H$26^3/48/H$167</f>
        <v>5.9962596318493153</v>
      </c>
      <c r="N295" s="25">
        <f>$H$221*I$26^3/48/I$167</f>
        <v>3.3728960429152397</v>
      </c>
      <c r="O295" s="25">
        <f>$H$221*J$26^3/48/J$167</f>
        <v>5.940976393501221</v>
      </c>
      <c r="P295" s="25">
        <f>$H$221*K$26^3/48/K$167</f>
        <v>3.2552975171232879</v>
      </c>
    </row>
    <row r="296" spans="6:16" x14ac:dyDescent="0.25">
      <c r="H296" s="27">
        <f>IF(H295&gt;H$26/2,"Senza senso",H295/H$26)</f>
        <v>4.4176826926327212E-3</v>
      </c>
      <c r="I296" s="27">
        <f t="shared" ref="I296:K296" si="70">IF(I295&gt;I$26/2,"Senza senso",I295/I$26)</f>
        <v>2.50854930165164E-3</v>
      </c>
      <c r="J296" s="27">
        <f t="shared" si="70"/>
        <v>4.3428430285236295E-3</v>
      </c>
      <c r="K296" s="27">
        <f t="shared" si="70"/>
        <v>2.4863482346119854E-3</v>
      </c>
      <c r="L296" s="25"/>
      <c r="M296" s="27">
        <f>IF(M295&gt;H$26/2,"Senza senso",M295/H$26)</f>
        <v>4.3263056506849321E-3</v>
      </c>
      <c r="N296" s="27">
        <f t="shared" ref="N296:P296" si="71">IF(N295&gt;I$26/2,"Senza senso",N295/I$26)</f>
        <v>2.4335469285102738E-3</v>
      </c>
      <c r="O296" s="27">
        <f t="shared" si="71"/>
        <v>4.2907528481158615E-3</v>
      </c>
      <c r="P296" s="27">
        <f t="shared" si="71"/>
        <v>2.3589112442922375E-3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0.84099999999999997</v>
      </c>
      <c r="I300" s="25">
        <v>0.51200000000000001</v>
      </c>
      <c r="J300" s="25">
        <v>0.72399999999999998</v>
      </c>
      <c r="K300" s="25">
        <v>0.66800000000000004</v>
      </c>
      <c r="L300" s="25"/>
      <c r="M300" s="25">
        <v>0.84499999999999997</v>
      </c>
      <c r="N300" s="25">
        <v>0.51800000000000002</v>
      </c>
      <c r="O300" s="25">
        <v>0.72599999999999998</v>
      </c>
      <c r="P300" s="25">
        <v>0.67200000000000004</v>
      </c>
    </row>
    <row r="301" spans="6:16" x14ac:dyDescent="0.25">
      <c r="F301" s="26" t="s">
        <v>119</v>
      </c>
      <c r="G301" s="1"/>
      <c r="H301" s="27">
        <f>IF(H300&gt;H$20/2,"Senza senso",H300/H$20)</f>
        <v>1.4158249158249157E-3</v>
      </c>
      <c r="I301" s="27">
        <f t="shared" ref="I301:K301" si="72">IF(I300&gt;I$20/2,"Senza senso",I300/I$20)</f>
        <v>8.6195286195286198E-4</v>
      </c>
      <c r="J301" s="27">
        <f t="shared" si="72"/>
        <v>1.2153768675507806E-3</v>
      </c>
      <c r="K301" s="27">
        <f t="shared" si="72"/>
        <v>1.1133333333333334E-3</v>
      </c>
      <c r="L301" s="25"/>
      <c r="M301" s="27">
        <f>IF(M300&gt;H$20/2,"Senza senso",M300/H$20)</f>
        <v>1.4225589225589225E-3</v>
      </c>
      <c r="N301" s="27">
        <f t="shared" ref="N301:P301" si="73">IF(N300&gt;I$20/2,"Senza senso",N300/I$20)</f>
        <v>8.7205387205387206E-4</v>
      </c>
      <c r="O301" s="27">
        <f t="shared" si="73"/>
        <v>1.2187342622125229E-3</v>
      </c>
      <c r="P301" s="27">
        <f t="shared" si="73"/>
        <v>1.1200000000000001E-3</v>
      </c>
    </row>
    <row r="302" spans="6:16" x14ac:dyDescent="0.25">
      <c r="F302" t="s">
        <v>121</v>
      </c>
      <c r="G302" s="1" t="s">
        <v>12</v>
      </c>
      <c r="H302" s="25">
        <v>1.37</v>
      </c>
      <c r="I302" s="25">
        <v>0.81100000000000005</v>
      </c>
      <c r="J302" s="25">
        <v>1.21</v>
      </c>
      <c r="K302" s="25">
        <v>0.96699999999999997</v>
      </c>
      <c r="L302" s="25"/>
      <c r="M302" s="25">
        <v>1.3740000000000001</v>
      </c>
      <c r="N302" s="25">
        <v>0.81599999999999995</v>
      </c>
      <c r="O302" s="25">
        <v>1.212</v>
      </c>
      <c r="P302" s="25">
        <v>0.97</v>
      </c>
    </row>
    <row r="303" spans="6:16" x14ac:dyDescent="0.25">
      <c r="F303" s="26" t="s">
        <v>119</v>
      </c>
      <c r="G303" s="1"/>
      <c r="H303" s="27">
        <f>IF(H302&gt;H$22/2,"Senza senso",H302/H$22)</f>
        <v>1.8870523415977962E-3</v>
      </c>
      <c r="I303" s="27">
        <f t="shared" ref="I303:K303" si="74">IF(I302&gt;I$22/2,"Senza senso",I302/I$22)</f>
        <v>1.1170798898071626E-3</v>
      </c>
      <c r="J303" s="27">
        <f t="shared" si="74"/>
        <v>1.6701173222912352E-3</v>
      </c>
      <c r="K303" s="27">
        <f t="shared" si="74"/>
        <v>1.3430555555555555E-3</v>
      </c>
      <c r="L303" s="25"/>
      <c r="M303" s="27">
        <f>IF(M302&gt;H$22/2,"Senza senso",M302/H$22)</f>
        <v>1.8925619834710746E-3</v>
      </c>
      <c r="N303" s="27">
        <f t="shared" ref="N303:P303" si="75">IF(N302&gt;I$22/2,"Senza senso",N302/I$22)</f>
        <v>1.1239669421487602E-3</v>
      </c>
      <c r="O303" s="27">
        <f t="shared" si="75"/>
        <v>1.6728778467908901E-3</v>
      </c>
      <c r="P303" s="27">
        <f t="shared" si="75"/>
        <v>1.3472222222222221E-3</v>
      </c>
    </row>
    <row r="304" spans="6:16" x14ac:dyDescent="0.25">
      <c r="F304" t="s">
        <v>123</v>
      </c>
      <c r="G304" s="1" t="s">
        <v>12</v>
      </c>
      <c r="H304" s="25">
        <v>3.8740000000000001</v>
      </c>
      <c r="I304" s="25">
        <v>2.1960000000000002</v>
      </c>
      <c r="J304" s="25">
        <v>3.6379999999999999</v>
      </c>
      <c r="K304" s="25">
        <v>2.4470000000000001</v>
      </c>
      <c r="L304" s="25"/>
      <c r="M304" s="25">
        <v>3.8780000000000001</v>
      </c>
      <c r="N304" s="25">
        <v>2.2010000000000001</v>
      </c>
      <c r="O304" s="25">
        <v>3.6389999999999998</v>
      </c>
      <c r="P304" s="25">
        <v>2.4489999999999998</v>
      </c>
    </row>
    <row r="305" spans="6:16" x14ac:dyDescent="0.25">
      <c r="F305" s="26" t="s">
        <v>119</v>
      </c>
      <c r="G305" s="1"/>
      <c r="H305" s="27">
        <f>IF(H304&gt;H$24/2,"Senza senso",H304/H$24)</f>
        <v>3.593692022263451E-3</v>
      </c>
      <c r="I305" s="27">
        <f t="shared" ref="I305:K305" si="76">IF(I304&gt;I$24/2,"Senza senso",I304/I$24)</f>
        <v>2.037105751391466E-3</v>
      </c>
      <c r="J305" s="27">
        <f t="shared" si="76"/>
        <v>3.3725781032724572E-3</v>
      </c>
      <c r="K305" s="27">
        <f t="shared" si="76"/>
        <v>2.2657407407407409E-3</v>
      </c>
      <c r="L305" s="25"/>
      <c r="M305" s="27">
        <f>IF(M304&gt;H$24/2,"Senza senso",M304/H$24)</f>
        <v>3.5974025974025974E-3</v>
      </c>
      <c r="N305" s="27">
        <f t="shared" ref="N305:P305" si="77">IF(N304&gt;I$24/2,"Senza senso",N304/I$24)</f>
        <v>2.0417439703153992E-3</v>
      </c>
      <c r="O305" s="27">
        <f t="shared" si="77"/>
        <v>3.3735051450820429E-3</v>
      </c>
      <c r="P305" s="27">
        <f t="shared" si="77"/>
        <v>2.2675925925925923E-3</v>
      </c>
    </row>
    <row r="306" spans="6:16" x14ac:dyDescent="0.25">
      <c r="F306" t="s">
        <v>124</v>
      </c>
      <c r="G306" s="1" t="s">
        <v>12</v>
      </c>
      <c r="H306" s="25">
        <v>7.8</v>
      </c>
      <c r="I306" s="25">
        <v>4.3449999999999998</v>
      </c>
      <c r="J306" s="25">
        <v>7.4429999999999996</v>
      </c>
      <c r="K306" s="25">
        <v>4.5659999999999998</v>
      </c>
      <c r="L306" s="25"/>
      <c r="M306" s="25">
        <v>7.8049999999999997</v>
      </c>
      <c r="N306" s="25">
        <v>4.3490000000000002</v>
      </c>
      <c r="O306" s="25">
        <v>7.444</v>
      </c>
      <c r="P306" s="25">
        <v>4.5659999999999998</v>
      </c>
    </row>
    <row r="307" spans="6:16" x14ac:dyDescent="0.25">
      <c r="H307" s="27">
        <f>IF(H306&gt;H$26/2,"Senza senso",H306/H$26)</f>
        <v>5.6277056277056273E-3</v>
      </c>
      <c r="I307" s="27">
        <f t="shared" ref="I307:K307" si="78">IF(I306&gt;I$26/2,"Senza senso",I306/I$26)</f>
        <v>3.1349206349206345E-3</v>
      </c>
      <c r="J307" s="27">
        <f t="shared" si="78"/>
        <v>5.3755597284414272E-3</v>
      </c>
      <c r="K307" s="27">
        <f t="shared" si="78"/>
        <v>3.3086956521739129E-3</v>
      </c>
      <c r="L307" s="25"/>
      <c r="M307" s="27">
        <f>IF(M306&gt;H$26/2,"Senza senso",M306/H$26)</f>
        <v>5.6313131313131311E-3</v>
      </c>
      <c r="N307" s="27">
        <f t="shared" ref="N307:P307" si="79">IF(N306&gt;I$26/2,"Senza senso",N306/I$26)</f>
        <v>3.1378066378066382E-3</v>
      </c>
      <c r="O307" s="27">
        <f t="shared" si="79"/>
        <v>5.37628195868843E-3</v>
      </c>
      <c r="P307" s="27">
        <f t="shared" si="79"/>
        <v>3.3086956521739129E-3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0.44253418402173544</v>
      </c>
      <c r="I310" s="25">
        <f>$H$221*I$20^3/48/I$168+$H$221*I$20/4/I$211</f>
        <v>0.22771172020773267</v>
      </c>
      <c r="J310" s="25">
        <f>$H$221*J$20^3/48/J$168+$H$221*J$20/4/J$211</f>
        <v>0.38785039718657577</v>
      </c>
      <c r="K310" s="25">
        <f>$H$221*K$20^3/48/K$168+$H$221*K$20/4/K$211</f>
        <v>0.25502878958079478</v>
      </c>
      <c r="L310" s="25"/>
      <c r="M310" s="25">
        <f>$H$221*H$20^3/48/H$168</f>
        <v>0.44203275903097849</v>
      </c>
      <c r="N310" s="25">
        <f>$H$221*I$20^3/48/I$168</f>
        <v>0.22730015004243179</v>
      </c>
      <c r="O310" s="25">
        <f>$H$221*J$20^3/48/J$168</f>
        <v>0.38756373797843441</v>
      </c>
      <c r="P310" s="25">
        <f>$H$221*K$20^3/48/K$168</f>
        <v>0.25432242454873677</v>
      </c>
    </row>
    <row r="311" spans="6:16" x14ac:dyDescent="0.25">
      <c r="F311" s="26" t="s">
        <v>119</v>
      </c>
      <c r="G311" s="1"/>
      <c r="H311" s="27">
        <f>IF(H310&gt;H$20/2,"Senza senso",H310/H$20)</f>
        <v>7.4500704380763547E-4</v>
      </c>
      <c r="I311" s="27">
        <f t="shared" ref="I311:K311" si="80">IF(I310&gt;I$20/2,"Senza senso",I310/I$20)</f>
        <v>3.8335306432278225E-4</v>
      </c>
      <c r="J311" s="27">
        <f t="shared" si="80"/>
        <v>6.5108342653445652E-4</v>
      </c>
      <c r="K311" s="27">
        <f t="shared" si="80"/>
        <v>4.2504798263465795E-4</v>
      </c>
      <c r="L311" s="25"/>
      <c r="M311" s="27">
        <f>IF(M310&gt;H$20/2,"Senza senso",M310/H$20)</f>
        <v>7.441628939915463E-4</v>
      </c>
      <c r="N311" s="27">
        <f t="shared" ref="N311:P311" si="81">IF(N310&gt;I$20/2,"Senza senso",N310/I$20)</f>
        <v>3.8266018525661918E-4</v>
      </c>
      <c r="O311" s="27">
        <f t="shared" si="81"/>
        <v>6.5060221248687989E-4</v>
      </c>
      <c r="P311" s="27">
        <f t="shared" si="81"/>
        <v>4.2387070758122795E-4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0.80767129209464583</v>
      </c>
      <c r="I312" s="25">
        <f>$H$221*I$22^3/48/I$168+$H$221*I$22/4/I$211</f>
        <v>0.41550508741256487</v>
      </c>
      <c r="J312" s="25">
        <f>$H$221*J$22^3/48/J$168+$H$221*J$22/4/J$211</f>
        <v>0.69757773999175532</v>
      </c>
      <c r="K312" s="25">
        <f>$H$221*K$22^3/48/K$168+$H$221*K$22/4/K$211</f>
        <v>0.44031678765868681</v>
      </c>
      <c r="L312" s="25"/>
      <c r="M312" s="25">
        <f>$H$221*H$22^3/48/H$168</f>
        <v>0.80705843932816512</v>
      </c>
      <c r="N312" s="25">
        <f>$H$221*I$22^3/48/I$168</f>
        <v>0.41500205721053046</v>
      </c>
      <c r="O312" s="25">
        <f>$H$221*J$22^3/48/J$168</f>
        <v>0.6972291004142861</v>
      </c>
      <c r="P312" s="25">
        <f>$H$221*K$22^3/48/K$168</f>
        <v>0.43946914962021716</v>
      </c>
    </row>
    <row r="313" spans="6:16" x14ac:dyDescent="0.25">
      <c r="F313" s="26" t="s">
        <v>119</v>
      </c>
      <c r="G313" s="1"/>
      <c r="H313" s="27">
        <f>IF(H312&gt;H$22/2,"Senza senso",H312/H$22)</f>
        <v>1.1124948926923496E-3</v>
      </c>
      <c r="I313" s="27">
        <f t="shared" ref="I313:K313" si="82">IF(I312&gt;I$22/2,"Senza senso",I312/I$22)</f>
        <v>5.7232105704210041E-4</v>
      </c>
      <c r="J313" s="27">
        <f t="shared" si="82"/>
        <v>9.6284022083058013E-4</v>
      </c>
      <c r="K313" s="27">
        <f t="shared" si="82"/>
        <v>6.115510939703983E-4</v>
      </c>
      <c r="L313" s="25"/>
      <c r="M313" s="27">
        <f>IF(M312&gt;H$22/2,"Senza senso",M312/H$22)</f>
        <v>1.1116507428762606E-3</v>
      </c>
      <c r="N313" s="27">
        <f t="shared" ref="N313:P313" si="83">IF(N312&gt;I$22/2,"Senza senso",N312/I$22)</f>
        <v>5.7162817797593729E-4</v>
      </c>
      <c r="O313" s="27">
        <f t="shared" si="83"/>
        <v>9.6235900678300361E-4</v>
      </c>
      <c r="P313" s="27">
        <f t="shared" si="83"/>
        <v>6.103738189169683E-4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2.6430230894340507</v>
      </c>
      <c r="I314" s="25">
        <f>$H$221*I$24^3/48/I$168+$H$221*I$24/4/I$211</f>
        <v>1.359362752132133</v>
      </c>
      <c r="J314" s="25">
        <f>$H$221*J$24^3/48/J$168+$H$221*J$24/4/J$211</f>
        <v>2.3017615100419762</v>
      </c>
      <c r="K314" s="25">
        <f>$H$221*K$24^3/48/K$168+$H$221*K$24/4/K$211</f>
        <v>1.4844798370259373</v>
      </c>
      <c r="L314" s="25"/>
      <c r="M314" s="25">
        <f>$H$221*H$24^3/48/H$168</f>
        <v>2.6421130959323067</v>
      </c>
      <c r="N314" s="25">
        <f>$H$221*I$24^3/48/I$168</f>
        <v>1.3586158284988092</v>
      </c>
      <c r="O314" s="25">
        <f>$H$221*J$24^3/48/J$168</f>
        <v>2.3012424244488554</v>
      </c>
      <c r="P314" s="25">
        <f>$H$221*K$24^3/48/K$168</f>
        <v>1.483208379968233</v>
      </c>
    </row>
    <row r="315" spans="6:16" x14ac:dyDescent="0.25">
      <c r="F315" s="26" t="s">
        <v>119</v>
      </c>
      <c r="G315" s="1"/>
      <c r="H315" s="27">
        <f>IF(H314&gt;H$24/2,"Senza senso",H314/H$24)</f>
        <v>2.4517839419610859E-3</v>
      </c>
      <c r="I315" s="27">
        <f t="shared" ref="I315:K315" si="84">IF(I314&gt;I$24/2,"Senza senso",I314/I$24)</f>
        <v>1.2610044082858377E-3</v>
      </c>
      <c r="J315" s="27">
        <f t="shared" si="84"/>
        <v>2.1338291555038249E-3</v>
      </c>
      <c r="K315" s="27">
        <f t="shared" si="84"/>
        <v>1.3745183676166087E-3</v>
      </c>
      <c r="L315" s="25"/>
      <c r="M315" s="27">
        <f>IF(M314&gt;H$24/2,"Senza senso",M314/H$24)</f>
        <v>2.4509397921449968E-3</v>
      </c>
      <c r="N315" s="27">
        <f t="shared" ref="N315:P315" si="85">IF(N314&gt;I$24/2,"Senza senso",N314/I$24)</f>
        <v>1.2603115292196747E-3</v>
      </c>
      <c r="O315" s="27">
        <f t="shared" si="85"/>
        <v>2.1333479414562487E-3</v>
      </c>
      <c r="P315" s="27">
        <f t="shared" si="85"/>
        <v>1.3733410925631786E-3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5.6166231897053081</v>
      </c>
      <c r="I316" s="25">
        <f>$H$221*I$26^3/48/I$168+$H$221*I$26/4/I$211</f>
        <v>2.8885140883321503</v>
      </c>
      <c r="J316" s="25">
        <f>$H$221*J$26^3/48/J$168+$H$221*J$26/4/J$211</f>
        <v>4.8673521895805241</v>
      </c>
      <c r="K316" s="25">
        <f>$H$221*K$26^3/48/K$168+$H$221*K$26/4/K$211</f>
        <v>3.0959655790582139</v>
      </c>
      <c r="L316" s="25"/>
      <c r="M316" s="25">
        <f>$H$221*H$26^3/48/H$168</f>
        <v>5.6154531980602087</v>
      </c>
      <c r="N316" s="25">
        <f>$H$221*I$26^3/48/I$168</f>
        <v>2.8875537579464483</v>
      </c>
      <c r="O316" s="25">
        <f>$H$221*J$26^3/48/J$168</f>
        <v>4.8666859006102499</v>
      </c>
      <c r="P316" s="25">
        <f>$H$221*K$26^3/48/K$168</f>
        <v>3.0943409394844803</v>
      </c>
    </row>
    <row r="317" spans="6:16" x14ac:dyDescent="0.25">
      <c r="H317" s="27">
        <f>IF(H316&gt;H$26/2,"Senza senso",H316/H$26)</f>
        <v>4.0523976837700633E-3</v>
      </c>
      <c r="I317" s="27">
        <f t="shared" ref="I317:K317" si="86">IF(I316&gt;I$26/2,"Senza senso",I316/I$26)</f>
        <v>2.0840649987966453E-3</v>
      </c>
      <c r="J317" s="27">
        <f t="shared" si="86"/>
        <v>3.5153489741300914E-3</v>
      </c>
      <c r="K317" s="27">
        <f t="shared" si="86"/>
        <v>2.243453318158126E-3</v>
      </c>
      <c r="L317" s="25"/>
      <c r="M317" s="27">
        <f>IF(M316&gt;H$26/2,"Senza senso",M316/H$26)</f>
        <v>4.0515535339539742E-3</v>
      </c>
      <c r="N317" s="27">
        <f t="shared" ref="N317:P317" si="87">IF(N316&gt;I$26/2,"Senza senso",N316/I$26)</f>
        <v>2.083372119730482E-3</v>
      </c>
      <c r="O317" s="27">
        <f t="shared" si="87"/>
        <v>3.5148677600825148E-3</v>
      </c>
      <c r="P317" s="27">
        <f t="shared" si="87"/>
        <v>2.2422760431046957E-3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0.51356534104324969</v>
      </c>
      <c r="I321" s="25">
        <f>$H$221*I$20^3/48/I$170+$H$221*I$20/4/I$213</f>
        <v>0.29961460933297085</v>
      </c>
      <c r="J321" s="25">
        <f>$H$221*J$20^3/48/J$170+$H$221*J$20/4/J$213</f>
        <v>0.49687344661831884</v>
      </c>
      <c r="K321" s="25">
        <f>$H$221*K$20^3/48/K$170+$H$221*K$20/4/K$213</f>
        <v>0.3260927372911479</v>
      </c>
      <c r="L321" s="25"/>
      <c r="M321" s="25">
        <f>$H$221*H$20^3/48/H$170</f>
        <v>0.47200877568493149</v>
      </c>
      <c r="N321" s="25">
        <f>$H$221*I$20^3/48/I$170</f>
        <v>0.265504936322774</v>
      </c>
      <c r="O321" s="25">
        <f>$H$221*J$20^3/48/J$170</f>
        <v>0.47311601063431119</v>
      </c>
      <c r="P321" s="25">
        <f>$H$221*K$20^3/48/K$170</f>
        <v>0.2675513698630137</v>
      </c>
    </row>
    <row r="322" spans="6:16" x14ac:dyDescent="0.25">
      <c r="F322" s="26" t="s">
        <v>119</v>
      </c>
      <c r="G322" s="1"/>
      <c r="H322" s="27">
        <f>IF(H321&gt;H$20/2,"Senza senso",H321/H$20)</f>
        <v>8.6458811623442704E-4</v>
      </c>
      <c r="I322" s="27">
        <f t="shared" ref="I322:K322" si="88">IF(I321&gt;I$20/2,"Senza senso",I321/I$20)</f>
        <v>5.044016992137556E-4</v>
      </c>
      <c r="J322" s="27">
        <f t="shared" si="88"/>
        <v>8.3410012861896731E-4</v>
      </c>
      <c r="K322" s="27">
        <f t="shared" si="88"/>
        <v>5.4348789548524655E-4</v>
      </c>
      <c r="L322" s="25"/>
      <c r="M322" s="27">
        <f>IF(M321&gt;H$20/2,"Senza senso",M321/H$20)</f>
        <v>7.9462756849315067E-4</v>
      </c>
      <c r="N322" s="27">
        <f>IF(N321&gt;I$20/2,"Senza senso",N321/I$20)</f>
        <v>4.4697800727739733E-4</v>
      </c>
      <c r="O322" s="27">
        <f>IF(O321&gt;J$20/2,"Senza senso",O321/J$20)</f>
        <v>7.9421858424426914E-4</v>
      </c>
      <c r="P322" s="27">
        <f>IF(P321&gt;K$20/2,"Senza senso",P321/K$20)</f>
        <v>4.4591894977168947E-4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0.91257967101633108</v>
      </c>
      <c r="I323" s="25">
        <f>$H$221*I$22^3/48/I$170+$H$221*I$22/4/I$213</f>
        <v>0.52644552660863864</v>
      </c>
      <c r="J323" s="25">
        <f>$H$221*J$22^3/48/J$170+$H$221*J$22/4/J$213</f>
        <v>0.88003224513545886</v>
      </c>
      <c r="K323" s="25">
        <f>$H$221*K$22^3/48/K$170+$H$221*K$22/4/K$213</f>
        <v>0.5325784080370487</v>
      </c>
      <c r="L323" s="25"/>
      <c r="M323" s="25">
        <f>$H$221*H$22^3/48/H$170</f>
        <v>0.86178831335616435</v>
      </c>
      <c r="N323" s="25">
        <f>$H$221*I$22^3/48/I$170</f>
        <v>0.48475592626284247</v>
      </c>
      <c r="O323" s="25">
        <f>$H$221*J$22^3/48/J$170</f>
        <v>0.85113806623599009</v>
      </c>
      <c r="P323" s="25">
        <f>$H$221*K$22^3/48/K$170</f>
        <v>0.46232876712328769</v>
      </c>
    </row>
    <row r="324" spans="6:16" x14ac:dyDescent="0.25">
      <c r="F324" s="26" t="s">
        <v>119</v>
      </c>
      <c r="G324" s="1"/>
      <c r="H324" s="27">
        <f>IF(H323&gt;H$22/2,"Senza senso",H323/H$22)</f>
        <v>1.2569967920335139E-3</v>
      </c>
      <c r="I324" s="27">
        <f t="shared" ref="I324:K324" si="89">IF(I323&gt;I$22/2,"Senza senso",I323/I$22)</f>
        <v>7.2513157935074192E-4</v>
      </c>
      <c r="J324" s="27">
        <f t="shared" si="89"/>
        <v>1.2146752865913855E-3</v>
      </c>
      <c r="K324" s="27">
        <f t="shared" si="89"/>
        <v>7.3969223338478981E-4</v>
      </c>
      <c r="L324" s="25"/>
      <c r="M324" s="27">
        <f>IF(M323&gt;H$22/2,"Senza senso",M323/H$22)</f>
        <v>1.1870362442922373E-3</v>
      </c>
      <c r="N324" s="27">
        <f>IF(N323&gt;I$22/2,"Senza senso",N323/I$22)</f>
        <v>6.6770788741438354E-4</v>
      </c>
      <c r="O324" s="27">
        <f>IF(O323&gt;J$22/2,"Senza senso",O323/J$22)</f>
        <v>1.1747937422166876E-3</v>
      </c>
      <c r="P324" s="27">
        <f>IF(P323&gt;K$22/2,"Senza senso",P323/K$22)</f>
        <v>6.4212328767123295E-4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2.896702866520398</v>
      </c>
      <c r="I325" s="25">
        <f>$H$221*I$24^3/48/I$170+$H$221*I$24/4/I$213</f>
        <v>1.6488757751885017</v>
      </c>
      <c r="J325" s="25">
        <f>$H$221*J$24^3/48/J$170+$H$221*J$24/4/J$213</f>
        <v>2.8522475274350678</v>
      </c>
      <c r="K325" s="25">
        <f>$H$221*K$24^3/48/K$170+$H$221*K$24/4/K$213</f>
        <v>1.6657340504117375</v>
      </c>
      <c r="L325" s="25"/>
      <c r="M325" s="25">
        <f>$H$221*H$24^3/48/H$170</f>
        <v>2.8212853960553019</v>
      </c>
      <c r="N325" s="25">
        <f>$H$221*I$24^3/48/I$170</f>
        <v>1.5869730352811073</v>
      </c>
      <c r="O325" s="25">
        <f>$H$221*J$24^3/48/J$170</f>
        <v>2.809227305518081</v>
      </c>
      <c r="P325" s="25">
        <f>$H$221*K$24^3/48/K$170</f>
        <v>1.560359589041096</v>
      </c>
    </row>
    <row r="326" spans="6:16" x14ac:dyDescent="0.25">
      <c r="F326" s="26" t="s">
        <v>119</v>
      </c>
      <c r="G326" s="1"/>
      <c r="H326" s="27">
        <f>IF(H325&gt;H$24/2,"Senza senso",H325/H$24)</f>
        <v>2.6871084105012967E-3</v>
      </c>
      <c r="I326" s="27">
        <f t="shared" ref="I326:K326" si="90">IF(I325&gt;I$24/2,"Senza senso",I325/I$24)</f>
        <v>1.5295693647388699E-3</v>
      </c>
      <c r="J326" s="27">
        <f t="shared" si="90"/>
        <v>2.6441527092194938E-3</v>
      </c>
      <c r="K326" s="27">
        <f t="shared" si="90"/>
        <v>1.542346342973831E-3</v>
      </c>
      <c r="L326" s="25"/>
      <c r="M326" s="27">
        <f>IF(M325&gt;H$24/2,"Senza senso",M325/H$24)</f>
        <v>2.6171478627600203E-3</v>
      </c>
      <c r="N326" s="27">
        <f>IF(N325&gt;I$24/2,"Senza senso",N325/I$24)</f>
        <v>1.4721456728025114E-3</v>
      </c>
      <c r="O326" s="27">
        <f>IF(O325&gt;J$24/2,"Senza senso",O325/J$24)</f>
        <v>2.6042711648447954E-3</v>
      </c>
      <c r="P326" s="27">
        <f>IF(P325&gt;K$24/2,"Senza senso",P325/K$24)</f>
        <v>1.4447773972602741E-3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6.0932249510187244</v>
      </c>
      <c r="I327" s="25">
        <f>$H$221*I$26^3/48/I$170+$H$221*I$26/4/I$213</f>
        <v>3.4524852799390322</v>
      </c>
      <c r="J327" s="25">
        <f>$H$221*J$26^3/48/J$170+$H$221*J$26/4/J$213</f>
        <v>5.996196379842428</v>
      </c>
      <c r="K327" s="25">
        <f>$H$221*K$26^3/48/K$170+$H$221*K$26/4/K$213</f>
        <v>3.3899426622079964</v>
      </c>
      <c r="L327" s="25"/>
      <c r="M327" s="25">
        <f>$H$221*H$26^3/48/H$170</f>
        <v>5.9962596318493153</v>
      </c>
      <c r="N327" s="25">
        <f>$H$221*I$26^3/48/I$170</f>
        <v>3.3728960429152397</v>
      </c>
      <c r="O327" s="25">
        <f>$H$221*J$26^3/48/J$170</f>
        <v>5.940976393501221</v>
      </c>
      <c r="P327" s="25">
        <f>$H$221*K$26^3/48/K$170</f>
        <v>3.2552975171232879</v>
      </c>
    </row>
    <row r="328" spans="6:16" x14ac:dyDescent="0.25">
      <c r="H328" s="27">
        <f>IF(H327&gt;H$26/2,"Senza senso",H327/H$26)</f>
        <v>4.396266198426208E-3</v>
      </c>
      <c r="I328" s="27">
        <f t="shared" ref="I328:K328" si="91">IF(I327&gt;I$26/2,"Senza senso",I327/I$26)</f>
        <v>2.4909706204466323E-3</v>
      </c>
      <c r="J328" s="27">
        <f t="shared" si="91"/>
        <v>4.330634392490559E-3</v>
      </c>
      <c r="K328" s="27">
        <f t="shared" si="91"/>
        <v>2.4564801900057946E-3</v>
      </c>
      <c r="M328" s="27">
        <f>IF(M327&gt;H$26/2,"Senza senso",M327/H$26)</f>
        <v>4.3263056506849321E-3</v>
      </c>
      <c r="N328" s="27">
        <f>IF(N327&gt;I$26/2,"Senza senso",N327/I$26)</f>
        <v>2.4335469285102738E-3</v>
      </c>
      <c r="O328" s="27">
        <f>IF(O327&gt;J$26/2,"Senza senso",O327/J$26)</f>
        <v>4.2907528481158615E-3</v>
      </c>
      <c r="P328" s="27">
        <f>IF(P327&gt;K$26/2,"Senza senso",P327/K$26)</f>
        <v>2.3589112442922375E-3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0.78500000000000003</v>
      </c>
      <c r="I332" s="25">
        <v>0.46899999999999997</v>
      </c>
      <c r="J332" s="25">
        <v>0.69299999999999995</v>
      </c>
      <c r="K332" s="25">
        <v>0.59299999999999997</v>
      </c>
      <c r="L332" s="25"/>
      <c r="M332" s="25">
        <v>0.78900000000000003</v>
      </c>
      <c r="N332" s="25">
        <v>0.47399999999999998</v>
      </c>
      <c r="O332" s="25">
        <v>0.69399999999999995</v>
      </c>
      <c r="P332" s="25">
        <v>0.59599999999999997</v>
      </c>
    </row>
    <row r="333" spans="6:16" x14ac:dyDescent="0.25">
      <c r="F333" s="26" t="s">
        <v>119</v>
      </c>
      <c r="G333" s="1"/>
      <c r="H333" s="27">
        <f>IF(H332&gt;H$20/2,"Senza senso",H332/H$20)</f>
        <v>1.3215488215488217E-3</v>
      </c>
      <c r="I333" s="27">
        <f t="shared" ref="I333:K333" si="92">IF(I332&gt;I$20/2,"Senza senso",I332/I$20)</f>
        <v>7.8956228956228957E-4</v>
      </c>
      <c r="J333" s="27">
        <f t="shared" si="92"/>
        <v>1.1633372502937718E-3</v>
      </c>
      <c r="K333" s="27">
        <f t="shared" si="92"/>
        <v>9.8833333333333325E-4</v>
      </c>
      <c r="L333" s="25"/>
      <c r="M333" s="27">
        <f>IF(M332&gt;H$20/2,"Senza senso",M332/H$20)</f>
        <v>1.3282828282828282E-3</v>
      </c>
      <c r="N333" s="27">
        <f>IF(N332&gt;I$20/2,"Senza senso",N332/I$20)</f>
        <v>7.9797979797979789E-4</v>
      </c>
      <c r="O333" s="27">
        <f>IF(O332&gt;J$20/2,"Senza senso",O332/J$20)</f>
        <v>1.1650159476246432E-3</v>
      </c>
      <c r="P333" s="27">
        <f>IF(P332&gt;K$20/2,"Senza senso",P332/K$20)</f>
        <v>9.9333333333333326E-4</v>
      </c>
    </row>
    <row r="334" spans="6:16" x14ac:dyDescent="0.25">
      <c r="F334" t="s">
        <v>121</v>
      </c>
      <c r="G334" s="1" t="s">
        <v>12</v>
      </c>
      <c r="H334" s="25">
        <v>1.302</v>
      </c>
      <c r="I334" s="25">
        <v>0.75700000000000001</v>
      </c>
      <c r="J334" s="25">
        <v>1.1719999999999999</v>
      </c>
      <c r="K334" s="25">
        <v>0.876</v>
      </c>
      <c r="L334" s="25"/>
      <c r="M334" s="25">
        <v>1.3049999999999999</v>
      </c>
      <c r="N334" s="25">
        <v>0.76200000000000001</v>
      </c>
      <c r="O334" s="25">
        <v>1.173</v>
      </c>
      <c r="P334" s="25">
        <v>0.878</v>
      </c>
    </row>
    <row r="335" spans="6:16" x14ac:dyDescent="0.25">
      <c r="F335" s="26" t="s">
        <v>119</v>
      </c>
      <c r="G335" s="1"/>
      <c r="H335" s="27">
        <f>IF(H334&gt;H$22/2,"Senza senso",H334/H$22)</f>
        <v>1.7933884297520661E-3</v>
      </c>
      <c r="I335" s="27">
        <f t="shared" ref="I335:K335" si="93">IF(I334&gt;I$22/2,"Senza senso",I334/I$22)</f>
        <v>1.0426997245179064E-3</v>
      </c>
      <c r="J335" s="27">
        <f t="shared" si="93"/>
        <v>1.6176673567977915E-3</v>
      </c>
      <c r="K335" s="27">
        <f t="shared" si="93"/>
        <v>1.2166666666666667E-3</v>
      </c>
      <c r="L335" s="25"/>
      <c r="M335" s="27">
        <f>IF(M334&gt;H$22/2,"Senza senso",M334/H$22)</f>
        <v>1.7975206611570247E-3</v>
      </c>
      <c r="N335" s="27">
        <f>IF(N334&gt;I$22/2,"Senza senso",N334/I$22)</f>
        <v>1.0495867768595042E-3</v>
      </c>
      <c r="O335" s="27">
        <f>IF(O334&gt;J$22/2,"Senza senso",O334/J$22)</f>
        <v>1.6190476190476191E-3</v>
      </c>
      <c r="P335" s="27">
        <f>IF(P334&gt;K$22/2,"Senza senso",P334/K$22)</f>
        <v>1.2194444444444444E-3</v>
      </c>
    </row>
    <row r="336" spans="6:16" x14ac:dyDescent="0.25">
      <c r="F336" t="s">
        <v>123</v>
      </c>
      <c r="G336" s="1" t="s">
        <v>12</v>
      </c>
      <c r="H336" s="25">
        <v>3.7709999999999999</v>
      </c>
      <c r="I336" s="25">
        <v>2.1150000000000002</v>
      </c>
      <c r="J336" s="25">
        <v>3.5790000000000002</v>
      </c>
      <c r="K336" s="25">
        <v>2.3079999999999998</v>
      </c>
      <c r="L336" s="25"/>
      <c r="M336" s="25">
        <v>3.774</v>
      </c>
      <c r="N336" s="25">
        <v>2.1190000000000002</v>
      </c>
      <c r="O336" s="25">
        <v>3.581</v>
      </c>
      <c r="P336" s="25">
        <v>2.3090000000000002</v>
      </c>
    </row>
    <row r="337" spans="6:16" x14ac:dyDescent="0.25">
      <c r="F337" s="26" t="s">
        <v>119</v>
      </c>
      <c r="G337" s="1"/>
      <c r="H337" s="27">
        <f>IF(H336&gt;H$24/2,"Senza senso",H336/H$24)</f>
        <v>3.4981447124304266E-3</v>
      </c>
      <c r="I337" s="27">
        <f t="shared" ref="I337:K337" si="94">IF(I336&gt;I$24/2,"Senza senso",I336/I$24)</f>
        <v>1.9619666048237478E-3</v>
      </c>
      <c r="J337" s="27">
        <f t="shared" si="94"/>
        <v>3.3178826365069065E-3</v>
      </c>
      <c r="K337" s="27">
        <f t="shared" si="94"/>
        <v>2.1370370370370367E-3</v>
      </c>
      <c r="L337" s="25"/>
      <c r="M337" s="27">
        <f>IF(M336&gt;H$24/2,"Senza senso",M336/H$24)</f>
        <v>3.5009276437847868E-3</v>
      </c>
      <c r="N337" s="27">
        <f>IF(N336&gt;I$24/2,"Senza senso",N336/I$24)</f>
        <v>1.9656771799628943E-3</v>
      </c>
      <c r="O337" s="27">
        <f>IF(O336&gt;J$24/2,"Senza senso",O336/J$24)</f>
        <v>3.3197367201260775E-3</v>
      </c>
      <c r="P337" s="27">
        <f>IF(P336&gt;K$24/2,"Senza senso",P336/K$24)</f>
        <v>2.137962962962963E-3</v>
      </c>
    </row>
    <row r="338" spans="6:16" x14ac:dyDescent="0.25">
      <c r="F338" t="s">
        <v>124</v>
      </c>
      <c r="G338" s="1" t="s">
        <v>12</v>
      </c>
      <c r="H338" s="25">
        <v>7.6660000000000004</v>
      </c>
      <c r="I338" s="25">
        <v>4.24</v>
      </c>
      <c r="J338" s="25">
        <v>7.3680000000000003</v>
      </c>
      <c r="K338" s="25">
        <v>4.3869999999999996</v>
      </c>
      <c r="L338" s="25"/>
      <c r="M338" s="25">
        <v>7.67</v>
      </c>
      <c r="N338" s="25">
        <v>4.2430000000000003</v>
      </c>
      <c r="O338" s="25">
        <v>7.3680000000000003</v>
      </c>
      <c r="P338" s="25">
        <v>4.3879999999999999</v>
      </c>
    </row>
    <row r="339" spans="6:16" x14ac:dyDescent="0.25">
      <c r="H339" s="27">
        <f>IF(H338&gt;H$26/2,"Senza senso",H338/H$26)</f>
        <v>5.5310245310245315E-3</v>
      </c>
      <c r="I339" s="27">
        <f t="shared" ref="I339:K339" si="95">IF(I338&gt;I$26/2,"Senza senso",I338/I$26)</f>
        <v>3.0591630591630592E-3</v>
      </c>
      <c r="J339" s="27">
        <f t="shared" si="95"/>
        <v>5.3213924599162217E-3</v>
      </c>
      <c r="K339" s="27">
        <f t="shared" si="95"/>
        <v>3.1789855072463765E-3</v>
      </c>
      <c r="M339" s="27">
        <f>IF(M338&gt;H$26/2,"Senza senso",M338/H$26)</f>
        <v>5.5339105339105342E-3</v>
      </c>
      <c r="N339" s="27">
        <f>IF(N338&gt;I$26/2,"Senza senso",N338/I$26)</f>
        <v>3.0613275613275617E-3</v>
      </c>
      <c r="O339" s="27">
        <f>IF(O338&gt;J$26/2,"Senza senso",O338/J$26)</f>
        <v>5.3213924599162217E-3</v>
      </c>
      <c r="P339" s="27">
        <f>IF(P338&gt;K$26/2,"Senza senso",P338/K$26)</f>
        <v>3.1797101449275362E-3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0.43398697690297572</v>
      </c>
      <c r="I342" s="25">
        <f>$H$221*I$20^3/48/I$171+$H$221*I$20/4/I$214</f>
        <v>0.21802524949229879</v>
      </c>
      <c r="J342" s="25">
        <f>$H$221*J$20^3/48/J$171+$H$221*J$20/4/J$214</f>
        <v>0.36745479580333412</v>
      </c>
      <c r="K342" s="25">
        <f>$H$221*K$20^3/48/K$171+$H$221*K$20/4/K$214</f>
        <v>0.25107118911346465</v>
      </c>
      <c r="M342" s="25">
        <f>$H$221*H$20^3/48/H$171</f>
        <v>0.43360307339442744</v>
      </c>
      <c r="N342" s="25">
        <f>$H$221*I$20^3/48/I$171</f>
        <v>0.2177101410844903</v>
      </c>
      <c r="O342" s="25">
        <f>$H$221*J$20^3/48/J$171</f>
        <v>0.36723532234710093</v>
      </c>
      <c r="P342" s="25">
        <f>$H$221*K$20^3/48/K$171</f>
        <v>0.25053037838579523</v>
      </c>
    </row>
    <row r="343" spans="6:16" x14ac:dyDescent="0.25">
      <c r="F343" s="26" t="s">
        <v>119</v>
      </c>
      <c r="G343" s="1"/>
      <c r="H343" s="27">
        <f>IF(H342&gt;H$20/2,"Senza senso",H342/H$20)</f>
        <v>7.306178062339659E-4</v>
      </c>
      <c r="I343" s="27">
        <f t="shared" ref="I343:K343" si="96">IF(I342&gt;I$20/2,"Senza senso",I342/I$20)</f>
        <v>3.670458745661596E-4</v>
      </c>
      <c r="J343" s="27">
        <f t="shared" si="96"/>
        <v>6.1684538493089486E-4</v>
      </c>
      <c r="K343" s="27">
        <f t="shared" si="96"/>
        <v>4.1845198185577444E-4</v>
      </c>
      <c r="M343" s="27">
        <f>IF(M342&gt;H$20/2,"Senza senso",M342/H$20)</f>
        <v>7.2997150403102259E-4</v>
      </c>
      <c r="N343" s="27">
        <f t="shared" ref="N343:P343" si="97">IF(N342&gt;I$20/2,"Senza senso",N342/I$20)</f>
        <v>3.6651538903112848E-4</v>
      </c>
      <c r="O343" s="27">
        <f t="shared" si="97"/>
        <v>6.1647695542571914E-4</v>
      </c>
      <c r="P343" s="27">
        <f t="shared" si="97"/>
        <v>4.1755063064299202E-4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0.7921368295117962</v>
      </c>
      <c r="I344" s="25">
        <f>$H$221*I$22^3/48/I$171+$H$221*I$22/4/I$214</f>
        <v>0.39787785922471053</v>
      </c>
      <c r="J344" s="25">
        <f>$H$221*J$22^3/48/J$171+$H$221*J$22/4/J$214</f>
        <v>0.66092510633429058</v>
      </c>
      <c r="K344" s="25">
        <f>$H$221*K$22^3/48/K$171+$H$221*K$22/4/K$214</f>
        <v>0.43356546672385743</v>
      </c>
      <c r="M344" s="25">
        <f>$H$221*H$22^3/48/H$171</f>
        <v>0.79166761411245945</v>
      </c>
      <c r="N344" s="25">
        <f>$H$221*I$22^3/48/I$171</f>
        <v>0.39749272672627795</v>
      </c>
      <c r="O344" s="25">
        <f>$H$221*J$22^3/48/J$171</f>
        <v>0.66065817915779068</v>
      </c>
      <c r="P344" s="25">
        <f>$H$221*K$22^3/48/K$171</f>
        <v>0.43291649385065412</v>
      </c>
    </row>
    <row r="345" spans="6:16" x14ac:dyDescent="0.25">
      <c r="F345" s="26" t="s">
        <v>119</v>
      </c>
      <c r="G345" s="1"/>
      <c r="H345" s="27">
        <f>IF(H344&gt;H$22/2,"Senza senso",H344/H$22)</f>
        <v>1.091097561311014E-3</v>
      </c>
      <c r="I345" s="27">
        <f t="shared" ref="I345:K345" si="98">IF(I344&gt;I$22/2,"Senza senso",I344/I$22)</f>
        <v>5.4804112840869219E-4</v>
      </c>
      <c r="J345" s="27">
        <f t="shared" si="98"/>
        <v>9.1224997423642587E-4</v>
      </c>
      <c r="K345" s="27">
        <f t="shared" si="98"/>
        <v>6.0217425933869085E-4</v>
      </c>
      <c r="M345" s="27">
        <f>IF(M344&gt;H$22/2,"Senza senso",M344/H$22)</f>
        <v>1.0904512591080708E-3</v>
      </c>
      <c r="N345" s="27">
        <f t="shared" ref="N345:P345" si="99">IF(N344&gt;I$22/2,"Senza senso",N344/I$22)</f>
        <v>5.4751064287366106E-4</v>
      </c>
      <c r="O345" s="27">
        <f t="shared" si="99"/>
        <v>9.1188154473125004E-4</v>
      </c>
      <c r="P345" s="27">
        <f t="shared" si="99"/>
        <v>6.0127290812590848E-4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2.5924239901950843</v>
      </c>
      <c r="I346" s="25">
        <f>$H$221*I$24^3/48/I$171+$H$221*I$24/4/I$214</f>
        <v>1.3018664012541039</v>
      </c>
      <c r="J346" s="25">
        <f>$H$221*J$24^3/48/J$171+$H$221*J$24/4/J$214</f>
        <v>2.1809355421970507</v>
      </c>
      <c r="K346" s="25">
        <f>$H$221*K$24^3/48/K$171+$H$221*K$24/4/K$214</f>
        <v>1.4620666260557627</v>
      </c>
      <c r="M346" s="25">
        <f>$H$221*H$24^3/48/H$171</f>
        <v>2.5917272764203116</v>
      </c>
      <c r="N346" s="25">
        <f>$H$221*I$24^3/48/I$171</f>
        <v>1.3012945378473404</v>
      </c>
      <c r="O346" s="25">
        <f>$H$221*J$24^3/48/J$171</f>
        <v>2.1805381172898177</v>
      </c>
      <c r="P346" s="25">
        <f>$H$221*K$24^3/48/K$171</f>
        <v>1.4610931667459577</v>
      </c>
    </row>
    <row r="347" spans="6:16" x14ac:dyDescent="0.25">
      <c r="F347" s="26" t="s">
        <v>119</v>
      </c>
      <c r="G347" s="1"/>
      <c r="H347" s="27">
        <f>IF(H346&gt;H$24/2,"Senza senso",H346/H$24)</f>
        <v>2.4048460020362561E-3</v>
      </c>
      <c r="I347" s="27">
        <f t="shared" ref="I347:K347" si="100">IF(I346&gt;I$24/2,"Senza senso",I346/I$24)</f>
        <v>1.207668275745922E-3</v>
      </c>
      <c r="J347" s="27">
        <f t="shared" si="100"/>
        <v>2.0218184316279325E-3</v>
      </c>
      <c r="K347" s="27">
        <f t="shared" si="100"/>
        <v>1.3537653944960765E-3</v>
      </c>
      <c r="M347" s="27">
        <f>IF(M346&gt;H$24/2,"Senza senso",M346/H$24)</f>
        <v>2.4041996998333134E-3</v>
      </c>
      <c r="N347" s="27">
        <f t="shared" ref="N347:P347" si="101">IF(N346&gt;I$24/2,"Senza senso",N346/I$24)</f>
        <v>1.2071377902108909E-3</v>
      </c>
      <c r="O347" s="27">
        <f t="shared" si="101"/>
        <v>2.0214500021227566E-3</v>
      </c>
      <c r="P347" s="27">
        <f t="shared" si="101"/>
        <v>1.3528640432832941E-3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5.5092607442713764</v>
      </c>
      <c r="I348" s="25">
        <f>$H$221*I$26^3/48/I$171+$H$221*I$26/4/I$214</f>
        <v>2.7664603785804487</v>
      </c>
      <c r="J348" s="25">
        <f>$H$221*J$26^3/48/J$171+$H$221*J$26/4/J$214</f>
        <v>4.6119295930883411</v>
      </c>
      <c r="K348" s="25">
        <f>$H$221*K$26^3/48/K$171+$H$221*K$26/4/K$214</f>
        <v>3.0494469784936102</v>
      </c>
      <c r="M348" s="25">
        <f>$H$221*H$26^3/48/H$171</f>
        <v>5.5083649694180972</v>
      </c>
      <c r="N348" s="25">
        <f>$H$221*I$26^3/48/I$171</f>
        <v>2.7657251256288955</v>
      </c>
      <c r="O348" s="25">
        <f>$H$221*J$26^3/48/J$171</f>
        <v>4.6114194655954748</v>
      </c>
      <c r="P348" s="25">
        <f>$H$221*K$26^3/48/K$171</f>
        <v>3.0482031138199703</v>
      </c>
    </row>
    <row r="349" spans="6:16" x14ac:dyDescent="0.25">
      <c r="H349" s="27">
        <f>IF(H348&gt;H$26/2,"Senza senso",H348/H$26)</f>
        <v>3.9749356019274E-3</v>
      </c>
      <c r="I349" s="27">
        <f t="shared" ref="I349:K349" si="102">IF(I348&gt;I$26/2,"Senza senso",I348/I$26)</f>
        <v>1.9960031591489528E-3</v>
      </c>
      <c r="J349" s="27">
        <f t="shared" si="102"/>
        <v>3.3308750491754598E-3</v>
      </c>
      <c r="K349" s="27">
        <f t="shared" si="102"/>
        <v>2.2097441873142102E-3</v>
      </c>
      <c r="M349" s="27">
        <f>IF(M348&gt;H$26/2,"Senza senso",M348/H$26)</f>
        <v>3.9742892997244568E-3</v>
      </c>
      <c r="N349" s="27">
        <f t="shared" ref="N349:P349" si="103">IF(N348&gt;I$26/2,"Senza senso",N348/I$26)</f>
        <v>1.9954726736139219E-3</v>
      </c>
      <c r="O349" s="27">
        <f t="shared" si="103"/>
        <v>3.3305066196702838E-3</v>
      </c>
      <c r="P349" s="27">
        <f t="shared" si="103"/>
        <v>2.2088428361014276E-3</v>
      </c>
    </row>
    <row r="350" spans="6:16" x14ac:dyDescent="0.25">
      <c r="H350" s="27"/>
      <c r="I350" s="2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1368-BFA7-43DB-B31E-87DDCF0EABBD}">
  <dimension ref="B1:K83"/>
  <sheetViews>
    <sheetView topLeftCell="A7" zoomScaleNormal="100" workbookViewId="0">
      <selection activeCell="C28" sqref="C28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133</v>
      </c>
      <c r="D11" s="2">
        <f>'Comparison_dt_t2-1,0'!H33</f>
        <v>1</v>
      </c>
      <c r="E11" t="s">
        <v>152</v>
      </c>
    </row>
    <row r="12" spans="2:11" ht="18" x14ac:dyDescent="0.35">
      <c r="C12" s="42" t="s">
        <v>139</v>
      </c>
      <c r="D12" s="2">
        <f>'Comparison_dt_t2-1,0'!H30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'Comparison_dt_t2-1,0'!H20</f>
        <v>594</v>
      </c>
      <c r="F14" s="25">
        <f>'Comparison_dt_t2-1,0'!H257</f>
        <v>0.54588711409971935</v>
      </c>
      <c r="G14">
        <f>F14/F14</f>
        <v>1</v>
      </c>
      <c r="H14" s="25">
        <f>'Comparison_dt_t2-1,0'!M257</f>
        <v>0.47200877568493149</v>
      </c>
      <c r="I14" s="3">
        <f>H14/F14</f>
        <v>0.86466370700721062</v>
      </c>
      <c r="J14" s="25">
        <f>'Comparison_dt_t2-1,0'!H268</f>
        <v>0.92500000000000004</v>
      </c>
      <c r="K14" s="3">
        <f>J14/F14</f>
        <v>1.6944895310920027</v>
      </c>
    </row>
    <row r="15" spans="2:11" x14ac:dyDescent="0.25">
      <c r="D15" t="s">
        <v>25</v>
      </c>
      <c r="E15">
        <f>'Comparison_dt_t2-1,0'!H22</f>
        <v>726</v>
      </c>
      <c r="F15" s="25">
        <f>'Comparison_dt_t2-1,0'!H259</f>
        <v>0.95208406030757176</v>
      </c>
      <c r="G15">
        <f t="shared" ref="G15:G17" si="0">F15/F15</f>
        <v>1</v>
      </c>
      <c r="H15" s="25">
        <f>'Comparison_dt_t2-1,0'!M259</f>
        <v>0.86178831335616435</v>
      </c>
      <c r="I15" s="3">
        <f t="shared" ref="I15:I17" si="1">H15/F15</f>
        <v>0.90515990056357287</v>
      </c>
      <c r="J15" s="25">
        <f>'Comparison_dt_t2-1,0'!H270</f>
        <v>1.4750000000000001</v>
      </c>
      <c r="K15" s="3">
        <f t="shared" ref="K15:K17" si="2">J15/F15</f>
        <v>1.5492329527326607</v>
      </c>
    </row>
    <row r="16" spans="2:11" x14ac:dyDescent="0.25">
      <c r="D16" t="s">
        <v>27</v>
      </c>
      <c r="E16">
        <f>'Comparison_dt_t2-1,0'!H24</f>
        <v>1078</v>
      </c>
      <c r="F16" s="25">
        <f>'Comparison_dt_t2-1,0'!H261</f>
        <v>2.9553608991043614</v>
      </c>
      <c r="G16">
        <f t="shared" si="0"/>
        <v>1</v>
      </c>
      <c r="H16" s="25">
        <f>'Comparison_dt_t2-1,0'!M261</f>
        <v>2.8212853960553019</v>
      </c>
      <c r="I16" s="3">
        <f t="shared" si="1"/>
        <v>0.95463312007352752</v>
      </c>
      <c r="J16" s="25">
        <f>'Comparison_dt_t2-1,0'!H272</f>
        <v>4.032</v>
      </c>
      <c r="K16" s="3">
        <f t="shared" si="2"/>
        <v>1.3643003807832472</v>
      </c>
    </row>
    <row r="17" spans="4:11" x14ac:dyDescent="0.25">
      <c r="D17" t="s">
        <v>29</v>
      </c>
      <c r="E17">
        <f>'Comparison_dt_t2-1,0'!H26</f>
        <v>1386</v>
      </c>
      <c r="F17" s="25">
        <f>'Comparison_dt_t2-1,0'!H263</f>
        <v>6.1686424214838205</v>
      </c>
      <c r="G17">
        <f t="shared" si="0"/>
        <v>1</v>
      </c>
      <c r="H17" s="25">
        <f>'Comparison_dt_t2-1,0'!M263</f>
        <v>5.9962596318493153</v>
      </c>
      <c r="I17" s="3">
        <f t="shared" si="1"/>
        <v>0.97205498749057984</v>
      </c>
      <c r="J17" s="25">
        <f>'Comparison_dt_t2-1,0'!H274</f>
        <v>8.0069999999999997</v>
      </c>
      <c r="K17" s="3">
        <f t="shared" si="2"/>
        <v>1.2980165574379292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'Comparison_dt_t2-1,0'!I20</f>
        <v>594</v>
      </c>
      <c r="F20" s="25">
        <f>'Comparison_dt_t2-1,0'!I257</f>
        <v>0.32614435500756844</v>
      </c>
      <c r="G20">
        <f>F20/F20</f>
        <v>1</v>
      </c>
      <c r="H20" s="25">
        <f>'Comparison_dt_t2-1,0'!N257</f>
        <v>0.265504936322774</v>
      </c>
      <c r="I20" s="3">
        <f>H20/F20</f>
        <v>0.81407184348357875</v>
      </c>
      <c r="J20" s="25">
        <f>'Comparison_dt_t2-1,0'!I268</f>
        <v>0.57999999999999996</v>
      </c>
      <c r="K20" s="3">
        <f>J20/F20</f>
        <v>1.778353637261453</v>
      </c>
    </row>
    <row r="21" spans="4:11" x14ac:dyDescent="0.25">
      <c r="D21" t="s">
        <v>25</v>
      </c>
      <c r="E21">
        <f>'Comparison_dt_t2-1,0'!I22</f>
        <v>726</v>
      </c>
      <c r="F21" s="25">
        <f>'Comparison_dt_t2-1,0'!I259</f>
        <v>0.55887077132203566</v>
      </c>
      <c r="G21">
        <f t="shared" ref="G21:G23" si="3">F21/F21</f>
        <v>1</v>
      </c>
      <c r="H21" s="25">
        <f>'Comparison_dt_t2-1,0'!N259</f>
        <v>0.48475592626284247</v>
      </c>
      <c r="I21" s="3">
        <f t="shared" ref="I21:I23" si="4">H21/F21</f>
        <v>0.86738464621459632</v>
      </c>
      <c r="J21" s="25">
        <f>'Comparison_dt_t2-1,0'!I270</f>
        <v>0.89400000000000002</v>
      </c>
      <c r="K21" s="3">
        <f t="shared" ref="K21:K23" si="5">J21/F21</f>
        <v>1.5996542418656106</v>
      </c>
    </row>
    <row r="22" spans="4:11" x14ac:dyDescent="0.25">
      <c r="D22" t="s">
        <v>27</v>
      </c>
      <c r="E22">
        <f>'Comparison_dt_t2-1,0'!I24</f>
        <v>1078</v>
      </c>
      <c r="F22" s="25">
        <f>'Comparison_dt_t2-1,0'!I261</f>
        <v>1.6970223506720306</v>
      </c>
      <c r="G22">
        <f t="shared" si="3"/>
        <v>1</v>
      </c>
      <c r="H22" s="25">
        <f>'Comparison_dt_t2-1,0'!N261</f>
        <v>1.5869730352811073</v>
      </c>
      <c r="I22" s="3">
        <f t="shared" si="4"/>
        <v>0.93515152269659674</v>
      </c>
      <c r="J22" s="25">
        <f>'Comparison_dt_t2-1,0'!I272</f>
        <v>2.3220000000000001</v>
      </c>
      <c r="K22" s="3">
        <f t="shared" si="5"/>
        <v>1.3682789735093794</v>
      </c>
    </row>
    <row r="23" spans="4:11" x14ac:dyDescent="0.25">
      <c r="D23" t="s">
        <v>29</v>
      </c>
      <c r="E23">
        <f>'Comparison_dt_t2-1,0'!I26</f>
        <v>1386</v>
      </c>
      <c r="F23" s="25">
        <f>'Comparison_dt_t2-1,0'!I263</f>
        <v>3.5143880198464266</v>
      </c>
      <c r="G23">
        <f t="shared" si="3"/>
        <v>1</v>
      </c>
      <c r="H23" s="25">
        <f>'Comparison_dt_t2-1,0'!N263</f>
        <v>3.3728960429152397</v>
      </c>
      <c r="I23" s="3">
        <f t="shared" si="4"/>
        <v>0.95973922738976047</v>
      </c>
      <c r="J23" s="25">
        <f>'Comparison_dt_t2-1,0'!I274</f>
        <v>4.5010000000000003</v>
      </c>
      <c r="K23" s="3">
        <f t="shared" si="5"/>
        <v>1.2807350738114249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'Comparison_dt_t2-1,0'!J20</f>
        <v>595.70000000000005</v>
      </c>
      <c r="F26" s="25">
        <f>'Comparison_dt_t2-1,0'!J257</f>
        <v>0.5153514523836582</v>
      </c>
      <c r="G26">
        <f>F26/F26</f>
        <v>1</v>
      </c>
      <c r="H26" s="25">
        <f>'Comparison_dt_t2-1,0'!O257</f>
        <v>0.47311601063431119</v>
      </c>
      <c r="I26" s="3">
        <f>H26/F26</f>
        <v>0.91804536194863684</v>
      </c>
      <c r="J26" s="25">
        <f>'Comparison_dt_t2-1,0'!J268</f>
        <v>0.77300000000000002</v>
      </c>
      <c r="K26" s="3">
        <f>J26/F26</f>
        <v>1.4999472620570651</v>
      </c>
    </row>
    <row r="27" spans="4:11" x14ac:dyDescent="0.25">
      <c r="D27" t="s">
        <v>25</v>
      </c>
      <c r="E27">
        <f>'Comparison_dt_t2-1,0'!J22</f>
        <v>724.5</v>
      </c>
      <c r="F27" s="25">
        <f>'Comparison_dt_t2-1,0'!J259</f>
        <v>0.90250549539060132</v>
      </c>
      <c r="G27">
        <f t="shared" ref="G27:G29" si="6">F27/F27</f>
        <v>1</v>
      </c>
      <c r="H27" s="25">
        <f>'Comparison_dt_t2-1,0'!O259</f>
        <v>0.85113806623599009</v>
      </c>
      <c r="I27" s="3">
        <f t="shared" ref="I27:I29" si="7">H27/F27</f>
        <v>0.94308352756081604</v>
      </c>
      <c r="J27" s="25">
        <f>'Comparison_dt_t2-1,0'!J270</f>
        <v>1.27</v>
      </c>
      <c r="K27" s="3">
        <f t="shared" ref="K27:K29" si="8">J27/F27</f>
        <v>1.4071936475581772</v>
      </c>
    </row>
    <row r="28" spans="4:11" x14ac:dyDescent="0.25">
      <c r="D28" t="s">
        <v>27</v>
      </c>
      <c r="E28">
        <f>'Comparison_dt_t2-1,0'!J24</f>
        <v>1078.7</v>
      </c>
      <c r="F28" s="25">
        <f>'Comparison_dt_t2-1,0'!J261</f>
        <v>2.8857077000371687</v>
      </c>
      <c r="G28">
        <f t="shared" si="6"/>
        <v>1</v>
      </c>
      <c r="H28" s="25">
        <f>'Comparison_dt_t2-1,0'!O261</f>
        <v>2.809227305518081</v>
      </c>
      <c r="I28" s="3">
        <f t="shared" si="7"/>
        <v>0.97349683250382479</v>
      </c>
      <c r="J28" s="25">
        <f>'Comparison_dt_t2-1,0'!J272</f>
        <v>3.7280000000000002</v>
      </c>
      <c r="K28" s="3">
        <f t="shared" si="8"/>
        <v>1.2918841364120082</v>
      </c>
    </row>
    <row r="29" spans="4:11" x14ac:dyDescent="0.25">
      <c r="D29" t="s">
        <v>29</v>
      </c>
      <c r="E29">
        <f>'Comparison_dt_t2-1,0'!J26</f>
        <v>1384.6</v>
      </c>
      <c r="F29" s="25">
        <f>'Comparison_dt_t2-1,0'!J263</f>
        <v>6.0391452581078111</v>
      </c>
      <c r="G29">
        <f t="shared" si="6"/>
        <v>1</v>
      </c>
      <c r="H29" s="25">
        <f>'Comparison_dt_t2-1,0'!O263</f>
        <v>5.940976393501221</v>
      </c>
      <c r="I29" s="3">
        <f t="shared" si="7"/>
        <v>0.98374457635792179</v>
      </c>
      <c r="J29" s="25">
        <f>'Comparison_dt_t2-1,0'!J274</f>
        <v>7.56</v>
      </c>
      <c r="K29" s="3">
        <f t="shared" si="8"/>
        <v>1.2518327804502427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'Comparison_dt_t2-1,0'!K20</f>
        <v>600</v>
      </c>
      <c r="F32" s="25">
        <f>'Comparison_dt_t2-1,0'!K257</f>
        <v>0.37162491195747449</v>
      </c>
      <c r="G32">
        <f>F32/F32</f>
        <v>1</v>
      </c>
      <c r="H32" s="25">
        <f>'Comparison_dt_t2-1,0'!P257</f>
        <v>0.2675513698630137</v>
      </c>
      <c r="I32" s="3">
        <f>H32/F32</f>
        <v>0.71995003901576426</v>
      </c>
      <c r="J32" s="25">
        <f>'Comparison_dt_t2-1,0'!K268</f>
        <v>0.78300000000000003</v>
      </c>
      <c r="K32" s="3">
        <f>J32/F32</f>
        <v>2.1069631631412258</v>
      </c>
    </row>
    <row r="33" spans="3:11" x14ac:dyDescent="0.25">
      <c r="D33" t="s">
        <v>25</v>
      </c>
      <c r="E33">
        <f>'Comparison_dt_t2-1,0'!K22</f>
        <v>720</v>
      </c>
      <c r="F33" s="25">
        <f>'Comparison_dt_t2-1,0'!K259</f>
        <v>0.58721701763664069</v>
      </c>
      <c r="G33">
        <f t="shared" ref="G33:G35" si="9">F33/F33</f>
        <v>1</v>
      </c>
      <c r="H33" s="25">
        <f>'Comparison_dt_t2-1,0'!P259</f>
        <v>0.46232876712328769</v>
      </c>
      <c r="I33" s="3">
        <f t="shared" ref="I33:I35" si="10">H33/F33</f>
        <v>0.7873218132948735</v>
      </c>
      <c r="J33" s="25">
        <f>'Comparison_dt_t2-1,0'!K270</f>
        <v>1.1060000000000001</v>
      </c>
      <c r="K33" s="3">
        <f t="shared" ref="K33:K35" si="11">J33/F33</f>
        <v>1.8834604018311556</v>
      </c>
    </row>
    <row r="34" spans="3:11" x14ac:dyDescent="0.25">
      <c r="D34" t="s">
        <v>27</v>
      </c>
      <c r="E34">
        <f>'Comparison_dt_t2-1,0'!K24</f>
        <v>1080</v>
      </c>
      <c r="F34" s="25">
        <f>'Comparison_dt_t2-1,0'!K261</f>
        <v>1.7476919648111253</v>
      </c>
      <c r="G34">
        <f t="shared" si="9"/>
        <v>1</v>
      </c>
      <c r="H34" s="25">
        <f>'Comparison_dt_t2-1,0'!P261</f>
        <v>1.560359589041096</v>
      </c>
      <c r="I34" s="3">
        <f t="shared" si="10"/>
        <v>0.89281155973600046</v>
      </c>
      <c r="J34" s="25">
        <f>'Comparison_dt_t2-1,0'!K272</f>
        <v>2.66</v>
      </c>
      <c r="K34" s="3">
        <f t="shared" si="11"/>
        <v>1.5220073408573855</v>
      </c>
    </row>
    <row r="35" spans="3:11" x14ac:dyDescent="0.25">
      <c r="D35" t="s">
        <v>29</v>
      </c>
      <c r="E35">
        <f>'Comparison_dt_t2-1,0'!K26</f>
        <v>1380</v>
      </c>
      <c r="F35" s="25">
        <f>'Comparison_dt_t2-1,0'!K263</f>
        <v>3.4946666639405479</v>
      </c>
      <c r="G35">
        <f t="shared" si="9"/>
        <v>1</v>
      </c>
      <c r="H35" s="25">
        <f>'Comparison_dt_t2-1,0'!P263</f>
        <v>3.2552975171232879</v>
      </c>
      <c r="I35" s="3">
        <f t="shared" si="10"/>
        <v>0.93150444095650886</v>
      </c>
      <c r="J35" s="25">
        <f>'Comparison_dt_t2-1,0'!K274</f>
        <v>4.8410000000000002</v>
      </c>
      <c r="K35" s="3">
        <f t="shared" si="11"/>
        <v>1.3852537210348244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'Comparison_dt_t2-1,0'!H20</f>
        <v>594</v>
      </c>
      <c r="F38" s="25">
        <f>'Comparison_dt_t2-1,0'!H289</f>
        <v>0.52628673860191855</v>
      </c>
      <c r="G38">
        <f>F38/F38</f>
        <v>1</v>
      </c>
      <c r="H38" s="25">
        <f>'Comparison_dt_t2-1,0'!M289</f>
        <v>0.47200877568493149</v>
      </c>
      <c r="I38" s="3">
        <f>H38/F38</f>
        <v>0.89686617781558298</v>
      </c>
      <c r="J38" s="25">
        <f>'Comparison_dt_t2-1,0'!I300</f>
        <v>0.51200000000000001</v>
      </c>
      <c r="K38" s="3">
        <f>J38/F38</f>
        <v>0.972853698271267</v>
      </c>
    </row>
    <row r="39" spans="3:11" x14ac:dyDescent="0.25">
      <c r="D39" t="s">
        <v>25</v>
      </c>
      <c r="E39">
        <f>'Comparison_dt_t2-1,0'!H22</f>
        <v>726</v>
      </c>
      <c r="F39" s="25">
        <f>'Comparison_dt_t2-1,0'!H291</f>
        <v>0.92812804581025965</v>
      </c>
      <c r="G39">
        <f t="shared" ref="G39:G41" si="12">F39/F39</f>
        <v>1</v>
      </c>
      <c r="H39" s="25">
        <f>'Comparison_dt_t2-1,0'!M291</f>
        <v>0.86178831335616435</v>
      </c>
      <c r="I39" s="3">
        <f t="shared" ref="I39:I41" si="13">H39/F39</f>
        <v>0.92852308175195752</v>
      </c>
      <c r="J39" s="25">
        <f>'Comparison_dt_t2-1,0'!I302</f>
        <v>0.81100000000000005</v>
      </c>
      <c r="K39" s="3">
        <f t="shared" ref="K39:K41" si="14">J39/F39</f>
        <v>0.87380184626572044</v>
      </c>
    </row>
    <row r="40" spans="3:11" x14ac:dyDescent="0.25">
      <c r="D40" t="s">
        <v>27</v>
      </c>
      <c r="E40">
        <f>'Comparison_dt_t2-1,0'!H24</f>
        <v>1078</v>
      </c>
      <c r="F40" s="25">
        <f>'Comparison_dt_t2-1,0'!H293</f>
        <v>2.9197898472750192</v>
      </c>
      <c r="G40">
        <f t="shared" si="12"/>
        <v>1</v>
      </c>
      <c r="H40" s="25">
        <f>'Comparison_dt_t2-1,0'!M293</f>
        <v>2.8212853960553019</v>
      </c>
      <c r="I40" s="3">
        <f t="shared" si="13"/>
        <v>0.9662631708540087</v>
      </c>
      <c r="J40" s="25">
        <f>'Comparison_dt_t2-1,0'!I304</f>
        <v>2.1960000000000002</v>
      </c>
      <c r="K40" s="3">
        <f t="shared" si="14"/>
        <v>0.7521089238835057</v>
      </c>
    </row>
    <row r="41" spans="3:11" x14ac:dyDescent="0.25">
      <c r="D41" t="s">
        <v>29</v>
      </c>
      <c r="E41">
        <f>'Comparison_dt_t2-1,0'!H26</f>
        <v>1386</v>
      </c>
      <c r="F41" s="25">
        <f>'Comparison_dt_t2-1,0'!H295</f>
        <v>6.1229082119889515</v>
      </c>
      <c r="G41">
        <f t="shared" si="12"/>
        <v>1</v>
      </c>
      <c r="H41" s="25">
        <f>'Comparison_dt_t2-1,0'!M295</f>
        <v>5.9962596318493153</v>
      </c>
      <c r="I41" s="3">
        <f t="shared" si="13"/>
        <v>0.97931561673721446</v>
      </c>
      <c r="J41" s="25">
        <f>'Comparison_dt_t2-1,0'!I306</f>
        <v>4.3449999999999998</v>
      </c>
      <c r="K41" s="3">
        <f t="shared" si="14"/>
        <v>0.70963010542805116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'Comparison_dt_t2-1,0'!I20</f>
        <v>594</v>
      </c>
      <c r="F44" s="25">
        <f>'Comparison_dt_t2-1,0'!I289</f>
        <v>0.31005634596874543</v>
      </c>
      <c r="G44">
        <f>F44/F44</f>
        <v>1</v>
      </c>
      <c r="H44" s="25">
        <f>'Comparison_dt_t2-1,0'!N289</f>
        <v>0.265504936322774</v>
      </c>
      <c r="I44" s="3">
        <f>H44/F44</f>
        <v>0.85631189225695659</v>
      </c>
      <c r="J44" s="25">
        <f>'Comparison_dt_t2-1,0'!I300</f>
        <v>0.51200000000000001</v>
      </c>
      <c r="K44" s="3">
        <f>J44/F44</f>
        <v>1.6513127586545546</v>
      </c>
    </row>
    <row r="45" spans="3:11" x14ac:dyDescent="0.25">
      <c r="D45" t="s">
        <v>25</v>
      </c>
      <c r="E45">
        <f>'Comparison_dt_t2-1,0'!I22</f>
        <v>726</v>
      </c>
      <c r="F45" s="25">
        <f>'Comparison_dt_t2-1,0'!I291</f>
        <v>0.53920764916347419</v>
      </c>
      <c r="G45">
        <f t="shared" ref="G45:G47" si="15">F45/F45</f>
        <v>1</v>
      </c>
      <c r="H45" s="25">
        <f>'Comparison_dt_t2-1,0'!N291</f>
        <v>0.48475592626284247</v>
      </c>
      <c r="I45" s="3">
        <f t="shared" ref="I45:I47" si="16">H45/F45</f>
        <v>0.89901529960654669</v>
      </c>
      <c r="J45" s="25">
        <f>'Comparison_dt_t2-1,0'!I302</f>
        <v>0.81100000000000005</v>
      </c>
      <c r="K45" s="3">
        <f t="shared" ref="K45:K47" si="17">J45/F45</f>
        <v>1.5040587819148783</v>
      </c>
    </row>
    <row r="46" spans="3:11" x14ac:dyDescent="0.25">
      <c r="D46" t="s">
        <v>27</v>
      </c>
      <c r="E46">
        <f>'Comparison_dt_t2-1,0'!I24</f>
        <v>1078</v>
      </c>
      <c r="F46" s="25">
        <f>'Comparison_dt_t2-1,0'!I293</f>
        <v>1.6678255935274999</v>
      </c>
      <c r="G46">
        <f t="shared" si="15"/>
        <v>1</v>
      </c>
      <c r="H46" s="25">
        <f>'Comparison_dt_t2-1,0'!N293</f>
        <v>1.5869730352811073</v>
      </c>
      <c r="I46" s="3">
        <f t="shared" si="16"/>
        <v>0.95152217440470677</v>
      </c>
      <c r="J46" s="25">
        <f>'Comparison_dt_t2-1,0'!I304</f>
        <v>2.1960000000000002</v>
      </c>
      <c r="K46" s="3">
        <f t="shared" si="17"/>
        <v>1.3166844354243274</v>
      </c>
    </row>
    <row r="47" spans="3:11" x14ac:dyDescent="0.25">
      <c r="D47" t="s">
        <v>29</v>
      </c>
      <c r="E47">
        <f>'Comparison_dt_t2-1,0'!I26</f>
        <v>1386</v>
      </c>
      <c r="F47" s="25">
        <f>'Comparison_dt_t2-1,0'!I295</f>
        <v>3.4768493320891731</v>
      </c>
      <c r="G47">
        <f t="shared" si="15"/>
        <v>1</v>
      </c>
      <c r="H47" s="25">
        <f>'Comparison_dt_t2-1,0'!N295</f>
        <v>3.3728960429152397</v>
      </c>
      <c r="I47" s="3">
        <f t="shared" si="16"/>
        <v>0.9701012959593881</v>
      </c>
      <c r="J47" s="25">
        <f>'Comparison_dt_t2-1,0'!I306</f>
        <v>4.3449999999999998</v>
      </c>
      <c r="K47" s="3">
        <f t="shared" si="17"/>
        <v>1.2496946473631549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'Comparison_dt_t2-1,0'!J20</f>
        <v>595.70000000000005</v>
      </c>
      <c r="F50" s="25">
        <f>'Comparison_dt_t2-1,0'!J289</f>
        <v>0.50414613110321915</v>
      </c>
      <c r="G50">
        <f>F50/F50</f>
        <v>1</v>
      </c>
      <c r="H50" s="25">
        <f>'Comparison_dt_t2-1,0'!O289</f>
        <v>0.47311601063431119</v>
      </c>
      <c r="I50" s="3">
        <f>H50/F50</f>
        <v>0.93845014658546522</v>
      </c>
      <c r="J50" s="25">
        <f>'Comparison_dt_t2-1,0'!J300</f>
        <v>0.72399999999999998</v>
      </c>
      <c r="K50" s="3">
        <f>J50/F50</f>
        <v>1.4360915522959112</v>
      </c>
    </row>
    <row r="51" spans="3:11" x14ac:dyDescent="0.25">
      <c r="D51" t="s">
        <v>25</v>
      </c>
      <c r="E51">
        <f>'Comparison_dt_t2-1,0'!J22</f>
        <v>724.5</v>
      </c>
      <c r="F51" s="25">
        <f>'Comparison_dt_t2-1,0'!J291</f>
        <v>0.88887740194141873</v>
      </c>
      <c r="G51">
        <f t="shared" ref="G51:G53" si="18">F51/F51</f>
        <v>1</v>
      </c>
      <c r="H51" s="25">
        <f>'Comparison_dt_t2-1,0'!O291</f>
        <v>0.85113806623599009</v>
      </c>
      <c r="I51" s="3">
        <f t="shared" ref="I51:I53" si="19">H51/F51</f>
        <v>0.95754269866350383</v>
      </c>
      <c r="J51" s="25">
        <f>'Comparison_dt_t2-1,0'!J302</f>
        <v>1.21</v>
      </c>
      <c r="K51" s="3">
        <f t="shared" ref="K51:K53" si="20">J51/F51</f>
        <v>1.3612675914104797</v>
      </c>
    </row>
    <row r="52" spans="3:11" x14ac:dyDescent="0.25">
      <c r="D52" t="s">
        <v>27</v>
      </c>
      <c r="E52">
        <f>'Comparison_dt_t2-1,0'!J24</f>
        <v>1078.7</v>
      </c>
      <c r="F52" s="25">
        <f>'Comparison_dt_t2-1,0'!J293</f>
        <v>2.8654169831239416</v>
      </c>
      <c r="G52">
        <f t="shared" si="18"/>
        <v>1</v>
      </c>
      <c r="H52" s="25">
        <f>'Comparison_dt_t2-1,0'!O293</f>
        <v>2.809227305518081</v>
      </c>
      <c r="I52" s="3">
        <f t="shared" si="19"/>
        <v>0.98039040113994114</v>
      </c>
      <c r="J52" s="25">
        <f>'Comparison_dt_t2-1,0'!J304</f>
        <v>3.6379999999999999</v>
      </c>
      <c r="K52" s="3">
        <f t="shared" si="20"/>
        <v>1.2696232420713063</v>
      </c>
    </row>
    <row r="53" spans="3:11" x14ac:dyDescent="0.25">
      <c r="D53" t="s">
        <v>29</v>
      </c>
      <c r="E53">
        <f>'Comparison_dt_t2-1,0'!J26</f>
        <v>1384.6</v>
      </c>
      <c r="F53" s="25">
        <f>'Comparison_dt_t2-1,0'!J295</f>
        <v>6.0131004572938176</v>
      </c>
      <c r="G53">
        <f t="shared" si="18"/>
        <v>1</v>
      </c>
      <c r="H53" s="25">
        <f>'Comparison_dt_t2-1,0'!O295</f>
        <v>5.940976393501221</v>
      </c>
      <c r="I53" s="3">
        <f t="shared" si="19"/>
        <v>0.98800551158178129</v>
      </c>
      <c r="J53" s="25">
        <f>'Comparison_dt_t2-1,0'!J306</f>
        <v>7.4429999999999996</v>
      </c>
      <c r="K53" s="3">
        <f t="shared" si="20"/>
        <v>1.23779738137781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'Comparison_dt_t2-1,0'!K20</f>
        <v>600</v>
      </c>
      <c r="F56" s="25">
        <f>'Comparison_dt_t2-1,0'!K289</f>
        <v>0.34401356405486244</v>
      </c>
      <c r="G56">
        <f>F56/F56</f>
        <v>1</v>
      </c>
      <c r="H56" s="25">
        <f>'Comparison_dt_t2-1,0'!P289</f>
        <v>0.2675513698630137</v>
      </c>
      <c r="I56" s="3">
        <f>H56/F56</f>
        <v>0.77773494367316653</v>
      </c>
      <c r="J56" s="25">
        <f>'Comparison_dt_t2-1,0'!K300</f>
        <v>0.66800000000000004</v>
      </c>
      <c r="K56" s="3">
        <f>J56/F56</f>
        <v>1.9417838998158485</v>
      </c>
    </row>
    <row r="57" spans="3:11" x14ac:dyDescent="0.25">
      <c r="D57" t="s">
        <v>25</v>
      </c>
      <c r="E57">
        <f>'Comparison_dt_t2-1,0'!K22</f>
        <v>720</v>
      </c>
      <c r="F57" s="25">
        <f>'Comparison_dt_t2-1,0'!K291</f>
        <v>0.55408340015350621</v>
      </c>
      <c r="G57">
        <f t="shared" ref="G57:G59" si="21">F57/F57</f>
        <v>1</v>
      </c>
      <c r="H57" s="25">
        <f>'Comparison_dt_t2-1,0'!P291</f>
        <v>0.46232876712328769</v>
      </c>
      <c r="I57" s="3">
        <f t="shared" ref="I57:I59" si="22">H57/F57</f>
        <v>0.83440284801024844</v>
      </c>
      <c r="J57" s="25">
        <f>'Comparison_dt_t2-1,0'!K302</f>
        <v>0.96699999999999997</v>
      </c>
      <c r="K57" s="3">
        <f t="shared" ref="K57:K59" si="23">J57/F57</f>
        <v>1.7452246353745613</v>
      </c>
    </row>
    <row r="58" spans="3:11" x14ac:dyDescent="0.25">
      <c r="D58" t="s">
        <v>27</v>
      </c>
      <c r="E58">
        <f>'Comparison_dt_t2-1,0'!K24</f>
        <v>1080</v>
      </c>
      <c r="F58" s="25">
        <f>'Comparison_dt_t2-1,0'!K293</f>
        <v>1.6979915385864237</v>
      </c>
      <c r="G58">
        <f t="shared" si="21"/>
        <v>1</v>
      </c>
      <c r="H58" s="25">
        <f>'Comparison_dt_t2-1,0'!P293</f>
        <v>1.560359589041096</v>
      </c>
      <c r="I58" s="3">
        <f t="shared" si="22"/>
        <v>0.91894426655393924</v>
      </c>
      <c r="J58" s="25">
        <f>'Comparison_dt_t2-1,0'!K304</f>
        <v>2.4470000000000001</v>
      </c>
      <c r="K58" s="3">
        <f t="shared" si="23"/>
        <v>1.4411143662336063</v>
      </c>
    </row>
    <row r="59" spans="3:11" x14ac:dyDescent="0.25">
      <c r="D59" t="s">
        <v>29</v>
      </c>
      <c r="E59">
        <f>'Comparison_dt_t2-1,0'!K26</f>
        <v>1380</v>
      </c>
      <c r="F59" s="25">
        <f>'Comparison_dt_t2-1,0'!K295</f>
        <v>3.4311605637645402</v>
      </c>
      <c r="G59">
        <f t="shared" si="21"/>
        <v>1</v>
      </c>
      <c r="H59" s="25">
        <f>'Comparison_dt_t2-1,0'!P295</f>
        <v>3.2552975171232879</v>
      </c>
      <c r="I59" s="3">
        <f t="shared" si="22"/>
        <v>0.94874531710975896</v>
      </c>
      <c r="J59" s="25">
        <f>'Comparison_dt_t2-1,0'!K306</f>
        <v>4.5659999999999998</v>
      </c>
      <c r="K59" s="3">
        <f t="shared" si="23"/>
        <v>1.3307450686569902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'Comparison_dt_t2-1,0'!H20</f>
        <v>594</v>
      </c>
      <c r="F62" s="25">
        <f>'Comparison_dt_t2-1,0'!H321</f>
        <v>0.51356534104324969</v>
      </c>
      <c r="G62">
        <f>F62/F62</f>
        <v>1</v>
      </c>
      <c r="H62" s="25">
        <f>'Comparison_dt_t2-1,0'!M321</f>
        <v>0.47200877568493149</v>
      </c>
      <c r="I62" s="3">
        <f>H62/F62</f>
        <v>0.91908222374605586</v>
      </c>
      <c r="J62" s="25">
        <f>'Comparison_dt_t2-1,0'!H332</f>
        <v>0.78500000000000003</v>
      </c>
      <c r="K62" s="3">
        <f>J62/F62</f>
        <v>1.5285299401345147</v>
      </c>
    </row>
    <row r="63" spans="3:11" x14ac:dyDescent="0.25">
      <c r="D63" t="s">
        <v>25</v>
      </c>
      <c r="E63">
        <f>'Comparison_dt_t2-1,0'!H22</f>
        <v>726</v>
      </c>
      <c r="F63" s="25">
        <f>'Comparison_dt_t2-1,0'!H323</f>
        <v>0.91257967101633108</v>
      </c>
      <c r="G63">
        <f t="shared" ref="G63:G65" si="24">F63/F63</f>
        <v>1</v>
      </c>
      <c r="H63" s="25">
        <f>'Comparison_dt_t2-1,0'!M323</f>
        <v>0.86178831335616435</v>
      </c>
      <c r="I63" s="3">
        <f t="shared" ref="I63:I65" si="25">H63/F63</f>
        <v>0.94434309762390289</v>
      </c>
      <c r="J63" s="25">
        <f>'Comparison_dt_t2-1,0'!H334</f>
        <v>1.302</v>
      </c>
      <c r="K63" s="3">
        <f t="shared" ref="K63:K65" si="26">J63/F63</f>
        <v>1.4267247467281134</v>
      </c>
    </row>
    <row r="64" spans="3:11" x14ac:dyDescent="0.25">
      <c r="D64" t="s">
        <v>27</v>
      </c>
      <c r="E64">
        <f>'Comparison_dt_t2-1,0'!H24</f>
        <v>1078</v>
      </c>
      <c r="F64" s="25">
        <f>'Comparison_dt_t2-1,0'!H325</f>
        <v>2.896702866520398</v>
      </c>
      <c r="G64">
        <f t="shared" si="24"/>
        <v>1</v>
      </c>
      <c r="H64" s="25">
        <f>'Comparison_dt_t2-1,0'!M325</f>
        <v>2.8212853960553019</v>
      </c>
      <c r="I64" s="3">
        <f t="shared" si="25"/>
        <v>0.97396437469070152</v>
      </c>
      <c r="J64" s="25">
        <f>'Comparison_dt_t2-1,0'!H336</f>
        <v>3.7709999999999999</v>
      </c>
      <c r="K64" s="3">
        <f t="shared" si="26"/>
        <v>1.3018249277772258</v>
      </c>
    </row>
    <row r="65" spans="4:11" x14ac:dyDescent="0.25">
      <c r="D65" t="s">
        <v>29</v>
      </c>
      <c r="E65">
        <f>'Comparison_dt_t2-1,0'!H26</f>
        <v>1386</v>
      </c>
      <c r="F65" s="25">
        <f>'Comparison_dt_t2-1,0'!H327</f>
        <v>6.0932249510187244</v>
      </c>
      <c r="G65">
        <f t="shared" si="24"/>
        <v>1</v>
      </c>
      <c r="H65" s="25">
        <f>'Comparison_dt_t2-1,0'!M327</f>
        <v>5.9962596318493153</v>
      </c>
      <c r="I65" s="3">
        <f t="shared" si="25"/>
        <v>0.98408637134704879</v>
      </c>
      <c r="J65" s="25">
        <f>'Comparison_dt_t2-1,0'!H338</f>
        <v>7.6660000000000004</v>
      </c>
      <c r="K65" s="3">
        <f t="shared" si="26"/>
        <v>1.258118658284284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'Comparison_dt_t2-1,0'!I20</f>
        <v>594</v>
      </c>
      <c r="F68" s="25">
        <f>'Comparison_dt_t2-1,0'!I321</f>
        <v>0.29961460933297085</v>
      </c>
      <c r="G68">
        <f>F68/F68</f>
        <v>1</v>
      </c>
      <c r="H68" s="25">
        <f>'Comparison_dt_t2-1,0'!N321</f>
        <v>0.265504936322774</v>
      </c>
      <c r="I68" s="3">
        <f>H68/F68</f>
        <v>0.88615484042605641</v>
      </c>
      <c r="J68" s="25">
        <f>'Comparison_dt_t2-1,0'!I332</f>
        <v>0.46899999999999997</v>
      </c>
      <c r="K68" s="3">
        <f>J68/F68</f>
        <v>1.5653442301900105</v>
      </c>
    </row>
    <row r="69" spans="4:11" x14ac:dyDescent="0.25">
      <c r="D69" t="s">
        <v>25</v>
      </c>
      <c r="E69">
        <f>'Comparison_dt_t2-1,0'!I22</f>
        <v>726</v>
      </c>
      <c r="F69" s="25">
        <f>'Comparison_dt_t2-1,0'!I323</f>
        <v>0.52644552660863864</v>
      </c>
      <c r="G69">
        <f t="shared" ref="G69:G71" si="27">F69/F69</f>
        <v>1</v>
      </c>
      <c r="H69" s="25">
        <f>'Comparison_dt_t2-1,0'!N323</f>
        <v>0.48475592626284247</v>
      </c>
      <c r="I69" s="3">
        <f t="shared" ref="I69:I71" si="28">H69/F69</f>
        <v>0.92080927989955486</v>
      </c>
      <c r="J69" s="25">
        <f>'Comparison_dt_t2-1,0'!I334</f>
        <v>0.75700000000000001</v>
      </c>
      <c r="K69" s="3">
        <f t="shared" ref="K69:K71" si="29">J69/F69</f>
        <v>1.4379455456229118</v>
      </c>
    </row>
    <row r="70" spans="4:11" x14ac:dyDescent="0.25">
      <c r="D70" t="s">
        <v>27</v>
      </c>
      <c r="E70">
        <f>'Comparison_dt_t2-1,0'!I24</f>
        <v>1078</v>
      </c>
      <c r="F70" s="25">
        <f>'Comparison_dt_t2-1,0'!I325</f>
        <v>1.6488757751885017</v>
      </c>
      <c r="G70">
        <f t="shared" si="27"/>
        <v>1</v>
      </c>
      <c r="H70" s="25">
        <f>'Comparison_dt_t2-1,0'!N325</f>
        <v>1.5869730352811073</v>
      </c>
      <c r="I70" s="3">
        <f t="shared" si="28"/>
        <v>0.96245760848762696</v>
      </c>
      <c r="J70" s="25">
        <f>'Comparison_dt_t2-1,0'!I336</f>
        <v>2.1150000000000002</v>
      </c>
      <c r="K70" s="3">
        <f t="shared" si="29"/>
        <v>1.2826921420191346</v>
      </c>
    </row>
    <row r="71" spans="4:11" x14ac:dyDescent="0.25">
      <c r="D71" t="s">
        <v>29</v>
      </c>
      <c r="E71">
        <f>'Comparison_dt_t2-1,0'!I26</f>
        <v>1386</v>
      </c>
      <c r="F71" s="25">
        <f>'Comparison_dt_t2-1,0'!I327</f>
        <v>3.4524852799390322</v>
      </c>
      <c r="G71">
        <f t="shared" si="27"/>
        <v>1</v>
      </c>
      <c r="H71" s="25">
        <f>'Comparison_dt_t2-1,0'!N327</f>
        <v>3.3728960429152397</v>
      </c>
      <c r="I71" s="3">
        <f t="shared" si="28"/>
        <v>0.97694726245865471</v>
      </c>
      <c r="J71" s="25">
        <f>'Comparison_dt_t2-1,0'!I338</f>
        <v>4.24</v>
      </c>
      <c r="K71" s="3">
        <f t="shared" si="29"/>
        <v>1.2281008190351719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'Comparison_dt_t2-1,0'!J20</f>
        <v>595.70000000000005</v>
      </c>
      <c r="F74" s="25">
        <f>'Comparison_dt_t2-1,0'!J321</f>
        <v>0.49687344661831884</v>
      </c>
      <c r="G74">
        <f>F74/F74</f>
        <v>1</v>
      </c>
      <c r="H74" s="25">
        <f>'Comparison_dt_t2-1,0'!O321</f>
        <v>0.47311601063431119</v>
      </c>
      <c r="I74" s="3">
        <f>H74/F74</f>
        <v>0.95218614287863668</v>
      </c>
      <c r="J74" s="25">
        <f>'Comparison_dt_t2-1,0'!J332</f>
        <v>0.69299999999999995</v>
      </c>
      <c r="K74" s="3">
        <f>J74/F74</f>
        <v>1.3947213414532469</v>
      </c>
    </row>
    <row r="75" spans="4:11" x14ac:dyDescent="0.25">
      <c r="D75" t="s">
        <v>25</v>
      </c>
      <c r="E75">
        <f>'Comparison_dt_t2-1,0'!J22</f>
        <v>724.5</v>
      </c>
      <c r="F75" s="25">
        <f>'Comparison_dt_t2-1,0'!J323</f>
        <v>0.88003224513545886</v>
      </c>
      <c r="G75">
        <f t="shared" ref="G75:G77" si="30">F75/F75</f>
        <v>1</v>
      </c>
      <c r="H75" s="25">
        <f>'Comparison_dt_t2-1,0'!O323</f>
        <v>0.85113806623599009</v>
      </c>
      <c r="I75" s="3">
        <f t="shared" ref="I75:I77" si="31">H75/F75</f>
        <v>0.96716690887272971</v>
      </c>
      <c r="J75" s="25">
        <f>'Comparison_dt_t2-1,0'!J334</f>
        <v>1.1719999999999999</v>
      </c>
      <c r="K75" s="3">
        <f t="shared" ref="K75:K77" si="32">J75/F75</f>
        <v>1.3317693828589201</v>
      </c>
    </row>
    <row r="76" spans="4:11" x14ac:dyDescent="0.25">
      <c r="D76" t="s">
        <v>27</v>
      </c>
      <c r="E76">
        <f>'Comparison_dt_t2-1,0'!J24</f>
        <v>1078.7</v>
      </c>
      <c r="F76" s="25">
        <f>'Comparison_dt_t2-1,0'!J325</f>
        <v>2.8522475274350678</v>
      </c>
      <c r="G76">
        <f t="shared" si="30"/>
        <v>1</v>
      </c>
      <c r="H76" s="25">
        <f>'Comparison_dt_t2-1,0'!O325</f>
        <v>2.809227305518081</v>
      </c>
      <c r="I76" s="3">
        <f t="shared" si="31"/>
        <v>0.98491707977544518</v>
      </c>
      <c r="J76" s="25">
        <f>'Comparison_dt_t2-1,0'!J336</f>
        <v>3.5790000000000002</v>
      </c>
      <c r="K76" s="3">
        <f t="shared" si="32"/>
        <v>1.254799930782472</v>
      </c>
    </row>
    <row r="77" spans="4:11" x14ac:dyDescent="0.25">
      <c r="D77" t="s">
        <v>29</v>
      </c>
      <c r="E77">
        <f>'Comparison_dt_t2-1,0'!J26</f>
        <v>1384.6</v>
      </c>
      <c r="F77" s="25">
        <f>'Comparison_dt_t2-1,0'!J327</f>
        <v>5.996196379842428</v>
      </c>
      <c r="G77">
        <f t="shared" si="30"/>
        <v>1</v>
      </c>
      <c r="H77" s="25">
        <f>'Comparison_dt_t2-1,0'!O327</f>
        <v>5.940976393501221</v>
      </c>
      <c r="I77" s="3">
        <f t="shared" si="31"/>
        <v>0.99079083091293652</v>
      </c>
      <c r="J77" s="25">
        <f>'Comparison_dt_t2-1,0'!J338</f>
        <v>7.3680000000000003</v>
      </c>
      <c r="K77" s="3">
        <f t="shared" si="32"/>
        <v>1.228778968075362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'Comparison_dt_t2-1,0'!K20</f>
        <v>600</v>
      </c>
      <c r="F80" s="25">
        <f>'Comparison_dt_t2-1,0'!K321</f>
        <v>0.3260927372911479</v>
      </c>
      <c r="G80">
        <f>F80/F80</f>
        <v>1</v>
      </c>
      <c r="H80" s="25">
        <f>'Comparison_dt_t2-1,0'!P321</f>
        <v>0.2675513698630137</v>
      </c>
      <c r="I80" s="3">
        <f>H80/F80</f>
        <v>0.8204763224276711</v>
      </c>
      <c r="J80" s="25">
        <f>'Comparison_dt_t2-1,0'!K332</f>
        <v>0.59299999999999997</v>
      </c>
      <c r="K80" s="3">
        <f>J80/F80</f>
        <v>1.8185010955044583</v>
      </c>
    </row>
    <row r="81" spans="4:11" x14ac:dyDescent="0.25">
      <c r="D81" t="s">
        <v>25</v>
      </c>
      <c r="E81">
        <f>'Comparison_dt_t2-1,0'!K22</f>
        <v>720</v>
      </c>
      <c r="F81" s="25">
        <f>'Comparison_dt_t2-1,0'!K323</f>
        <v>0.5325784080370487</v>
      </c>
      <c r="G81">
        <f t="shared" ref="G81:G83" si="33">F81/F81</f>
        <v>1</v>
      </c>
      <c r="H81" s="25">
        <f>'Comparison_dt_t2-1,0'!P323</f>
        <v>0.46232876712328769</v>
      </c>
      <c r="I81" s="3">
        <f t="shared" ref="I81:I83" si="34">H81/F81</f>
        <v>0.86809521404992052</v>
      </c>
      <c r="J81" s="25">
        <f>'Comparison_dt_t2-1,0'!K334</f>
        <v>0.876</v>
      </c>
      <c r="K81" s="3">
        <f t="shared" ref="K81:K83" si="35">J81/F81</f>
        <v>1.644828229572276</v>
      </c>
    </row>
    <row r="82" spans="4:11" x14ac:dyDescent="0.25">
      <c r="D82" t="s">
        <v>27</v>
      </c>
      <c r="E82">
        <f>'Comparison_dt_t2-1,0'!K24</f>
        <v>1080</v>
      </c>
      <c r="F82" s="25">
        <f>'Comparison_dt_t2-1,0'!K325</f>
        <v>1.6657340504117375</v>
      </c>
      <c r="G82">
        <f t="shared" si="33"/>
        <v>1</v>
      </c>
      <c r="H82" s="25">
        <f>'Comparison_dt_t2-1,0'!P325</f>
        <v>1.560359589041096</v>
      </c>
      <c r="I82" s="3">
        <f t="shared" si="34"/>
        <v>0.93673992475293699</v>
      </c>
      <c r="J82" s="25">
        <f>'Comparison_dt_t2-1,0'!K336</f>
        <v>2.3079999999999998</v>
      </c>
      <c r="K82" s="3">
        <f t="shared" si="35"/>
        <v>1.3855753260428978</v>
      </c>
    </row>
    <row r="83" spans="4:11" x14ac:dyDescent="0.25">
      <c r="D83" t="s">
        <v>29</v>
      </c>
      <c r="E83">
        <f>'Comparison_dt_t2-1,0'!K26</f>
        <v>1380</v>
      </c>
      <c r="F83" s="25">
        <f>'Comparison_dt_t2-1,0'!K327</f>
        <v>3.3899426622079964</v>
      </c>
      <c r="G83">
        <f t="shared" si="33"/>
        <v>1</v>
      </c>
      <c r="H83" s="25">
        <f>'Comparison_dt_t2-1,0'!P327</f>
        <v>3.2552975171232879</v>
      </c>
      <c r="I83" s="3">
        <f t="shared" si="34"/>
        <v>0.96028099631720343</v>
      </c>
      <c r="J83" s="25">
        <f>'Comparison_dt_t2-1,0'!K338</f>
        <v>4.3869999999999996</v>
      </c>
      <c r="K83" s="3">
        <f t="shared" si="35"/>
        <v>1.2941221835128569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818C-F4E3-49BA-90AE-C18E7541114E}">
  <dimension ref="B1:R350"/>
  <sheetViews>
    <sheetView topLeftCell="A206" zoomScaleNormal="100" workbookViewId="0">
      <selection activeCell="J63" sqref="J63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135</v>
      </c>
      <c r="G33" t="s">
        <v>12</v>
      </c>
      <c r="H33" s="2">
        <v>1.5</v>
      </c>
      <c r="I33" s="2"/>
      <c r="K33" s="2"/>
    </row>
    <row r="34" spans="2:11" x14ac:dyDescent="0.25">
      <c r="F34" s="8" t="s">
        <v>136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14</v>
      </c>
      <c r="I36">
        <f t="shared" ref="I36:K36" si="3">I35+2*$H$33</f>
        <v>18</v>
      </c>
      <c r="J36">
        <f t="shared" si="3"/>
        <v>14</v>
      </c>
      <c r="K36">
        <f t="shared" si="3"/>
        <v>18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12.5</v>
      </c>
      <c r="I37">
        <f t="shared" ref="I37:K37" si="4">I35+$H$33</f>
        <v>16.5</v>
      </c>
      <c r="J37">
        <f t="shared" si="4"/>
        <v>12.5</v>
      </c>
      <c r="K37">
        <f t="shared" si="4"/>
        <v>16.5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8.3333333333333339</v>
      </c>
      <c r="I88" s="3">
        <f t="shared" ref="I88:K88" si="5">I37/$H$33</f>
        <v>11</v>
      </c>
      <c r="J88" s="3">
        <f t="shared" si="5"/>
        <v>8.3333333333333339</v>
      </c>
      <c r="K88" s="3">
        <f t="shared" si="5"/>
        <v>11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6.6260446761213583</v>
      </c>
      <c r="I93" s="2">
        <f>$H$42*$H$33/$H$44/I35*(I37/I35)^2</f>
        <v>4.5530927835051553</v>
      </c>
      <c r="J93" s="2">
        <f>$H$42*$H$33/$H$44/J35*(J37/J35)^2</f>
        <v>6.6260446761213583</v>
      </c>
      <c r="K93" s="2">
        <f>$H$42*$H$33/$H$44/K35*(K37/K35)^2</f>
        <v>4.5530927835051553</v>
      </c>
    </row>
    <row r="94" spans="2:11" x14ac:dyDescent="0.25">
      <c r="F94" t="s">
        <v>87</v>
      </c>
      <c r="G94" t="s">
        <v>82</v>
      </c>
      <c r="H94" s="2">
        <f>$H$42*$H$33/$H$46/H35*(H37/H35)^2</f>
        <v>6.1212031769883025E-2</v>
      </c>
      <c r="I94" s="2">
        <f>$H$42*$H$33/$H$46/I35*(I37/I35)^2</f>
        <v>4.2061904761904773E-2</v>
      </c>
      <c r="J94" s="2">
        <f>$H$42*$H$33/$H$46/J35*(J37/J35)^2</f>
        <v>6.1212031769883025E-2</v>
      </c>
      <c r="K94" s="2">
        <f>$H$42*$H$33/$H$46/K35*(K37/K35)^2</f>
        <v>4.2061904761904773E-2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589.3716226246313</v>
      </c>
      <c r="I96" s="2">
        <f>$H$42*$H$33/I53/I35*(I37/I35)^2</f>
        <v>233.05639465269934</v>
      </c>
      <c r="J96" s="2">
        <f>$H$42*$H$33/J53/J35*(J37/J35)^2</f>
        <v>181.05906434269406</v>
      </c>
      <c r="K96" s="2">
        <f>$H$42*$H$33/K53/K35*(K37/K35)^2</f>
        <v>753.07548452484912</v>
      </c>
    </row>
    <row r="97" spans="3:11" x14ac:dyDescent="0.25">
      <c r="F97" t="s">
        <v>89</v>
      </c>
      <c r="G97" t="s">
        <v>82</v>
      </c>
      <c r="H97" s="2">
        <f>$H$42*$H$33/H55/H35*(H37/H35)^2</f>
        <v>5.4446711804370702</v>
      </c>
      <c r="I97" s="2">
        <f>$H$42*$H$33/I55/I35*(I37/I35)^2</f>
        <v>2.1529971696487467</v>
      </c>
      <c r="J97" s="2">
        <f>$H$42*$H$33/J55/J35*(J37/J35)^2</f>
        <v>1.6726408801182211</v>
      </c>
      <c r="K97" s="2">
        <f>$H$42*$H$33/K55/K35*(K37/K35)^2</f>
        <v>6.9569830475152719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433.00772274462719</v>
      </c>
      <c r="I99" s="2">
        <f>$H$42*$H$33/I58/I35*(I37/I35)^2</f>
        <v>171.22510627545259</v>
      </c>
      <c r="J99" s="2">
        <f>$H$42*$H$33/J58/J35*(J37/J35)^2</f>
        <v>133.02298604769359</v>
      </c>
      <c r="K99" s="2">
        <f>$H$42*$H$33/K58/K35*(K37/K35)^2</f>
        <v>553.27994781417488</v>
      </c>
    </row>
    <row r="100" spans="3:11" x14ac:dyDescent="0.25">
      <c r="F100" t="s">
        <v>89</v>
      </c>
      <c r="G100" t="s">
        <v>82</v>
      </c>
      <c r="H100" s="2">
        <f>$H$42*$H$33/H60/H35*(H37/H35)^2</f>
        <v>4.0001665815456029</v>
      </c>
      <c r="I100" s="2">
        <f>$H$42*$H$33/I60/I35*(I37/I35)^2</f>
        <v>1.5817938389256097</v>
      </c>
      <c r="J100" s="2">
        <f>$H$42*$H$33/J60/J35*(J37/J35)^2</f>
        <v>1.2288790139644075</v>
      </c>
      <c r="K100" s="2">
        <f>$H$42*$H$33/K60/K35*(K37/K35)^2</f>
        <v>5.1112528512357107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331.52153772635529</v>
      </c>
      <c r="I102" s="2">
        <f>$H$42*$H$33/I63/I35*(I37/I35)^2</f>
        <v>131.09422199214336</v>
      </c>
      <c r="J102" s="2">
        <f>$H$42*$H$33/J63/J35*(J37/J35)^2</f>
        <v>101.84572369276542</v>
      </c>
      <c r="K102" s="2">
        <f>$H$42*$H$33/K63/K35*(K37/K35)^2</f>
        <v>423.6049600452277</v>
      </c>
    </row>
    <row r="103" spans="3:11" x14ac:dyDescent="0.25">
      <c r="F103" t="s">
        <v>89</v>
      </c>
      <c r="G103" t="s">
        <v>82</v>
      </c>
      <c r="H103" s="2">
        <f>$H$42*$H$33/H65/H35*(H37/H35)^2</f>
        <v>3.0626275389958528</v>
      </c>
      <c r="I103" s="2">
        <f>$H$42*$H$33/I65/I35*(I37/I35)^2</f>
        <v>1.2110609079274197</v>
      </c>
      <c r="J103" s="2">
        <f>$H$42*$H$33/J65/J35*(J37/J35)^2</f>
        <v>0.94086049506649938</v>
      </c>
      <c r="K103" s="2">
        <f>$H$42*$H$33/K65/K35*(K37/K35)^2</f>
        <v>3.9133029642273405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5.8309193149867937</v>
      </c>
      <c r="I107" s="2">
        <f>$H$42*$H$33*I37/$H$44/I35^2</f>
        <v>4.1391752577319592</v>
      </c>
      <c r="J107" s="2">
        <f>$H$42*$H$33*J37/$H$44/J35^2</f>
        <v>5.8309193149867937</v>
      </c>
      <c r="K107" s="2">
        <f>$H$42*$H$33*K37/$H$44/K35^2</f>
        <v>4.1391752577319592</v>
      </c>
    </row>
    <row r="108" spans="3:11" x14ac:dyDescent="0.25">
      <c r="F108" t="s">
        <v>87</v>
      </c>
      <c r="G108" t="s">
        <v>82</v>
      </c>
      <c r="H108" s="2">
        <f>$H$42*$H$33*H37/$H$46/H35^2</f>
        <v>5.3866587957497054E-2</v>
      </c>
      <c r="I108" s="2">
        <f>$H$42*$H$33*I37/$H$46/I35^2</f>
        <v>3.8238095238095238E-2</v>
      </c>
      <c r="J108" s="2">
        <f>$H$42*$H$33*J37/$H$46/J35^2</f>
        <v>5.3866587957497054E-2</v>
      </c>
      <c r="K108" s="2">
        <f>$H$42*$H$33*K37/$H$46/K35^2</f>
        <v>3.8238095238095238E-2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518.64702790967544</v>
      </c>
      <c r="I110" s="2">
        <f>$H$42*$H$33*I37/I53/I35^2</f>
        <v>211.86944968427213</v>
      </c>
      <c r="J110" s="2">
        <f>$H$42*$H$33*J37/J53/J35^2</f>
        <v>159.33197662157073</v>
      </c>
      <c r="K110" s="2">
        <f>$H$42*$H$33*K37/K53/K35^2</f>
        <v>684.61407684077187</v>
      </c>
    </row>
    <row r="111" spans="3:11" x14ac:dyDescent="0.25">
      <c r="F111" t="s">
        <v>89</v>
      </c>
      <c r="G111" t="s">
        <v>82</v>
      </c>
      <c r="H111" s="2">
        <f>$H$42*$H$33*H37/H55/H35^2</f>
        <v>4.79131063878462</v>
      </c>
      <c r="I111" s="2">
        <f>$H$42*$H$33*I37/I55/I35^2</f>
        <v>1.957270154226133</v>
      </c>
      <c r="J111" s="2">
        <f>$H$42*$H$33*J37/J55/J35^2</f>
        <v>1.4719239745040344</v>
      </c>
      <c r="K111" s="2">
        <f>$H$42*$H$33*K37/K55/K35^2</f>
        <v>6.3245300431957014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381.04679601527187</v>
      </c>
      <c r="I113" s="2">
        <f>$H$42*$H$33*I37/I58/I35^2</f>
        <v>155.65918752313866</v>
      </c>
      <c r="J113" s="2">
        <f>$H$42*$H$33*J37/J58/J35^2</f>
        <v>117.06022772197036</v>
      </c>
      <c r="K113" s="2">
        <f>$H$42*$H$33*K37/K58/K35^2</f>
        <v>502.98177074015899</v>
      </c>
    </row>
    <row r="114" spans="2:11" x14ac:dyDescent="0.25">
      <c r="F114" t="s">
        <v>89</v>
      </c>
      <c r="G114" t="s">
        <v>82</v>
      </c>
      <c r="H114" s="2">
        <f>$H$42*$H$33*H37/H60/H35^2</f>
        <v>3.5201465917601302</v>
      </c>
      <c r="I114" s="2">
        <f>$H$42*$H$33*I37/I60/I35^2</f>
        <v>1.4379943990232811</v>
      </c>
      <c r="J114" s="2">
        <f>$H$42*$H$33*J37/J60/J35^2</f>
        <v>1.0814135322886784</v>
      </c>
      <c r="K114" s="2">
        <f>$H$42*$H$33*K37/K60/K35^2</f>
        <v>4.6465935011233723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291.73895319919257</v>
      </c>
      <c r="I116" s="2">
        <f>$H$42*$H$33*I37/I63/I35^2</f>
        <v>119.17656544740302</v>
      </c>
      <c r="J116" s="2">
        <f>$H$42*$H$33*J37/J63/J35^2</f>
        <v>89.624236849633533</v>
      </c>
      <c r="K116" s="2">
        <f>$H$42*$H$33*K37/K63/K35^2</f>
        <v>385.0954182229342</v>
      </c>
    </row>
    <row r="117" spans="2:11" x14ac:dyDescent="0.25">
      <c r="F117" t="s">
        <v>89</v>
      </c>
      <c r="G117" t="s">
        <v>82</v>
      </c>
      <c r="H117" s="2">
        <f>$H$42*$H$33*H37/H65/H35^2</f>
        <v>2.6951122343163494</v>
      </c>
      <c r="I117" s="2">
        <f>$H$42*$H$33*I37/I65/I35^2</f>
        <v>1.1009644617521996</v>
      </c>
      <c r="J117" s="2">
        <f>$H$42*$H$33*J37/J65/J35^2</f>
        <v>0.8279572356585192</v>
      </c>
      <c r="K117" s="2">
        <f>$H$42*$H$33*K37/K65/K35^2</f>
        <v>3.557548149297582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8.3333333333333339</v>
      </c>
      <c r="I121" s="3">
        <f t="shared" ref="I121:K121" si="6">I37/$H$33</f>
        <v>11</v>
      </c>
      <c r="J121" s="3">
        <f t="shared" si="6"/>
        <v>8.3333333333333339</v>
      </c>
      <c r="K121" s="3">
        <f t="shared" si="6"/>
        <v>11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7227000</v>
      </c>
      <c r="I131" s="11">
        <f>$H$42*I16*$H$33^3/6</f>
        <v>7227000</v>
      </c>
      <c r="J131" s="11">
        <f>$H$42*J16*$H$33^3/6</f>
        <v>7272168.75</v>
      </c>
      <c r="K131" s="11">
        <f>$H$42*K16*$H$33^3/6</f>
        <v>7391250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1505625000</v>
      </c>
      <c r="I133">
        <f>$H$42*I16*$H$33*I37^2/2</f>
        <v>2623401000</v>
      </c>
      <c r="J133">
        <f>$H$42*J16*$H$33*J37^2/2</f>
        <v>1515035156.25</v>
      </c>
      <c r="K133">
        <f>$H$42*K16*$H$33*K37^2/2</f>
        <v>2683023750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7227000</v>
      </c>
      <c r="I159" s="11">
        <f>I131</f>
        <v>7227000</v>
      </c>
      <c r="J159" s="11">
        <f>J131</f>
        <v>7272168.75</v>
      </c>
      <c r="K159" s="11">
        <f>K131</f>
        <v>7391250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1543496386.6666667</v>
      </c>
      <c r="I161" s="11">
        <f t="shared" ref="I161:K161" si="16">I133+I137</f>
        <v>2719431000</v>
      </c>
      <c r="J161" s="11">
        <f t="shared" si="16"/>
        <v>1553143239.0833333</v>
      </c>
      <c r="K161" s="11">
        <f t="shared" si="16"/>
        <v>2781236250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5605105000</v>
      </c>
      <c r="I162" s="11">
        <f t="shared" ref="I162:K162" si="17">I133+I139</f>
        <v>13018401000</v>
      </c>
      <c r="J162" s="11">
        <f t="shared" si="17"/>
        <v>5640136906.25</v>
      </c>
      <c r="K162" s="11">
        <f t="shared" si="17"/>
        <v>13314273750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1505625000</v>
      </c>
      <c r="I164" s="11">
        <f t="shared" ref="I164:K164" si="18">I$133</f>
        <v>2623401000</v>
      </c>
      <c r="J164" s="11">
        <f t="shared" si="18"/>
        <v>1515035156.25</v>
      </c>
      <c r="K164" s="11">
        <f t="shared" si="18"/>
        <v>2683023750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1551713641.8451915</v>
      </c>
      <c r="I165" s="11">
        <f t="shared" ref="I165:K165" si="19">I$133+I144</f>
        <v>2826482316.6704407</v>
      </c>
      <c r="J165" s="11">
        <f t="shared" si="19"/>
        <v>1665997542.9621751</v>
      </c>
      <c r="K165" s="11">
        <f t="shared" si="19"/>
        <v>2747300264.9700499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1505625000</v>
      </c>
      <c r="I167" s="11">
        <f t="shared" ref="I167:K167" si="20">I$133</f>
        <v>2623401000</v>
      </c>
      <c r="J167" s="11">
        <f t="shared" si="20"/>
        <v>1515035156.25</v>
      </c>
      <c r="K167" s="11">
        <f t="shared" si="20"/>
        <v>2683023750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1568356762.5115106</v>
      </c>
      <c r="I168" s="11">
        <f t="shared" ref="I168:K168" si="21">I$133+I149</f>
        <v>2899817236.5792112</v>
      </c>
      <c r="J168" s="11">
        <f t="shared" si="21"/>
        <v>1720511738.163794</v>
      </c>
      <c r="K168" s="11">
        <f t="shared" si="21"/>
        <v>2770511228.7092347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1505625000</v>
      </c>
      <c r="I170" s="11">
        <f t="shared" ref="I170:K170" si="22">I$133</f>
        <v>2623401000</v>
      </c>
      <c r="J170" s="11">
        <f t="shared" si="22"/>
        <v>1515035156.25</v>
      </c>
      <c r="K170" s="11">
        <f t="shared" si="22"/>
        <v>2683023750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1587560363.2803404</v>
      </c>
      <c r="I171" s="11">
        <f t="shared" ref="I171:K171" si="23">I$133+I154</f>
        <v>2984434451.8585615</v>
      </c>
      <c r="J171" s="11">
        <f t="shared" si="23"/>
        <v>1783412732.6272004</v>
      </c>
      <c r="K171" s="11">
        <f t="shared" si="23"/>
        <v>2797293109.9467559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1797500</v>
      </c>
      <c r="I178" s="11">
        <f>$H$45*I$16*I$37^2/I$35</f>
        <v>2296773.6</v>
      </c>
      <c r="J178" s="11">
        <f>$H$45*J$16*J$37^2/J$35</f>
        <v>1808734.375</v>
      </c>
      <c r="K178" s="11">
        <f>$H$45*K$16*K$37^2/K$35</f>
        <v>2348973</v>
      </c>
    </row>
    <row r="179" spans="6:11" x14ac:dyDescent="0.25">
      <c r="F179" t="s">
        <v>87</v>
      </c>
      <c r="G179" t="s">
        <v>105</v>
      </c>
      <c r="H179" s="11">
        <f>$H$47*H$16*H$37^2/H$35</f>
        <v>202500000</v>
      </c>
      <c r="I179" s="11">
        <f>$H$47*I$16*I$37^2/I$35</f>
        <v>258746400</v>
      </c>
      <c r="J179" s="11">
        <f>$H$47*J$16*J$37^2/J$35</f>
        <v>203765625</v>
      </c>
      <c r="K179" s="11">
        <f>$H$47*K$16*K$37^2/K$35</f>
        <v>264627000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218105.6260298171</v>
      </c>
      <c r="I181" s="11">
        <f>I$54*I$16*I$37^2/I$35</f>
        <v>260434.99914165674</v>
      </c>
      <c r="J181" s="11">
        <f>J$54*J$16*J$37^2/J$35</f>
        <v>382602.76280024316</v>
      </c>
      <c r="K181" s="11">
        <f>K$54*K$16*K$37^2/K$35</f>
        <v>153277.65459372246</v>
      </c>
    </row>
    <row r="182" spans="6:11" x14ac:dyDescent="0.25">
      <c r="F182" t="s">
        <v>89</v>
      </c>
      <c r="G182" t="s">
        <v>105</v>
      </c>
      <c r="H182" s="11">
        <f>H$56*H$16*H$37^2/H$35</f>
        <v>23609371.889825564</v>
      </c>
      <c r="I182" s="11">
        <f>I$56*I$16*I$37^2/I$35</f>
        <v>28191417.432859752</v>
      </c>
      <c r="J182" s="11">
        <f>J$56*J$16*J$37^2/J$35</f>
        <v>41415762.98353149</v>
      </c>
      <c r="K182" s="11">
        <f>K$56*K$16*K$37^2/K$35</f>
        <v>16591911.064268928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296865.99098502879</v>
      </c>
      <c r="I184" s="11">
        <f>I$59*I$16*I$37^2/I$35</f>
        <v>354480.97105392173</v>
      </c>
      <c r="J184" s="11">
        <f>J$59*J$16*J$37^2/J$35</f>
        <v>520764.87158921995</v>
      </c>
      <c r="K184" s="11">
        <f>K$59*K$16*K$37^2/K$35</f>
        <v>208627.91875256671</v>
      </c>
    </row>
    <row r="185" spans="6:11" x14ac:dyDescent="0.25">
      <c r="F185" t="s">
        <v>89</v>
      </c>
      <c r="G185" t="s">
        <v>105</v>
      </c>
      <c r="H185" s="11">
        <f>H$61*H$16*H$37^2/H$35</f>
        <v>32134978.405595902</v>
      </c>
      <c r="I185" s="11">
        <f>I$61*I$16*I$37^2/I$35</f>
        <v>38371651.505836889</v>
      </c>
      <c r="J185" s="11">
        <f>J$61*J$16*J$37^2/J$35</f>
        <v>56371455.172028966</v>
      </c>
      <c r="K185" s="11">
        <f>K$61*K$16*K$37^2/K$35</f>
        <v>22583434.504143823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387743.33516411926</v>
      </c>
      <c r="I187" s="11">
        <f>I$64*I$16*I$37^2/I$35</f>
        <v>462995.55402961205</v>
      </c>
      <c r="J187" s="11">
        <f>J$64*J$16*J$37^2/J$35</f>
        <v>680182.6894226548</v>
      </c>
      <c r="K187" s="11">
        <f>K$64*K$16*K$37^2/K$35</f>
        <v>272493.60816661775</v>
      </c>
    </row>
    <row r="188" spans="6:11" x14ac:dyDescent="0.25">
      <c r="F188" t="s">
        <v>89</v>
      </c>
      <c r="G188" t="s">
        <v>105</v>
      </c>
      <c r="H188" s="11">
        <f>H$66*H$16*H$37^2/H$35</f>
        <v>41972216.69302322</v>
      </c>
      <c r="I188" s="11">
        <f>I$66*I$16*I$37^2/I$35</f>
        <v>50118075.436195128</v>
      </c>
      <c r="J188" s="11">
        <f>J$66*J$16*J$37^2/J$35</f>
        <v>73628023.081833765</v>
      </c>
      <c r="K188" s="11">
        <f>K$66*K$16*K$37^2/K$35</f>
        <v>29496730.780922536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1581800</v>
      </c>
      <c r="I191" s="11">
        <f>$H$45*I$16*I$37</f>
        <v>2087976</v>
      </c>
      <c r="J191" s="11">
        <f>$H$45*J$16*J$37</f>
        <v>1591686.25</v>
      </c>
      <c r="K191" s="11">
        <f>$H$45*K$16*K$37</f>
        <v>2135430</v>
      </c>
    </row>
    <row r="192" spans="6:11" x14ac:dyDescent="0.25">
      <c r="F192" t="s">
        <v>87</v>
      </c>
      <c r="G192" t="s">
        <v>105</v>
      </c>
      <c r="H192" s="11">
        <f>$H$47*H$16*H$37</f>
        <v>178200000</v>
      </c>
      <c r="I192" s="11">
        <f>$H$47*I$16*I$37</f>
        <v>235224000</v>
      </c>
      <c r="J192" s="11">
        <f>$H$47*J$16*J$37</f>
        <v>179313750</v>
      </c>
      <c r="K192" s="11">
        <f>$H$47*K$16*K$37</f>
        <v>240570000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191932.95090623904</v>
      </c>
      <c r="I194" s="11">
        <f>I$54*I$16*I$37</f>
        <v>236759.09012877886</v>
      </c>
      <c r="J194" s="11">
        <f>J$54*J$16*J$37</f>
        <v>336690.43126421404</v>
      </c>
      <c r="K194" s="11">
        <f>K$54*K$16*K$37</f>
        <v>139343.32235792949</v>
      </c>
    </row>
    <row r="195" spans="6:11" x14ac:dyDescent="0.25">
      <c r="F195" t="s">
        <v>89</v>
      </c>
      <c r="G195" t="s">
        <v>105</v>
      </c>
      <c r="H195" s="11">
        <f>H$56*H$16*H$37</f>
        <v>20776247.263046496</v>
      </c>
      <c r="I195" s="11">
        <f>I$56*I$16*I$37</f>
        <v>25628561.302599773</v>
      </c>
      <c r="J195" s="11">
        <f>J$56*J$16*J$37</f>
        <v>36445871.425507709</v>
      </c>
      <c r="K195" s="11">
        <f>K$56*K$16*K$37</f>
        <v>15083555.512971753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261242.07206682532</v>
      </c>
      <c r="I197" s="11">
        <f>I$59*I$16*I$37</f>
        <v>322255.42823083798</v>
      </c>
      <c r="J197" s="11">
        <f>J$59*J$16*J$37</f>
        <v>458273.08699851355</v>
      </c>
      <c r="K197" s="11">
        <f>K$59*K$16*K$37</f>
        <v>189661.74432051516</v>
      </c>
    </row>
    <row r="198" spans="6:11" x14ac:dyDescent="0.25">
      <c r="F198" t="s">
        <v>89</v>
      </c>
      <c r="G198" t="s">
        <v>105</v>
      </c>
      <c r="H198" s="11">
        <f>H$61*H$16*H$37</f>
        <v>28278780.996924393</v>
      </c>
      <c r="I198" s="11">
        <f>I$61*I$16*I$37</f>
        <v>34883319.550760806</v>
      </c>
      <c r="J198" s="11">
        <f>J$61*J$16*J$37</f>
        <v>49606880.551385492</v>
      </c>
      <c r="K198" s="11">
        <f>K$61*K$16*K$37</f>
        <v>20530395.00376711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341214.13494442491</v>
      </c>
      <c r="I200" s="11">
        <f>I$64*I$16*I$37</f>
        <v>420905.04911782913</v>
      </c>
      <c r="J200" s="11">
        <f>J$64*J$16*J$37</f>
        <v>598560.76669193618</v>
      </c>
      <c r="K200" s="11">
        <f>K$64*K$16*K$37</f>
        <v>247721.4619696525</v>
      </c>
    </row>
    <row r="201" spans="6:11" x14ac:dyDescent="0.25">
      <c r="F201" t="s">
        <v>89</v>
      </c>
      <c r="G201" t="s">
        <v>105</v>
      </c>
      <c r="H201" s="11">
        <f>H$66*H$16*H$37</f>
        <v>36935550.689860433</v>
      </c>
      <c r="I201" s="11">
        <f>I$66*I$16*I$37</f>
        <v>45561886.760177389</v>
      </c>
      <c r="J201" s="11">
        <f>J$66*J$16*J$37</f>
        <v>64792660.312013716</v>
      </c>
      <c r="K201" s="11">
        <f>K$66*K$16*K$37</f>
        <v>26815209.800838672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1797500</v>
      </c>
      <c r="I204" s="11">
        <f t="shared" ref="I204:K205" si="24">IF(I$121&gt;100,I191,I178)</f>
        <v>2296773.6</v>
      </c>
      <c r="J204" s="11">
        <f t="shared" si="24"/>
        <v>1808734.375</v>
      </c>
      <c r="K204" s="11">
        <f t="shared" si="24"/>
        <v>2348973</v>
      </c>
    </row>
    <row r="205" spans="6:11" x14ac:dyDescent="0.25">
      <c r="F205" t="s">
        <v>87</v>
      </c>
      <c r="G205" t="s">
        <v>105</v>
      </c>
      <c r="H205" s="11">
        <f>IF(H$121&gt;100,H192,H179)</f>
        <v>202500000</v>
      </c>
      <c r="I205" s="11">
        <f>IF(I$121&gt;100,I192,I179)</f>
        <v>258746400</v>
      </c>
      <c r="J205" s="11">
        <f t="shared" si="24"/>
        <v>203765625</v>
      </c>
      <c r="K205" s="11">
        <f t="shared" si="24"/>
        <v>264627000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218105.6260298171</v>
      </c>
      <c r="I207" s="11">
        <f t="shared" ref="I207:K208" si="25">IF(I$121&gt;100,I194,I181)</f>
        <v>260434.99914165674</v>
      </c>
      <c r="J207" s="11">
        <f t="shared" si="25"/>
        <v>382602.76280024316</v>
      </c>
      <c r="K207" s="11">
        <f t="shared" si="25"/>
        <v>153277.65459372246</v>
      </c>
    </row>
    <row r="208" spans="6:11" x14ac:dyDescent="0.25">
      <c r="F208" t="s">
        <v>89</v>
      </c>
      <c r="G208" t="s">
        <v>105</v>
      </c>
      <c r="H208" s="11">
        <f>IF(H$121&gt;100,H195,H182)</f>
        <v>23609371.889825564</v>
      </c>
      <c r="I208" s="11">
        <f t="shared" si="25"/>
        <v>28191417.432859752</v>
      </c>
      <c r="J208" s="11">
        <f t="shared" si="25"/>
        <v>41415762.98353149</v>
      </c>
      <c r="K208" s="11">
        <f t="shared" si="25"/>
        <v>16591911.064268928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296865.99098502879</v>
      </c>
      <c r="I210" s="11">
        <f t="shared" ref="I210:K211" si="26">IF(I$121&gt;100,I197,I184)</f>
        <v>354480.97105392173</v>
      </c>
      <c r="J210" s="11">
        <f t="shared" si="26"/>
        <v>520764.87158921995</v>
      </c>
      <c r="K210" s="11">
        <f t="shared" si="26"/>
        <v>208627.91875256671</v>
      </c>
    </row>
    <row r="211" spans="2:11" x14ac:dyDescent="0.25">
      <c r="F211" t="s">
        <v>89</v>
      </c>
      <c r="G211" t="s">
        <v>105</v>
      </c>
      <c r="H211" s="11">
        <f>IF(H$121&gt;100,H198,H185)</f>
        <v>32134978.405595902</v>
      </c>
      <c r="I211" s="11">
        <f t="shared" si="26"/>
        <v>38371651.505836889</v>
      </c>
      <c r="J211" s="11">
        <f t="shared" si="26"/>
        <v>56371455.172028966</v>
      </c>
      <c r="K211" s="11">
        <f t="shared" si="26"/>
        <v>22583434.504143823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387743.33516411926</v>
      </c>
      <c r="I213" s="11">
        <f t="shared" ref="I213:K214" si="27">IF(I$121&gt;100,I200,I187)</f>
        <v>462995.55402961205</v>
      </c>
      <c r="J213" s="11">
        <f t="shared" si="27"/>
        <v>680182.6894226548</v>
      </c>
      <c r="K213" s="11">
        <f t="shared" si="27"/>
        <v>272493.60816661775</v>
      </c>
    </row>
    <row r="214" spans="2:11" x14ac:dyDescent="0.25">
      <c r="F214" t="s">
        <v>89</v>
      </c>
      <c r="G214" t="s">
        <v>105</v>
      </c>
      <c r="H214" s="11">
        <f>IF(H$121&gt;100,H201,H188)</f>
        <v>41972216.69302322</v>
      </c>
      <c r="I214" s="11">
        <f t="shared" si="27"/>
        <v>50118075.436195128</v>
      </c>
      <c r="J214" s="11">
        <f t="shared" si="27"/>
        <v>73628023.081833765</v>
      </c>
      <c r="K214" s="11">
        <f t="shared" si="27"/>
        <v>29496730.780922536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60.417123287671231</v>
      </c>
      <c r="I225" s="25">
        <f>$H$221*I$20^3/48/I$159</f>
        <v>60.417123287671231</v>
      </c>
      <c r="J225" s="25">
        <f>$H$221*J$20^3/48/J$159</f>
        <v>60.558849361191832</v>
      </c>
      <c r="K225" s="25">
        <f>$H$221*K$20^3/48/K$159</f>
        <v>60.882800608828006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>
        <f>IF(H225&gt;H$20/2,"Senza senso",H225/H$20)</f>
        <v>0.10171232876712329</v>
      </c>
      <c r="I226" s="27">
        <f t="shared" ref="I226:K226" si="28">IF(I225&gt;I$20/2,"Senza senso",I225/I$20)</f>
        <v>0.10171232876712329</v>
      </c>
      <c r="J226" s="27">
        <f t="shared" si="28"/>
        <v>0.10165997878326645</v>
      </c>
      <c r="K226" s="27">
        <f t="shared" si="28"/>
        <v>0.10147133434804667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110.30890410958904</v>
      </c>
      <c r="I227" s="25">
        <f>$H$221*I$22^3/48/I$159</f>
        <v>110.30890410958904</v>
      </c>
      <c r="J227" s="25">
        <f>$H$221*J$22^3/48/J$159</f>
        <v>108.94567247820673</v>
      </c>
      <c r="K227" s="25">
        <f>$H$221*K$22^3/48/K$159</f>
        <v>105.20547945205479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>
        <f>IF(H227&gt;H$22/2,"Senza senso",H227/H$22)</f>
        <v>0.15194063926940637</v>
      </c>
      <c r="I228" s="27">
        <f t="shared" ref="I228:K228" si="29">IF(I227&gt;I$22/2,"Senza senso",I227/I$22)</f>
        <v>0.15194063926940637</v>
      </c>
      <c r="J228" s="27">
        <f t="shared" si="29"/>
        <v>0.15037359900373601</v>
      </c>
      <c r="K228" s="27">
        <f t="shared" si="29"/>
        <v>0.14611872146118721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361.12453069507865</v>
      </c>
      <c r="I229" s="25">
        <f>$H$221*I$24^3/48/I$159</f>
        <v>361.12453069507865</v>
      </c>
      <c r="J229" s="25">
        <f>$H$221*J$24^3/48/J$159</f>
        <v>359.58109510631436</v>
      </c>
      <c r="K229" s="25">
        <f>$H$221*K$24^3/48/K$159</f>
        <v>355.06849315068496</v>
      </c>
    </row>
    <row r="230" spans="3:16" x14ac:dyDescent="0.25">
      <c r="E230" s="1"/>
      <c r="F230" s="26" t="s">
        <v>119</v>
      </c>
      <c r="G230" s="1"/>
      <c r="H230" s="27">
        <f>IF(H229&gt;H$24/2,"Senza senso",H229/H$24)</f>
        <v>0.3349949264332826</v>
      </c>
      <c r="I230" s="27">
        <f t="shared" ref="I230:K230" si="30">IF(I229&gt;I$24/2,"Senza senso",I229/I$24)</f>
        <v>0.3349949264332826</v>
      </c>
      <c r="J230" s="27">
        <f t="shared" si="30"/>
        <v>0.33334670910013381</v>
      </c>
      <c r="K230" s="27">
        <f t="shared" si="30"/>
        <v>0.32876712328767127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767.52123287671236</v>
      </c>
      <c r="I231" s="25">
        <f>$H$221*I$26^3/48/I$159</f>
        <v>767.52123287671236</v>
      </c>
      <c r="J231" s="25">
        <f>$H$221*J$26^3/48/J$159</f>
        <v>760.44497836815628</v>
      </c>
      <c r="K231" s="25">
        <f>$H$221*K$26^3/48/K$159</f>
        <v>740.7610350076103</v>
      </c>
    </row>
    <row r="232" spans="3:16" x14ac:dyDescent="0.25">
      <c r="H232" s="27" t="str">
        <f>IF(H231&gt;H$26/2,"Senza senso",H231/H$26)</f>
        <v>Senza senso</v>
      </c>
      <c r="I232" s="27" t="str">
        <f t="shared" ref="I232:K232" si="31">IF(I231&gt;I$26/2,"Senza senso",I231/I$26)</f>
        <v>Senza senso</v>
      </c>
      <c r="J232" s="27" t="str">
        <f t="shared" si="31"/>
        <v>Senza senso</v>
      </c>
      <c r="K232" s="27" t="str">
        <f t="shared" si="31"/>
        <v>Senza senso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0.29114814233838238</v>
      </c>
      <c r="I236" s="25">
        <f>$H$221*I$20^3/48/I$161+$H$221*I$20/4/I$204</f>
        <v>0.16702658759041417</v>
      </c>
      <c r="J236" s="25">
        <f>$H$221*J$20^3/48/J$161+$H$221*J$20/4/J$204</f>
        <v>0.2917839195328662</v>
      </c>
      <c r="K236" s="25">
        <f>$H$221*K$20^3/48/K$161+$H$221*K$20/4/K$204</f>
        <v>0.16818432215246318</v>
      </c>
      <c r="M236" s="25">
        <f>$H$221*H$20^3/48/H$161</f>
        <v>0.28288666806856316</v>
      </c>
      <c r="N236" s="25">
        <f>$H$221*I$20^3/48/I$161</f>
        <v>0.1605609960318905</v>
      </c>
      <c r="O236" s="25">
        <f>$H$221*J$20^3/48/J$161</f>
        <v>0.28355026167472991</v>
      </c>
      <c r="P236" s="25">
        <f>$H$221*K$20^3/48/K$161</f>
        <v>0.16179855271194599</v>
      </c>
    </row>
    <row r="237" spans="3:16" x14ac:dyDescent="0.25">
      <c r="F237" s="26" t="s">
        <v>119</v>
      </c>
      <c r="G237" s="1"/>
      <c r="H237" s="27">
        <f>IF(H236&gt;H$20/2,"Senza senso",H236/H$20)</f>
        <v>4.9014838777505451E-4</v>
      </c>
      <c r="I237" s="27">
        <f t="shared" ref="I237:K237" si="32">IF(I236&gt;I$20/2,"Senza senso",I236/I$20)</f>
        <v>2.8118954139800363E-4</v>
      </c>
      <c r="J237" s="27">
        <f t="shared" si="32"/>
        <v>4.898168869109723E-4</v>
      </c>
      <c r="K237" s="27">
        <f t="shared" si="32"/>
        <v>2.8030720358743861E-4</v>
      </c>
      <c r="M237" s="27">
        <f>IF(M236&gt;H$20/2,"Senza senso",M236/H$20)</f>
        <v>4.76240181933608E-4</v>
      </c>
      <c r="N237" s="27">
        <f>IF(N236&gt;I$20/2,"Senza senso",N236/I$20)</f>
        <v>2.7030470712439476E-4</v>
      </c>
      <c r="O237" s="27">
        <f>IF(O236&gt;J$20/2,"Senza senso",O236/J$20)</f>
        <v>4.7599506744121185E-4</v>
      </c>
      <c r="P237" s="27">
        <f>IF(P236&gt;K$20/2,"Senza senso",P236/K$20)</f>
        <v>2.6966425451991E-4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0.52658865401051647</v>
      </c>
      <c r="I238" s="25">
        <f>$H$221*I$22^3/48/I$161+$H$221*I$22/4/I$204</f>
        <v>0.30105285020177064</v>
      </c>
      <c r="J238" s="25">
        <f>$H$221*J$22^3/48/J$161+$H$221*J$22/4/J$204</f>
        <v>0.52012224522654626</v>
      </c>
      <c r="K238" s="25">
        <f>$H$221*K$22^3/48/K$161+$H$221*K$22/4/K$204</f>
        <v>0.28725082241486327</v>
      </c>
      <c r="M238" s="25">
        <f>$H$221*H$22^3/48/H$161</f>
        <v>0.51649129656962633</v>
      </c>
      <c r="N238" s="25">
        <f>$H$221*I$22^3/48/I$161</f>
        <v>0.29315046051913063</v>
      </c>
      <c r="O238" s="25">
        <f>$H$221*J$22^3/48/J$161</f>
        <v>0.51010833702070479</v>
      </c>
      <c r="P238" s="25">
        <f>$H$221*K$22^3/48/K$161</f>
        <v>0.27958789908624265</v>
      </c>
    </row>
    <row r="239" spans="3:16" x14ac:dyDescent="0.25">
      <c r="F239" s="26" t="s">
        <v>119</v>
      </c>
      <c r="G239" s="1"/>
      <c r="H239" s="27">
        <f>IF(H238&gt;H$22/2,"Senza senso",H238/H$22)</f>
        <v>7.2532872453239178E-4</v>
      </c>
      <c r="I239" s="27">
        <f t="shared" ref="I239:K239" si="33">IF(I238&gt;I$22/2,"Senza senso",I238/I$22)</f>
        <v>4.1467334738535898E-4</v>
      </c>
      <c r="J239" s="27">
        <f t="shared" si="33"/>
        <v>7.1790510038170633E-4</v>
      </c>
      <c r="K239" s="27">
        <f t="shared" si="33"/>
        <v>3.9895947557619897E-4</v>
      </c>
      <c r="M239" s="27">
        <f>IF(M238&gt;H$22/2,"Senza senso",M238/H$22)</f>
        <v>7.1142051869094538E-4</v>
      </c>
      <c r="N239" s="27">
        <f>IF(N238&gt;I$22/2,"Senza senso",N238/I$22)</f>
        <v>4.0378851311175017E-4</v>
      </c>
      <c r="O239" s="27">
        <f>IF(O238&gt;J$22/2,"Senza senso",O238/J$22)</f>
        <v>7.0408328091194593E-4</v>
      </c>
      <c r="P239" s="27">
        <f>IF(P238&gt;K$22/2,"Senza senso",P238/K$22)</f>
        <v>3.8831652650867036E-4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1.7058599671793224</v>
      </c>
      <c r="I240" s="25">
        <f>$H$221*I$24^3/48/I$161+$H$221*I$24/4/I$204</f>
        <v>0.97143718021734038</v>
      </c>
      <c r="J240" s="25">
        <f>$H$221*J$24^3/48/J$161+$H$221*J$24/4/J$204</f>
        <v>1.6985498026138359</v>
      </c>
      <c r="K240" s="25">
        <f>$H$221*K$24^3/48/K$161+$H$221*K$24/4/K$204</f>
        <v>0.95510354440900003</v>
      </c>
      <c r="M240" s="25">
        <f>$H$221*H$24^3/48/H$161</f>
        <v>1.6908669212822431</v>
      </c>
      <c r="N240" s="25">
        <f>$H$221*I$24^3/48/I$161</f>
        <v>0.95970332887039</v>
      </c>
      <c r="O240" s="25">
        <f>$H$221*J$24^3/48/J$161</f>
        <v>1.6836402059518054</v>
      </c>
      <c r="P240" s="25">
        <f>$H$221*K$24^3/48/K$161</f>
        <v>0.94360915941606904</v>
      </c>
    </row>
    <row r="241" spans="2:16" x14ac:dyDescent="0.25">
      <c r="F241" s="26" t="s">
        <v>119</v>
      </c>
      <c r="G241" s="1"/>
      <c r="H241" s="27">
        <f>IF(H240&gt;H$24/2,"Senza senso",H240/H$24)</f>
        <v>1.5824303962702435E-3</v>
      </c>
      <c r="I241" s="27">
        <f t="shared" ref="I241:K241" si="34">IF(I240&gt;I$24/2,"Senza senso",I240/I$24)</f>
        <v>9.0114766253927684E-4</v>
      </c>
      <c r="J241" s="27">
        <f t="shared" si="34"/>
        <v>1.574626682686415E-3</v>
      </c>
      <c r="K241" s="27">
        <f t="shared" si="34"/>
        <v>8.8435513371203707E-4</v>
      </c>
      <c r="M241" s="27">
        <f>IF(M240&gt;H$24/2,"Senza senso",M240/H$24)</f>
        <v>1.568522190428797E-3</v>
      </c>
      <c r="N241" s="27">
        <f>IF(N240&gt;I$24/2,"Senza senso",N240/I$24)</f>
        <v>8.9026282826566792E-4</v>
      </c>
      <c r="O241" s="27">
        <f>IF(O240&gt;J$24/2,"Senza senso",O240/J$24)</f>
        <v>1.5608048632166547E-3</v>
      </c>
      <c r="P241" s="27">
        <f>IF(P240&gt;K$24/2,"Senza senso",P240/K$24)</f>
        <v>8.7371218464450835E-4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3.6129851861672511</v>
      </c>
      <c r="I242" s="25">
        <f>$H$221*I$26^3/48/I$161+$H$221*I$26/4/I$204</f>
        <v>2.0548057002639051</v>
      </c>
      <c r="J242" s="25">
        <f>$H$221*J$26^3/48/J$161+$H$221*J$26/4/J$204</f>
        <v>3.5797134762808076</v>
      </c>
      <c r="K242" s="25">
        <f>$H$221*K$26^3/48/K$161+$H$221*K$26/4/K$204</f>
        <v>1.9832902605594362</v>
      </c>
      <c r="M242" s="25">
        <f>$H$221*H$26^3/48/H$161</f>
        <v>3.5937084128710062</v>
      </c>
      <c r="N242" s="25">
        <f>$H$221*I$26^3/48/I$161</f>
        <v>2.0397193199606831</v>
      </c>
      <c r="O242" s="25">
        <f>$H$221*J$26^3/48/J$161</f>
        <v>3.5605757850429773</v>
      </c>
      <c r="P242" s="25">
        <f>$H$221*K$26^3/48/K$161</f>
        <v>1.9686029908462468</v>
      </c>
    </row>
    <row r="243" spans="2:16" x14ac:dyDescent="0.25">
      <c r="B243" s="1"/>
      <c r="H243" s="27">
        <f>IF(H242&gt;H$26/2,"Senza senso",H242/H$26)</f>
        <v>2.6067714185910901E-3</v>
      </c>
      <c r="I243" s="27">
        <f t="shared" ref="I243:K243" si="35">IF(I242&gt;I$26/2,"Senza senso",I242/I$26)</f>
        <v>1.4825437952842029E-3</v>
      </c>
      <c r="J243" s="27">
        <f t="shared" si="35"/>
        <v>2.5853773481733411E-3</v>
      </c>
      <c r="K243" s="27">
        <f t="shared" si="35"/>
        <v>1.4371668554778523E-3</v>
      </c>
      <c r="M243" s="27">
        <f>IF(M242&gt;H$26/2,"Senza senso",M242/H$26)</f>
        <v>2.5928632127496438E-3</v>
      </c>
      <c r="N243" s="27">
        <f>IF(N242&gt;I$26/2,"Senza senso",N242/I$26)</f>
        <v>1.4716589610105938E-3</v>
      </c>
      <c r="O243" s="27">
        <f>IF(O242&gt;J$26/2,"Senza senso",O242/J$26)</f>
        <v>2.5715555287035806E-3</v>
      </c>
      <c r="P243" s="27">
        <f>IF(P242&gt;K$26/2,"Senza senso",P242/K$26)</f>
        <v>1.4265239064103238E-3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7.7972775003025505E-2</v>
      </c>
      <c r="I246" s="25">
        <f>$H$221*I$20^3/48/I$162+$H$221*I$20/4/I$205</f>
        <v>3.3597190884586438E-2</v>
      </c>
      <c r="J246" s="25">
        <f>$H$221*J$20^3/48/J$162+$H$221*J$20/4/J$205</f>
        <v>7.8155264065548014E-2</v>
      </c>
      <c r="K246" s="25">
        <f>$H$221*K$20^3/48/K$162+$H$221*K$20/4/K$205</f>
        <v>3.3854997191508335E-2</v>
      </c>
      <c r="L246" s="25"/>
      <c r="M246" s="25">
        <f>$H$221*H$20^3/48/H$162</f>
        <v>7.7899441669692177E-2</v>
      </c>
      <c r="N246" s="25">
        <f>$H$221*I$20^3/48/I$162</f>
        <v>3.3539798781739787E-2</v>
      </c>
      <c r="O246" s="25">
        <f>$H$221*J$20^3/48/J$162</f>
        <v>7.8082177645794934E-2</v>
      </c>
      <c r="P246" s="25">
        <f>$H$221*K$20^3/48/K$162</f>
        <v>3.3798313633141272E-2</v>
      </c>
    </row>
    <row r="247" spans="2:16" x14ac:dyDescent="0.25">
      <c r="F247" s="26" t="s">
        <v>119</v>
      </c>
      <c r="G247" s="1"/>
      <c r="H247" s="27">
        <f>IF(H246&gt;H$20/2,"Senza senso",H246/H$20)</f>
        <v>1.3126729798489142E-4</v>
      </c>
      <c r="I247" s="27">
        <f t="shared" ref="I247:K247" si="36">IF(I246&gt;I$20/2,"Senza senso",I246/I$20)</f>
        <v>5.6560927415128682E-5</v>
      </c>
      <c r="J247" s="27">
        <f t="shared" si="36"/>
        <v>1.3119903318037268E-4</v>
      </c>
      <c r="K247" s="27">
        <f t="shared" si="36"/>
        <v>5.6424995319180557E-5</v>
      </c>
      <c r="L247" s="25"/>
      <c r="M247" s="27">
        <f>IF(M246&gt;H$20/2,"Senza senso",M246/H$20)</f>
        <v>1.3114384119476796E-4</v>
      </c>
      <c r="N247" s="27">
        <f>IF(N246&gt;I$20/2,"Senza senso",N246/I$20)</f>
        <v>5.6464307713366642E-5</v>
      </c>
      <c r="O247" s="27">
        <f>IF(O246&gt;J$20/2,"Senza senso",O246/J$20)</f>
        <v>1.3107634320261026E-4</v>
      </c>
      <c r="P247" s="27">
        <f>IF(P246&gt;K$20/2,"Senza senso",P246/K$20)</f>
        <v>5.6330522721902117E-5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0.14231755399500726</v>
      </c>
      <c r="I248" s="25">
        <f>$H$221*I$22^3/48/I$162+$H$221*I$22/4/I$205</f>
        <v>6.1306733253953381E-2</v>
      </c>
      <c r="J248" s="25">
        <f>$H$221*J$22^3/48/J$162+$H$221*J$22/4/J$205</f>
        <v>0.14055911647606165</v>
      </c>
      <c r="K248" s="25">
        <f>$H$221*K$22^3/48/K$162+$H$221*K$22/4/K$205</f>
        <v>5.8471506228108594E-2</v>
      </c>
      <c r="L248" s="25"/>
      <c r="M248" s="25">
        <f>$H$221*H$22^3/48/H$162</f>
        <v>0.14222792436537762</v>
      </c>
      <c r="N248" s="25">
        <f>$H$221*I$22^3/48/I$162</f>
        <v>6.1236587350474145E-2</v>
      </c>
      <c r="O248" s="25">
        <f>$H$221*J$22^3/48/J$162</f>
        <v>0.14047022758717276</v>
      </c>
      <c r="P248" s="25">
        <f>$H$221*K$22^3/48/K$162</f>
        <v>5.8403485958068123E-2</v>
      </c>
    </row>
    <row r="249" spans="2:16" x14ac:dyDescent="0.25">
      <c r="F249" s="26" t="s">
        <v>119</v>
      </c>
      <c r="G249" s="1"/>
      <c r="H249" s="27">
        <f>IF(H248&gt;H$22/2,"Senza senso",H248/H$22)</f>
        <v>1.9602968869835709E-4</v>
      </c>
      <c r="I249" s="27">
        <f t="shared" ref="I249:K249" si="37">IF(I248&gt;I$22/2,"Senza senso",I248/I$22)</f>
        <v>8.4444536162470223E-5</v>
      </c>
      <c r="J249" s="27">
        <f t="shared" si="37"/>
        <v>1.9400844234100987E-4</v>
      </c>
      <c r="K249" s="27">
        <f t="shared" si="37"/>
        <v>8.1210425316817494E-5</v>
      </c>
      <c r="L249" s="25"/>
      <c r="M249" s="27">
        <f>IF(M248&gt;H$22/2,"Senza senso",M248/H$22)</f>
        <v>1.9590623190823364E-4</v>
      </c>
      <c r="N249" s="27">
        <f>IF(N248&gt;I$22/2,"Senza senso",N248/I$22)</f>
        <v>8.4347916460708182E-5</v>
      </c>
      <c r="O249" s="27">
        <f>IF(O248&gt;J$22/2,"Senza senso",O248/J$22)</f>
        <v>1.9388575236324742E-4</v>
      </c>
      <c r="P249" s="27">
        <f>IF(P248&gt;K$22/2,"Senza senso",P248/K$22)</f>
        <v>8.1115952719539055E-5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0.46575272839494058</v>
      </c>
      <c r="I250" s="25">
        <f>$H$221*I$24^3/48/I$162+$H$221*I$24/4/I$205</f>
        <v>0.20057785348669865</v>
      </c>
      <c r="J250" s="25">
        <f>$H$221*J$24^3/48/J$162+$H$221*J$24/4/J$205</f>
        <v>0.46376194304308205</v>
      </c>
      <c r="K250" s="25">
        <f>$H$221*K$24^3/48/K$162+$H$221*K$24/4/K$205</f>
        <v>0.19721379551354062</v>
      </c>
      <c r="L250" s="25"/>
      <c r="M250" s="25">
        <f>$H$221*H$24^3/48/H$162</f>
        <v>0.46561964197518751</v>
      </c>
      <c r="N250" s="25">
        <f>$H$221*I$24^3/48/I$162</f>
        <v>0.20047369744819918</v>
      </c>
      <c r="O250" s="25">
        <f>$H$221*J$24^3/48/J$162</f>
        <v>0.46362959736406972</v>
      </c>
      <c r="P250" s="25">
        <f>$H$221*K$24^3/48/K$162</f>
        <v>0.19711176510847991</v>
      </c>
    </row>
    <row r="251" spans="2:16" x14ac:dyDescent="0.25">
      <c r="F251" s="26" t="s">
        <v>119</v>
      </c>
      <c r="G251" s="1"/>
      <c r="H251" s="27">
        <f>IF(H250&gt;H$24/2,"Senza senso",H250/H$24)</f>
        <v>4.3205262374298753E-4</v>
      </c>
      <c r="I251" s="27">
        <f t="shared" ref="I251:K251" si="38">IF(I250&gt;I$24/2,"Senza senso",I250/I$24)</f>
        <v>1.8606479915278168E-4</v>
      </c>
      <c r="J251" s="27">
        <f t="shared" si="38"/>
        <v>4.2992671089559843E-4</v>
      </c>
      <c r="K251" s="27">
        <f t="shared" si="38"/>
        <v>1.8260536621624132E-4</v>
      </c>
      <c r="L251" s="25"/>
      <c r="M251" s="27">
        <f>IF(M250&gt;H$24/2,"Senza senso",M250/H$24)</f>
        <v>4.3192916695286414E-4</v>
      </c>
      <c r="N251" s="27">
        <f>IF(N250&gt;I$24/2,"Senza senso",N250/I$24)</f>
        <v>1.8596817945101964E-4</v>
      </c>
      <c r="O251" s="27">
        <f>IF(O250&gt;J$24/2,"Senza senso",O250/J$24)</f>
        <v>4.2980402091783603E-4</v>
      </c>
      <c r="P251" s="27">
        <f>IF(P250&gt;K$24/2,"Senza senso",P250/K$24)</f>
        <v>1.8251089361896288E-4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0.98978253676683037</v>
      </c>
      <c r="I252" s="25">
        <f>$H$221*I$26^3/48/I$162+$H$221*I$26/4/I$205</f>
        <v>0.42621358091170686</v>
      </c>
      <c r="J252" s="25">
        <f>$H$221*J$26^3/48/J$162+$H$221*J$26/4/J$205</f>
        <v>0.98065746039162405</v>
      </c>
      <c r="K252" s="25">
        <f>$H$221*K$26^3/48/K$162+$H$221*K$26/4/K$205</f>
        <v>0.41135445415867411</v>
      </c>
      <c r="L252" s="25"/>
      <c r="M252" s="25">
        <f>$H$221*H$26^3/48/H$162</f>
        <v>0.98961142565571925</v>
      </c>
      <c r="N252" s="25">
        <f>$H$221*I$26^3/48/I$162</f>
        <v>0.42607966600506469</v>
      </c>
      <c r="O252" s="25">
        <f>$H$221*J$26^3/48/J$162</f>
        <v>0.98048758384841417</v>
      </c>
      <c r="P252" s="25">
        <f>$H$221*K$26^3/48/K$162</f>
        <v>0.41122408197442989</v>
      </c>
    </row>
    <row r="253" spans="2:16" x14ac:dyDescent="0.25">
      <c r="H253" s="27">
        <f>IF(H252&gt;H$26/2,"Senza senso",H252/H$26)</f>
        <v>7.1412881440608247E-4</v>
      </c>
      <c r="I253" s="27">
        <f t="shared" ref="I253:K253" si="39">IF(I252&gt;I$26/2,"Senza senso",I252/I$26)</f>
        <v>3.0751340614120263E-4</v>
      </c>
      <c r="J253" s="27">
        <f t="shared" si="39"/>
        <v>7.0826047984372676E-4</v>
      </c>
      <c r="K253" s="27">
        <f t="shared" si="39"/>
        <v>2.9808293779614068E-4</v>
      </c>
      <c r="L253" s="25"/>
      <c r="M253" s="27">
        <f>IF(M252&gt;H$26/2,"Senza senso",M252/H$26)</f>
        <v>7.1400535761595907E-4</v>
      </c>
      <c r="N253" s="27">
        <f>IF(N252&gt;I$26/2,"Senza senso",N252/I$26)</f>
        <v>3.0741678643944061E-4</v>
      </c>
      <c r="O253" s="27">
        <f>IF(O252&gt;J$26/2,"Senza senso",O252/J$26)</f>
        <v>7.0813778986596437E-4</v>
      </c>
      <c r="P253" s="27">
        <f>IF(P252&gt;K$26/2,"Senza senso",P252/K$26)</f>
        <v>2.9798846519886224E-4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6:16" x14ac:dyDescent="0.25">
      <c r="F257" t="s">
        <v>117</v>
      </c>
      <c r="G257" s="1" t="s">
        <v>12</v>
      </c>
      <c r="H257" s="25">
        <f>$H$221*H$20^3/48/H$164+$H$221*H$20/4/H$207</f>
        <v>0.35808846846389047</v>
      </c>
      <c r="I257" s="25">
        <f>$H$221*I$20^3/48/I$164+$H$221*I$20/4/I$207</f>
        <v>0.22345834214531057</v>
      </c>
      <c r="J257" s="25">
        <f>$H$221*J$20^3/48/J$164+$H$221*J$20/4/J$207</f>
        <v>0.32960666004991895</v>
      </c>
      <c r="K257" s="25">
        <f>$H$221*K$20^3/48/K$164+$H$221*K$20/4/K$207</f>
        <v>0.26558283648412478</v>
      </c>
      <c r="L257" s="25"/>
      <c r="M257" s="25">
        <f>$H$221*H$20^3/48/H$164</f>
        <v>0.29000219178082193</v>
      </c>
      <c r="N257" s="25">
        <f>$H$221*I$20^3/48/I$164</f>
        <v>0.16643835616438357</v>
      </c>
      <c r="O257" s="25">
        <f>$H$221*J$20^3/48/J$164</f>
        <v>0.29068247693372079</v>
      </c>
      <c r="P257" s="25">
        <f>$H$221*K$20^3/48/K$164</f>
        <v>0.16772121379842425</v>
      </c>
    </row>
    <row r="258" spans="6:16" x14ac:dyDescent="0.25">
      <c r="F258" s="26" t="s">
        <v>119</v>
      </c>
      <c r="G258" s="1"/>
      <c r="H258" s="27">
        <f>IF(H257&gt;H$20/2,"Senza senso",H257/H$20)</f>
        <v>6.0284253950149917E-4</v>
      </c>
      <c r="I258" s="27">
        <f t="shared" ref="I258:K258" si="40">IF(I257&gt;I$20/2,"Senza senso",I257/I$20)</f>
        <v>3.7619249519412552E-4</v>
      </c>
      <c r="J258" s="27">
        <f t="shared" si="40"/>
        <v>5.5330982046318436E-4</v>
      </c>
      <c r="K258" s="27">
        <f t="shared" si="40"/>
        <v>4.4263806080687464E-4</v>
      </c>
      <c r="L258" s="25"/>
      <c r="M258" s="27">
        <f>IF(M257&gt;H$20/2,"Senza senso",M257/H$20)</f>
        <v>4.8821917808219181E-4</v>
      </c>
      <c r="N258" s="27">
        <f t="shared" ref="N258:P258" si="41">IF(N257&gt;I$20/2,"Senza senso",N257/I$20)</f>
        <v>2.8019925280199252E-4</v>
      </c>
      <c r="O258" s="27">
        <f t="shared" si="41"/>
        <v>4.8796789815967897E-4</v>
      </c>
      <c r="P258" s="27">
        <f t="shared" si="41"/>
        <v>2.795353563307071E-4</v>
      </c>
    </row>
    <row r="259" spans="6:16" x14ac:dyDescent="0.25">
      <c r="F259" t="s">
        <v>121</v>
      </c>
      <c r="G259" s="1" t="s">
        <v>12</v>
      </c>
      <c r="H259" s="25">
        <f>$H$221*H$22^3/48/H$164+$H$221*H$22/4/H$207</f>
        <v>0.61269930011644458</v>
      </c>
      <c r="I259" s="25">
        <f>$H$221*I$22^3/48/I$164+$H$221*I$22/4/I$207</f>
        <v>0.37357237251550135</v>
      </c>
      <c r="J259" s="25">
        <f>$H$221*J$22^3/48/J$164+$H$221*J$22/4/J$207</f>
        <v>0.57027945060428198</v>
      </c>
      <c r="K259" s="25">
        <f>$H$221*K$22^3/48/K$164+$H$221*K$22/4/K$207</f>
        <v>0.40725620466651774</v>
      </c>
      <c r="L259" s="25"/>
      <c r="M259" s="25">
        <f>$H$221*H$22^3/48/H$164</f>
        <v>0.52948273972602744</v>
      </c>
      <c r="N259" s="25">
        <f>$H$221*I$22^3/48/I$164</f>
        <v>0.3038812785388128</v>
      </c>
      <c r="O259" s="25">
        <f>$H$221*J$22^3/48/J$164</f>
        <v>0.52293922789539227</v>
      </c>
      <c r="P259" s="25">
        <f>$H$221*K$22^3/48/K$164</f>
        <v>0.28982225744367712</v>
      </c>
    </row>
    <row r="260" spans="6:16" x14ac:dyDescent="0.25">
      <c r="F260" s="26" t="s">
        <v>119</v>
      </c>
      <c r="G260" s="1"/>
      <c r="H260" s="27">
        <f>IF(H259&gt;H$22/2,"Senza senso",H259/H$22)</f>
        <v>8.4393842991245809E-4</v>
      </c>
      <c r="I260" s="27">
        <f t="shared" ref="I260:K260" si="42">IF(I259&gt;I$22/2,"Senza senso",I259/I$22)</f>
        <v>5.145624965778255E-4</v>
      </c>
      <c r="J260" s="27">
        <f t="shared" si="42"/>
        <v>7.8713519752143823E-4</v>
      </c>
      <c r="K260" s="27">
        <f t="shared" si="42"/>
        <v>5.6563361759238572E-4</v>
      </c>
      <c r="L260" s="25"/>
      <c r="M260" s="27">
        <f>IF(M259&gt;H$22/2,"Senza senso",M259/H$22)</f>
        <v>7.2931506849315073E-4</v>
      </c>
      <c r="N260" s="27">
        <f t="shared" ref="N260:P260" si="43">IF(N259&gt;I$22/2,"Senza senso",N259/I$22)</f>
        <v>4.1856925418569255E-4</v>
      </c>
      <c r="O260" s="27">
        <f t="shared" si="43"/>
        <v>7.2179327521793273E-4</v>
      </c>
      <c r="P260" s="27">
        <f t="shared" si="43"/>
        <v>4.0253091311621823E-4</v>
      </c>
    </row>
    <row r="261" spans="6:16" x14ac:dyDescent="0.25">
      <c r="F261" t="s">
        <v>123</v>
      </c>
      <c r="G261" s="1" t="s">
        <v>12</v>
      </c>
      <c r="H261" s="25">
        <f>$H$221*H$24^3/48/H$164+$H$221*H$24/4/H$207</f>
        <v>1.8569617309463908</v>
      </c>
      <c r="I261" s="25">
        <f>$H$221*I$24^3/48/I$164+$H$221*I$24/4/I$207</f>
        <v>1.0983141331914981</v>
      </c>
      <c r="J261" s="25">
        <f>$H$221*J$24^3/48/J$164+$H$221*J$24/4/J$207</f>
        <v>1.7964735880991003</v>
      </c>
      <c r="K261" s="25">
        <f>$H$221*K$24^3/48/K$164+$H$221*K$24/4/K$207</f>
        <v>1.1543010397066713</v>
      </c>
      <c r="L261" s="25"/>
      <c r="M261" s="25">
        <f>$H$221*H$24^3/48/H$164</f>
        <v>1.7333977473363775</v>
      </c>
      <c r="N261" s="25">
        <f>$H$221*I$24^3/48/I$164</f>
        <v>0.99483341789277868</v>
      </c>
      <c r="O261" s="25">
        <f>$H$221*J$24^3/48/J$164</f>
        <v>1.725989256510309</v>
      </c>
      <c r="P261" s="25">
        <f>$H$221*K$24^3/48/K$164</f>
        <v>0.97815011887241032</v>
      </c>
    </row>
    <row r="262" spans="6:16" x14ac:dyDescent="0.25">
      <c r="F262" s="26" t="s">
        <v>119</v>
      </c>
      <c r="G262" s="1"/>
      <c r="H262" s="27">
        <f>IF(H261&gt;H$24/2,"Senza senso",H261/H$24)</f>
        <v>1.7225990082990639E-3</v>
      </c>
      <c r="I262" s="27">
        <f t="shared" ref="I262:K262" si="44">IF(I261&gt;I$24/2,"Senza senso",I261/I$24)</f>
        <v>1.0188442793984212E-3</v>
      </c>
      <c r="J262" s="27">
        <f t="shared" si="44"/>
        <v>1.6654061259841477E-3</v>
      </c>
      <c r="K262" s="27">
        <f t="shared" si="44"/>
        <v>1.0687972589876586E-3</v>
      </c>
      <c r="L262" s="25"/>
      <c r="M262" s="27">
        <f>IF(M261&gt;H$24/2,"Senza senso",M261/H$24)</f>
        <v>1.6079756468797566E-3</v>
      </c>
      <c r="N262" s="27">
        <f t="shared" ref="N262:P262" si="45">IF(N261&gt;I$24/2,"Senza senso",N261/I$24)</f>
        <v>9.2285103700628826E-4</v>
      </c>
      <c r="O262" s="27">
        <f t="shared" si="45"/>
        <v>1.6000642036806424E-3</v>
      </c>
      <c r="P262" s="27">
        <f t="shared" si="45"/>
        <v>9.0569455451149105E-4</v>
      </c>
    </row>
    <row r="263" spans="6:16" x14ac:dyDescent="0.25">
      <c r="F263" t="s">
        <v>124</v>
      </c>
      <c r="G263" s="1" t="s">
        <v>12</v>
      </c>
      <c r="H263" s="25">
        <f>$H$221*H$26^3/48/H$164+$H$221*H$26/4/H$207</f>
        <v>3.8429698967353794</v>
      </c>
      <c r="I263" s="25">
        <f>$H$221*I$26^3/48/I$164+$H$221*I$26/4/I$207</f>
        <v>2.2474301955993319</v>
      </c>
      <c r="J263" s="25">
        <f>$H$221*J$26^3/48/J$164+$H$221*J$26/4/J$207</f>
        <v>3.7406083217885837</v>
      </c>
      <c r="K263" s="25">
        <f>$H$221*K$26^3/48/K$164+$H$221*K$26/4/K$207</f>
        <v>2.2657457404625392</v>
      </c>
      <c r="L263" s="25"/>
      <c r="M263" s="25">
        <f>$H$221*H$26^3/48/H$164</f>
        <v>3.6841019178082193</v>
      </c>
      <c r="N263" s="25">
        <f>$H$221*I$26^3/48/I$164</f>
        <v>2.1143835616438356</v>
      </c>
      <c r="O263" s="25">
        <f>$H$221*J$26^3/48/J$164</f>
        <v>3.65013589616715</v>
      </c>
      <c r="P263" s="25">
        <f>$H$221*K$26^3/48/K$164</f>
        <v>2.0406640082854279</v>
      </c>
    </row>
    <row r="264" spans="6:16" x14ac:dyDescent="0.25">
      <c r="H264" s="27">
        <f>IF(H263&gt;H$26/2,"Senza senso",H263/H$26)</f>
        <v>2.7727055532001292E-3</v>
      </c>
      <c r="I264" s="27">
        <f t="shared" ref="I264:K264" si="46">IF(I263&gt;I$26/2,"Senza senso",I263/I$26)</f>
        <v>1.6215225076474256E-3</v>
      </c>
      <c r="J264" s="27">
        <f t="shared" si="46"/>
        <v>2.7015804721858905E-3</v>
      </c>
      <c r="K264" s="27">
        <f t="shared" si="46"/>
        <v>1.641844739465608E-3</v>
      </c>
      <c r="L264" s="25"/>
      <c r="M264" s="27">
        <f>IF(M263&gt;H$26/2,"Senza senso",M263/H$26)</f>
        <v>2.6580821917808221E-3</v>
      </c>
      <c r="N264" s="27">
        <f t="shared" ref="N264:P264" si="47">IF(N263&gt;I$26/2,"Senza senso",N263/I$26)</f>
        <v>1.5255292652552926E-3</v>
      </c>
      <c r="O264" s="27">
        <f t="shared" si="47"/>
        <v>2.6362385498823848E-3</v>
      </c>
      <c r="P264" s="27">
        <f t="shared" si="47"/>
        <v>1.4787420349894405E-3</v>
      </c>
    </row>
    <row r="265" spans="6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6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6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6:16" x14ac:dyDescent="0.25">
      <c r="F268" t="s">
        <v>117</v>
      </c>
      <c r="G268" s="1" t="s">
        <v>12</v>
      </c>
      <c r="H268" s="25">
        <v>0.70499999999999996</v>
      </c>
      <c r="I268" s="25">
        <v>0.45900000000000002</v>
      </c>
      <c r="J268" s="25">
        <v>0.56599999999999995</v>
      </c>
      <c r="K268" s="25">
        <v>0.64100000000000001</v>
      </c>
      <c r="L268" s="25"/>
      <c r="M268" s="25">
        <v>0.70799999999999996</v>
      </c>
      <c r="N268" s="25">
        <v>0.46200000000000002</v>
      </c>
      <c r="O268" s="25">
        <v>0.56699999999999995</v>
      </c>
      <c r="P268" s="25">
        <v>0.64400000000000002</v>
      </c>
    </row>
    <row r="269" spans="6:16" x14ac:dyDescent="0.25">
      <c r="F269" s="26" t="s">
        <v>119</v>
      </c>
      <c r="G269" s="1"/>
      <c r="H269" s="27">
        <f>IF(H268&gt;H$20/2,"Senza senso",H268/H$20)</f>
        <v>1.1868686868686867E-3</v>
      </c>
      <c r="I269" s="27">
        <f t="shared" ref="I269:K269" si="48">IF(I268&gt;I$20/2,"Senza senso",I268/I$20)</f>
        <v>7.727272727272728E-4</v>
      </c>
      <c r="J269" s="27">
        <f t="shared" si="48"/>
        <v>9.5014268927312389E-4</v>
      </c>
      <c r="K269" s="27">
        <f t="shared" si="48"/>
        <v>1.0683333333333335E-3</v>
      </c>
      <c r="L269" s="25"/>
      <c r="M269" s="27">
        <f>IF(M268&gt;H$20/2,"Senza senso",M268/H$20)</f>
        <v>1.191919191919192E-3</v>
      </c>
      <c r="N269" s="27">
        <f t="shared" ref="N269:P269" si="49">IF(N268&gt;I$20/2,"Senza senso",N268/I$20)</f>
        <v>7.7777777777777784E-4</v>
      </c>
      <c r="O269" s="27">
        <f t="shared" si="49"/>
        <v>9.5182138660399518E-4</v>
      </c>
      <c r="P269" s="27">
        <f t="shared" si="49"/>
        <v>1.0733333333333333E-3</v>
      </c>
    </row>
    <row r="270" spans="6:16" x14ac:dyDescent="0.25">
      <c r="F270" t="s">
        <v>121</v>
      </c>
      <c r="G270" s="1" t="s">
        <v>12</v>
      </c>
      <c r="H270" s="25">
        <v>1.0940000000000001</v>
      </c>
      <c r="I270" s="25">
        <v>0.68799999999999994</v>
      </c>
      <c r="J270" s="25">
        <v>0.90900000000000003</v>
      </c>
      <c r="K270" s="25">
        <v>0.88700000000000001</v>
      </c>
      <c r="L270" s="25"/>
      <c r="M270" s="25">
        <v>1.097</v>
      </c>
      <c r="N270" s="25">
        <v>0.69099999999999995</v>
      </c>
      <c r="O270" s="25">
        <v>0.91</v>
      </c>
      <c r="P270" s="25">
        <v>0.88900000000000001</v>
      </c>
    </row>
    <row r="271" spans="6:16" x14ac:dyDescent="0.25">
      <c r="F271" s="26" t="s">
        <v>119</v>
      </c>
      <c r="G271" s="1"/>
      <c r="H271" s="27">
        <f>IF(H270&gt;H$22/2,"Senza senso",H270/H$22)</f>
        <v>1.506887052341598E-3</v>
      </c>
      <c r="I271" s="27">
        <f t="shared" ref="I271:K271" si="50">IF(I270&gt;I$22/2,"Senza senso",I270/I$22)</f>
        <v>9.4765840220385669E-4</v>
      </c>
      <c r="J271" s="27">
        <f t="shared" si="50"/>
        <v>1.2546583850931677E-3</v>
      </c>
      <c r="K271" s="27">
        <f t="shared" si="50"/>
        <v>1.2319444444444444E-3</v>
      </c>
      <c r="L271" s="25"/>
      <c r="M271" s="27">
        <f>IF(M270&gt;H$22/2,"Senza senso",M270/H$22)</f>
        <v>1.5110192837465564E-3</v>
      </c>
      <c r="N271" s="27">
        <f t="shared" ref="N271:P271" si="51">IF(N270&gt;I$22/2,"Senza senso",N270/I$22)</f>
        <v>9.5179063360881536E-4</v>
      </c>
      <c r="O271" s="27">
        <f t="shared" si="51"/>
        <v>1.2560386473429953E-3</v>
      </c>
      <c r="P271" s="27">
        <f t="shared" si="51"/>
        <v>1.2347222222222223E-3</v>
      </c>
    </row>
    <row r="272" spans="6:16" x14ac:dyDescent="0.25">
      <c r="F272" t="s">
        <v>123</v>
      </c>
      <c r="G272" s="1" t="s">
        <v>12</v>
      </c>
      <c r="H272" s="25">
        <v>2.8570000000000002</v>
      </c>
      <c r="I272" s="25">
        <v>1.6890000000000001</v>
      </c>
      <c r="J272" s="25">
        <v>2.577</v>
      </c>
      <c r="K272" s="25">
        <v>2.0110000000000001</v>
      </c>
      <c r="L272" s="25"/>
      <c r="M272" s="25">
        <v>2.86</v>
      </c>
      <c r="N272" s="25">
        <v>1.6910000000000001</v>
      </c>
      <c r="O272" s="25">
        <v>2.5779999999999998</v>
      </c>
      <c r="P272" s="25">
        <v>2.0129999999999999</v>
      </c>
    </row>
    <row r="273" spans="6:16" x14ac:dyDescent="0.25">
      <c r="F273" s="26" t="s">
        <v>119</v>
      </c>
      <c r="G273" s="1"/>
      <c r="H273" s="27">
        <f>IF(H272&gt;H$24/2,"Senza senso",H272/H$24)</f>
        <v>2.6502782931354363E-3</v>
      </c>
      <c r="I273" s="27">
        <f t="shared" ref="I273:K273" si="52">IF(I272&gt;I$24/2,"Senza senso",I272/I$24)</f>
        <v>1.5667903525046383E-3</v>
      </c>
      <c r="J273" s="27">
        <f t="shared" si="52"/>
        <v>2.3889867433021226E-3</v>
      </c>
      <c r="K273" s="27">
        <f t="shared" si="52"/>
        <v>1.862037037037037E-3</v>
      </c>
      <c r="L273" s="25"/>
      <c r="M273" s="27">
        <f>IF(M272&gt;H$24/2,"Senza senso",M272/H$24)</f>
        <v>2.6530612244897956E-3</v>
      </c>
      <c r="N273" s="27">
        <f t="shared" ref="N273:P273" si="53">IF(N272&gt;I$24/2,"Senza senso",N272/I$24)</f>
        <v>1.5686456400742115E-3</v>
      </c>
      <c r="O273" s="27">
        <f t="shared" si="53"/>
        <v>2.3899137851117083E-3</v>
      </c>
      <c r="P273" s="27">
        <f t="shared" si="53"/>
        <v>1.8638888888888889E-3</v>
      </c>
    </row>
    <row r="274" spans="6:16" x14ac:dyDescent="0.25">
      <c r="F274" t="s">
        <v>124</v>
      </c>
      <c r="G274" s="1" t="s">
        <v>12</v>
      </c>
      <c r="H274" s="25">
        <v>5.5529999999999999</v>
      </c>
      <c r="I274" s="25">
        <v>3.1859999999999999</v>
      </c>
      <c r="J274" s="25">
        <v>5.1529999999999996</v>
      </c>
      <c r="K274" s="25">
        <v>3.5379999999999998</v>
      </c>
      <c r="L274" s="25"/>
      <c r="M274" s="25">
        <v>5.556</v>
      </c>
      <c r="N274" s="25">
        <v>3.1890000000000001</v>
      </c>
      <c r="O274" s="25">
        <v>5.1539999999999999</v>
      </c>
      <c r="P274" s="25">
        <v>3.5390000000000001</v>
      </c>
    </row>
    <row r="275" spans="6:16" x14ac:dyDescent="0.25">
      <c r="H275" s="27">
        <f>IF(H274&gt;H$26/2,"Senza senso",H274/H$26)</f>
        <v>4.0064935064935067E-3</v>
      </c>
      <c r="I275" s="27">
        <f t="shared" ref="I275:K275" si="54">IF(I274&gt;I$26/2,"Senza senso",I274/I$26)</f>
        <v>2.2987012987012987E-3</v>
      </c>
      <c r="J275" s="27">
        <f t="shared" si="54"/>
        <v>3.7216524628051421E-3</v>
      </c>
      <c r="K275" s="27">
        <f t="shared" si="54"/>
        <v>2.5637681159420287E-3</v>
      </c>
      <c r="L275" s="25"/>
      <c r="M275" s="27">
        <f>IF(M274&gt;H$26/2,"Senza senso",M274/H$26)</f>
        <v>4.0086580086580084E-3</v>
      </c>
      <c r="N275" s="27">
        <f t="shared" ref="N275:P275" si="55">IF(N274&gt;I$26/2,"Senza senso",N274/I$26)</f>
        <v>2.3008658008658008E-3</v>
      </c>
      <c r="O275" s="27">
        <f t="shared" si="55"/>
        <v>3.7223746930521453E-3</v>
      </c>
      <c r="P275" s="27">
        <f t="shared" si="55"/>
        <v>2.5644927536231884E-3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0.28201760086156524</v>
      </c>
      <c r="I278" s="25">
        <f>$H$221*I$20^3/48/I$165+$H$221*I$20/4/I$208</f>
        <v>0.15500660099923247</v>
      </c>
      <c r="J278" s="25">
        <f>$H$221*J$20^3/48/J$165+$H$221*J$20/4/J$208</f>
        <v>0.264702215178794</v>
      </c>
      <c r="K278" s="25">
        <f>$H$221*K$20^3/48/K$165+$H$221*K$20/4/K$208</f>
        <v>0.16470122188116548</v>
      </c>
      <c r="L278" s="25"/>
      <c r="M278" s="25">
        <f>$H$221*H$20^3/48/H$165</f>
        <v>0.28138861335315973</v>
      </c>
      <c r="N278" s="25">
        <f>$H$221*I$20^3/48/I$165</f>
        <v>0.1544798449382658</v>
      </c>
      <c r="O278" s="25">
        <f>$H$221*J$20^3/48/J$165</f>
        <v>0.26434262986810148</v>
      </c>
      <c r="P278" s="25">
        <f>$H$221*K$20^3/48/K$165</f>
        <v>0.16379716689064044</v>
      </c>
    </row>
    <row r="279" spans="6:16" x14ac:dyDescent="0.25">
      <c r="F279" s="26" t="s">
        <v>119</v>
      </c>
      <c r="G279" s="1"/>
      <c r="H279" s="27">
        <f>IF(H278&gt;H$20/2,"Senza senso",H278/H$20)</f>
        <v>4.7477710582755089E-4</v>
      </c>
      <c r="I279" s="27">
        <f t="shared" ref="I279:K279" si="56">IF(I278&gt;I$20/2,"Senza senso",I278/I$20)</f>
        <v>2.6095387373608161E-4</v>
      </c>
      <c r="J279" s="27">
        <f t="shared" si="56"/>
        <v>4.4435490209634711E-4</v>
      </c>
      <c r="K279" s="27">
        <f t="shared" si="56"/>
        <v>2.7450203646860915E-4</v>
      </c>
      <c r="L279" s="25"/>
      <c r="M279" s="27">
        <f>IF(M278&gt;H$20/2,"Senza senso",M278/H$20)</f>
        <v>4.7371820429824871E-4</v>
      </c>
      <c r="N279" s="27">
        <f t="shared" ref="N279:P279" si="57">IF(N278&gt;I$20/2,"Senza senso",N278/I$20)</f>
        <v>2.6006707902064951E-4</v>
      </c>
      <c r="O279" s="27">
        <f t="shared" si="57"/>
        <v>4.4375126719506706E-4</v>
      </c>
      <c r="P279" s="27">
        <f t="shared" si="57"/>
        <v>2.7299527815106739E-4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0.51452492763106294</v>
      </c>
      <c r="I280" s="25">
        <f>$H$221*I$22^3/48/I$165+$H$221*I$22/4/I$208</f>
        <v>0.28269137621831703</v>
      </c>
      <c r="J280" s="25">
        <f>$H$221*J$22^3/48/J$165+$H$221*J$22/4/J$208</f>
        <v>0.47599104494888661</v>
      </c>
      <c r="K280" s="25">
        <f>$H$221*K$22^3/48/K$165+$H$221*K$22/4/K$208</f>
        <v>0.28412637037565674</v>
      </c>
      <c r="L280" s="25"/>
      <c r="M280" s="25">
        <f>$H$221*H$22^3/48/H$165</f>
        <v>0.51375616512078959</v>
      </c>
      <c r="N280" s="25">
        <f>$H$221*I$22^3/48/I$165</f>
        <v>0.28204756325491331</v>
      </c>
      <c r="O280" s="25">
        <f>$H$221*J$22^3/48/J$165</f>
        <v>0.47555371146290926</v>
      </c>
      <c r="P280" s="25">
        <f>$H$221*K$22^3/48/K$165</f>
        <v>0.28304150438702669</v>
      </c>
    </row>
    <row r="281" spans="6:16" x14ac:dyDescent="0.25">
      <c r="F281" s="26" t="s">
        <v>119</v>
      </c>
      <c r="G281" s="1"/>
      <c r="H281" s="27">
        <f>IF(H280&gt;H$22/2,"Senza senso",H280/H$22)</f>
        <v>7.0871202153038968E-4</v>
      </c>
      <c r="I281" s="27">
        <f t="shared" ref="I281:K281" si="58">IF(I280&gt;I$22/2,"Senza senso",I280/I$22)</f>
        <v>3.8938206090677276E-4</v>
      </c>
      <c r="J281" s="27">
        <f t="shared" si="58"/>
        <v>6.5699247059887726E-4</v>
      </c>
      <c r="K281" s="27">
        <f t="shared" si="58"/>
        <v>3.946199588550788E-4</v>
      </c>
      <c r="L281" s="25"/>
      <c r="M281" s="27">
        <f>IF(M280&gt;H$22/2,"Senza senso",M280/H$22)</f>
        <v>7.0765312000108755E-4</v>
      </c>
      <c r="N281" s="27">
        <f t="shared" ref="N281:P281" si="59">IF(N280&gt;I$22/2,"Senza senso",N280/I$22)</f>
        <v>3.8849526619134066E-4</v>
      </c>
      <c r="O281" s="27">
        <f t="shared" si="59"/>
        <v>6.5638883569759732E-4</v>
      </c>
      <c r="P281" s="27">
        <f t="shared" si="59"/>
        <v>3.9311320053753704E-4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1.6830542618083446</v>
      </c>
      <c r="I282" s="25">
        <f>$H$221*I$24^3/48/I$165+$H$221*I$24/4/I$208</f>
        <v>0.92431110757485269</v>
      </c>
      <c r="J282" s="25">
        <f>$H$221*J$24^3/48/J$165+$H$221*J$24/4/J$208</f>
        <v>1.5702419329649273</v>
      </c>
      <c r="K282" s="25">
        <f>$H$221*K$24^3/48/K$165+$H$221*K$24/4/K$208</f>
        <v>0.95689237628916024</v>
      </c>
      <c r="L282" s="25"/>
      <c r="M282" s="25">
        <f>$H$221*H$24^3/48/H$165</f>
        <v>1.6819127659597568</v>
      </c>
      <c r="N282" s="25">
        <f>$H$221*I$24^3/48/I$165</f>
        <v>0.92335514287161691</v>
      </c>
      <c r="O282" s="25">
        <f>$H$221*J$24^3/48/J$165</f>
        <v>1.5695907919969165</v>
      </c>
      <c r="P282" s="25">
        <f>$H$221*K$24^3/48/K$165</f>
        <v>0.95526507730621513</v>
      </c>
    </row>
    <row r="283" spans="6:16" x14ac:dyDescent="0.25">
      <c r="F283" s="26" t="s">
        <v>119</v>
      </c>
      <c r="G283" s="1"/>
      <c r="H283" s="27">
        <f>IF(H282&gt;H$24/2,"Senza senso",H282/H$24)</f>
        <v>1.5612748254251805E-3</v>
      </c>
      <c r="I283" s="27">
        <f t="shared" ref="I283:K283" si="60">IF(I282&gt;I$24/2,"Senza senso",I282/I$24)</f>
        <v>8.5743145415106926E-4</v>
      </c>
      <c r="J283" s="27">
        <f t="shared" si="60"/>
        <v>1.455679923023016E-3</v>
      </c>
      <c r="K283" s="27">
        <f t="shared" si="60"/>
        <v>8.8601145952700024E-4</v>
      </c>
      <c r="L283" s="25"/>
      <c r="M283" s="27">
        <f>IF(M282&gt;H$24/2,"Senza senso",M282/H$24)</f>
        <v>1.5602159238958782E-3</v>
      </c>
      <c r="N283" s="27">
        <f t="shared" ref="N283:P283" si="61">IF(N282&gt;I$24/2,"Senza senso",N282/I$24)</f>
        <v>8.5654465943563716E-4</v>
      </c>
      <c r="O283" s="27">
        <f t="shared" si="61"/>
        <v>1.4550762881217359E-3</v>
      </c>
      <c r="P283" s="27">
        <f t="shared" si="61"/>
        <v>8.8450470120945849E-4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3.5761452071541981</v>
      </c>
      <c r="I284" s="25">
        <f>$H$221*I$26^3/48/I$165+$H$221*I$26/4/I$208</f>
        <v>1.96369527576541</v>
      </c>
      <c r="J284" s="25">
        <f>$H$221*J$26^3/48/J$165+$H$221*J$26/4/J$208</f>
        <v>3.3202189643328954</v>
      </c>
      <c r="K284" s="25">
        <f>$H$221*K$26^3/48/K$165+$H$221*K$26/4/K$208</f>
        <v>1.99499945603663</v>
      </c>
      <c r="L284" s="25"/>
      <c r="M284" s="25">
        <f>$H$221*H$26^3/48/H$165</f>
        <v>3.5746775696345852</v>
      </c>
      <c r="N284" s="25">
        <f>$H$221*I$26^3/48/I$165</f>
        <v>1.9624661782898212</v>
      </c>
      <c r="O284" s="25">
        <f>$H$221*J$26^3/48/J$165</f>
        <v>3.3193831714485831</v>
      </c>
      <c r="P284" s="25">
        <f>$H$221*K$26^3/48/K$165</f>
        <v>1.9929201295584225</v>
      </c>
    </row>
    <row r="285" spans="6:16" x14ac:dyDescent="0.25">
      <c r="H285" s="27">
        <f>IF(H284&gt;H$26/2,"Senza senso",H284/H$26)</f>
        <v>2.5801913471531013E-3</v>
      </c>
      <c r="I285" s="27">
        <f t="shared" ref="I285:K285" si="62">IF(I284&gt;I$26/2,"Senza senso",I284/I$26)</f>
        <v>1.4168075582723016E-3</v>
      </c>
      <c r="J285" s="27">
        <f t="shared" si="62"/>
        <v>2.3979625627133438E-3</v>
      </c>
      <c r="K285" s="27">
        <f t="shared" si="62"/>
        <v>1.4456517797366885E-3</v>
      </c>
      <c r="L285" s="25"/>
      <c r="M285" s="27">
        <f>IF(M284&gt;H$26/2,"Senza senso",M284/H$26)</f>
        <v>2.5791324456237988E-3</v>
      </c>
      <c r="N285" s="27">
        <f t="shared" ref="N285:P285" si="63">IF(N284&gt;I$26/2,"Senza senso",N284/I$26)</f>
        <v>1.4159207635568696E-3</v>
      </c>
      <c r="O285" s="27">
        <f t="shared" si="63"/>
        <v>2.3973589278120638E-3</v>
      </c>
      <c r="P285" s="27">
        <f t="shared" si="63"/>
        <v>1.4441450214191468E-3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0.3400247624051172</v>
      </c>
      <c r="I289" s="25">
        <f>$H$221*I$20^3/48/I$167+$H$221*I$20/4/I$210</f>
        <v>0.20833059076261565</v>
      </c>
      <c r="J289" s="25">
        <f>$H$221*J$20^3/48/J$167+$H$221*J$20/4/J$210</f>
        <v>0.31927983595786641</v>
      </c>
      <c r="K289" s="25">
        <f>$H$221*K$20^3/48/K$167+$H$221*K$20/4/K$210</f>
        <v>0.23961954883281647</v>
      </c>
      <c r="L289" s="25"/>
      <c r="M289" s="25">
        <f>$H$221*H$20^3/48/H$167</f>
        <v>0.29000219178082193</v>
      </c>
      <c r="N289" s="25">
        <f>$H$221*I$20^3/48/I$167</f>
        <v>0.16643835616438357</v>
      </c>
      <c r="O289" s="25">
        <f>$H$221*J$20^3/48/J$167</f>
        <v>0.29068247693372079</v>
      </c>
      <c r="P289" s="25">
        <f>$H$221*K$20^3/48/K$167</f>
        <v>0.16772121379842425</v>
      </c>
    </row>
    <row r="290" spans="6:16" x14ac:dyDescent="0.25">
      <c r="F290" s="26" t="s">
        <v>119</v>
      </c>
      <c r="G290" s="1"/>
      <c r="H290" s="27">
        <f>IF(H289&gt;H$20/2,"Senza senso",H289/H$20)</f>
        <v>5.7243225994127477E-4</v>
      </c>
      <c r="I290" s="27">
        <f t="shared" ref="I290:K290" si="64">IF(I289&gt;I$20/2,"Senza senso",I289/I$20)</f>
        <v>3.507249002737637E-4</v>
      </c>
      <c r="J290" s="27">
        <f t="shared" si="64"/>
        <v>5.3597420842347893E-4</v>
      </c>
      <c r="K290" s="27">
        <f t="shared" si="64"/>
        <v>3.9936591472136077E-4</v>
      </c>
      <c r="L290" s="25"/>
      <c r="M290" s="27">
        <f>IF(M289&gt;H$20/2,"Senza senso",M289/H$20)</f>
        <v>4.8821917808219181E-4</v>
      </c>
      <c r="N290" s="27">
        <f t="shared" ref="N290:P290" si="65">IF(N289&gt;I$20/2,"Senza senso",N289/I$20)</f>
        <v>2.8019925280199252E-4</v>
      </c>
      <c r="O290" s="27">
        <f t="shared" si="65"/>
        <v>4.8796789815967897E-4</v>
      </c>
      <c r="P290" s="27">
        <f t="shared" si="65"/>
        <v>2.795353563307071E-4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0.59062143715572168</v>
      </c>
      <c r="I291" s="25">
        <f>$H$221*I$22^3/48/I$167+$H$221*I$22/4/I$210</f>
        <v>0.35508289860331865</v>
      </c>
      <c r="J291" s="25">
        <f>$H$221*J$22^3/48/J$167+$H$221*J$22/4/J$210</f>
        <v>0.5577197996815153</v>
      </c>
      <c r="K291" s="25">
        <f>$H$221*K$22^3/48/K$167+$H$221*K$22/4/K$210</f>
        <v>0.3761002594849478</v>
      </c>
      <c r="L291" s="25"/>
      <c r="M291" s="25">
        <f>$H$221*H$22^3/48/H$167</f>
        <v>0.52948273972602744</v>
      </c>
      <c r="N291" s="25">
        <f>$H$221*I$22^3/48/I$167</f>
        <v>0.3038812785388128</v>
      </c>
      <c r="O291" s="25">
        <f>$H$221*J$22^3/48/J$167</f>
        <v>0.52293922789539227</v>
      </c>
      <c r="P291" s="25">
        <f>$H$221*K$22^3/48/K$167</f>
        <v>0.28982225744367712</v>
      </c>
    </row>
    <row r="292" spans="6:16" x14ac:dyDescent="0.25">
      <c r="F292" s="26" t="s">
        <v>119</v>
      </c>
      <c r="G292" s="1"/>
      <c r="H292" s="27">
        <f>IF(H291&gt;H$22/2,"Senza senso",H291/H$22)</f>
        <v>8.135281503522337E-4</v>
      </c>
      <c r="I292" s="27">
        <f t="shared" ref="I292:K292" si="66">IF(I291&gt;I$22/2,"Senza senso",I291/I$22)</f>
        <v>4.8909490165746367E-4</v>
      </c>
      <c r="J292" s="27">
        <f t="shared" si="66"/>
        <v>7.697995854817327E-4</v>
      </c>
      <c r="K292" s="27">
        <f t="shared" si="66"/>
        <v>5.223614715068719E-4</v>
      </c>
      <c r="L292" s="25"/>
      <c r="M292" s="27">
        <f>IF(M291&gt;H$22/2,"Senza senso",M291/H$22)</f>
        <v>7.2931506849315073E-4</v>
      </c>
      <c r="N292" s="27">
        <f t="shared" ref="N292:P292" si="67">IF(N291&gt;I$22/2,"Senza senso",N291/I$22)</f>
        <v>4.1856925418569255E-4</v>
      </c>
      <c r="O292" s="27">
        <f t="shared" si="67"/>
        <v>7.2179327521793273E-4</v>
      </c>
      <c r="P292" s="27">
        <f t="shared" si="67"/>
        <v>4.0253091311621823E-4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1.8241794495804688</v>
      </c>
      <c r="I293" s="25">
        <f>$H$221*I$24^3/48/I$167+$H$221*I$24/4/I$210</f>
        <v>1.0708600658673479</v>
      </c>
      <c r="J293" s="25">
        <f>$H$221*J$24^3/48/J$167+$H$221*J$24/4/J$210</f>
        <v>1.7777736633918699</v>
      </c>
      <c r="K293" s="25">
        <f>$H$221*K$24^3/48/K$167+$H$221*K$24/4/K$210</f>
        <v>1.1075671219343164</v>
      </c>
      <c r="L293" s="25"/>
      <c r="M293" s="25">
        <f>$H$221*H$24^3/48/H$167</f>
        <v>1.7333977473363775</v>
      </c>
      <c r="N293" s="25">
        <f>$H$221*I$24^3/48/I$167</f>
        <v>0.99483341789277868</v>
      </c>
      <c r="O293" s="25">
        <f>$H$221*J$24^3/48/J$167</f>
        <v>1.725989256510309</v>
      </c>
      <c r="P293" s="25">
        <f>$H$221*K$24^3/48/K$167</f>
        <v>0.97815011887241032</v>
      </c>
    </row>
    <row r="294" spans="6:16" x14ac:dyDescent="0.25">
      <c r="F294" s="26" t="s">
        <v>119</v>
      </c>
      <c r="G294" s="1"/>
      <c r="H294" s="27">
        <f>IF(H293&gt;H$24/2,"Senza senso",H293/H$24)</f>
        <v>1.6921887287388393E-3</v>
      </c>
      <c r="I294" s="27">
        <f t="shared" ref="I294:K294" si="68">IF(I293&gt;I$24/2,"Senza senso",I293/I$24)</f>
        <v>9.9337668447805933E-4</v>
      </c>
      <c r="J294" s="27">
        <f t="shared" si="68"/>
        <v>1.6480705139444423E-3</v>
      </c>
      <c r="K294" s="27">
        <f t="shared" si="68"/>
        <v>1.0255251129021449E-3</v>
      </c>
      <c r="L294" s="25"/>
      <c r="M294" s="27">
        <f>IF(M293&gt;H$24/2,"Senza senso",M293/H$24)</f>
        <v>1.6079756468797566E-3</v>
      </c>
      <c r="N294" s="27">
        <f t="shared" ref="N294:P294" si="69">IF(N293&gt;I$24/2,"Senza senso",N293/I$24)</f>
        <v>9.2285103700628826E-4</v>
      </c>
      <c r="O294" s="27">
        <f t="shared" si="69"/>
        <v>1.6000642036806424E-3</v>
      </c>
      <c r="P294" s="27">
        <f t="shared" si="69"/>
        <v>9.0569455451149105E-4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3.8008212492649083</v>
      </c>
      <c r="I295" s="25">
        <f>$H$221*I$26^3/48/I$167+$H$221*I$26/4/I$210</f>
        <v>2.2121321090397106</v>
      </c>
      <c r="J295" s="25">
        <f>$H$221*J$26^3/48/J$167+$H$221*J$26/4/J$210</f>
        <v>3.7166054333584073</v>
      </c>
      <c r="K295" s="25">
        <f>$H$221*K$26^3/48/K$167+$H$221*K$26/4/K$210</f>
        <v>2.20603017886453</v>
      </c>
      <c r="L295" s="25"/>
      <c r="M295" s="25">
        <f>$H$221*H$26^3/48/H$167</f>
        <v>3.6841019178082193</v>
      </c>
      <c r="N295" s="25">
        <f>$H$221*I$26^3/48/I$167</f>
        <v>2.1143835616438356</v>
      </c>
      <c r="O295" s="25">
        <f>$H$221*J$26^3/48/J$167</f>
        <v>3.65013589616715</v>
      </c>
      <c r="P295" s="25">
        <f>$H$221*K$26^3/48/K$167</f>
        <v>2.0406640082854279</v>
      </c>
    </row>
    <row r="296" spans="6:16" x14ac:dyDescent="0.25">
      <c r="H296" s="27">
        <f>IF(H295&gt;H$26/2,"Senza senso",H295/H$26)</f>
        <v>2.7422952736399051E-3</v>
      </c>
      <c r="I296" s="27">
        <f t="shared" ref="I296:K296" si="70">IF(I295&gt;I$26/2,"Senza senso",I295/I$26)</f>
        <v>1.5960549127270638E-3</v>
      </c>
      <c r="J296" s="27">
        <f t="shared" si="70"/>
        <v>2.6842448601461849E-3</v>
      </c>
      <c r="K296" s="27">
        <f t="shared" si="70"/>
        <v>1.5985725933800941E-3</v>
      </c>
      <c r="L296" s="25"/>
      <c r="M296" s="27">
        <f>IF(M295&gt;H$26/2,"Senza senso",M295/H$26)</f>
        <v>2.6580821917808221E-3</v>
      </c>
      <c r="N296" s="27">
        <f t="shared" ref="N296:P296" si="71">IF(N295&gt;I$26/2,"Senza senso",N295/I$26)</f>
        <v>1.5255292652552926E-3</v>
      </c>
      <c r="O296" s="27">
        <f t="shared" si="71"/>
        <v>2.6362385498823848E-3</v>
      </c>
      <c r="P296" s="27">
        <f t="shared" si="71"/>
        <v>1.4787420349894405E-3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0.625</v>
      </c>
      <c r="I300" s="25">
        <v>0.35899999999999999</v>
      </c>
      <c r="J300" s="25">
        <v>0.51900000000000002</v>
      </c>
      <c r="K300" s="25">
        <v>0.53400000000000003</v>
      </c>
      <c r="L300" s="25"/>
      <c r="M300" s="25">
        <v>0.627</v>
      </c>
      <c r="N300" s="25">
        <v>0.39800000000000002</v>
      </c>
      <c r="O300" s="25">
        <v>0.52</v>
      </c>
      <c r="P300" s="25">
        <v>0.53700000000000003</v>
      </c>
    </row>
    <row r="301" spans="6:16" x14ac:dyDescent="0.25">
      <c r="F301" s="26" t="s">
        <v>119</v>
      </c>
      <c r="G301" s="1"/>
      <c r="H301" s="27">
        <f>IF(H300&gt;H$20/2,"Senza senso",H300/H$20)</f>
        <v>1.0521885521885522E-3</v>
      </c>
      <c r="I301" s="27">
        <f t="shared" ref="I301:K301" si="72">IF(I300&gt;I$20/2,"Senza senso",I300/I$20)</f>
        <v>6.0437710437710431E-4</v>
      </c>
      <c r="J301" s="27">
        <f t="shared" si="72"/>
        <v>8.7124391472217556E-4</v>
      </c>
      <c r="K301" s="27">
        <f t="shared" si="72"/>
        <v>8.9000000000000006E-4</v>
      </c>
      <c r="L301" s="25"/>
      <c r="M301" s="27">
        <f>IF(M300&gt;H$20/2,"Senza senso",M300/H$20)</f>
        <v>1.0555555555555555E-3</v>
      </c>
      <c r="N301" s="27">
        <f t="shared" ref="N301:P301" si="73">IF(N300&gt;I$20/2,"Senza senso",N300/I$20)</f>
        <v>6.7003367003367004E-4</v>
      </c>
      <c r="O301" s="27">
        <f t="shared" si="73"/>
        <v>8.7292261205304685E-4</v>
      </c>
      <c r="P301" s="27">
        <f t="shared" si="73"/>
        <v>8.9500000000000007E-4</v>
      </c>
    </row>
    <row r="302" spans="6:16" x14ac:dyDescent="0.25">
      <c r="F302" t="s">
        <v>121</v>
      </c>
      <c r="G302" s="1" t="s">
        <v>12</v>
      </c>
      <c r="H302" s="25">
        <v>0.99399999999999999</v>
      </c>
      <c r="I302" s="25">
        <v>0.60799999999999998</v>
      </c>
      <c r="J302" s="25">
        <v>0.85099999999999998</v>
      </c>
      <c r="K302" s="25">
        <v>0.755</v>
      </c>
      <c r="L302" s="25"/>
      <c r="M302" s="25">
        <v>0.996</v>
      </c>
      <c r="N302" s="25">
        <v>0.61</v>
      </c>
      <c r="O302" s="25">
        <v>0.85199999999999998</v>
      </c>
      <c r="P302" s="25">
        <v>0.75700000000000001</v>
      </c>
    </row>
    <row r="303" spans="6:16" x14ac:dyDescent="0.25">
      <c r="F303" s="26" t="s">
        <v>119</v>
      </c>
      <c r="G303" s="1"/>
      <c r="H303" s="27">
        <f>IF(H302&gt;H$22/2,"Senza senso",H302/H$22)</f>
        <v>1.3691460055096419E-3</v>
      </c>
      <c r="I303" s="27">
        <f t="shared" ref="I303:K303" si="74">IF(I302&gt;I$22/2,"Senza senso",I302/I$22)</f>
        <v>8.3746556473829196E-4</v>
      </c>
      <c r="J303" s="27">
        <f t="shared" si="74"/>
        <v>1.1746031746031746E-3</v>
      </c>
      <c r="K303" s="27">
        <f t="shared" si="74"/>
        <v>1.0486111111111111E-3</v>
      </c>
      <c r="L303" s="25"/>
      <c r="M303" s="27">
        <f>IF(M302&gt;H$22/2,"Senza senso",M302/H$22)</f>
        <v>1.3719008264462809E-3</v>
      </c>
      <c r="N303" s="27">
        <f t="shared" ref="N303:P303" si="75">IF(N302&gt;I$22/2,"Senza senso",N302/I$22)</f>
        <v>8.4022038567493115E-4</v>
      </c>
      <c r="O303" s="27">
        <f t="shared" si="75"/>
        <v>1.1759834368530021E-3</v>
      </c>
      <c r="P303" s="27">
        <f t="shared" si="75"/>
        <v>1.0513888888888888E-3</v>
      </c>
    </row>
    <row r="304" spans="6:16" x14ac:dyDescent="0.25">
      <c r="F304" t="s">
        <v>123</v>
      </c>
      <c r="G304" s="1" t="s">
        <v>12</v>
      </c>
      <c r="H304" s="25">
        <v>2.7040000000000002</v>
      </c>
      <c r="I304" s="25">
        <v>1.5660000000000001</v>
      </c>
      <c r="J304" s="25">
        <v>2.488</v>
      </c>
      <c r="K304" s="25">
        <v>1.8049999999999999</v>
      </c>
      <c r="L304" s="25"/>
      <c r="M304" s="25">
        <v>2.706</v>
      </c>
      <c r="N304" s="25">
        <v>1.5680000000000001</v>
      </c>
      <c r="O304" s="25">
        <v>2.4900000000000002</v>
      </c>
      <c r="P304" s="25">
        <v>1.806</v>
      </c>
    </row>
    <row r="305" spans="6:16" x14ac:dyDescent="0.25">
      <c r="F305" s="26" t="s">
        <v>119</v>
      </c>
      <c r="G305" s="1"/>
      <c r="H305" s="27">
        <f>IF(H304&gt;H$24/2,"Senza senso",H304/H$24)</f>
        <v>2.5083487940630801E-3</v>
      </c>
      <c r="I305" s="27">
        <f t="shared" ref="I305:K305" si="76">IF(I304&gt;I$24/2,"Senza senso",I304/I$24)</f>
        <v>1.4526901669758812E-3</v>
      </c>
      <c r="J305" s="27">
        <f t="shared" si="76"/>
        <v>2.3064800222490035E-3</v>
      </c>
      <c r="K305" s="27">
        <f t="shared" si="76"/>
        <v>1.6712962962962962E-3</v>
      </c>
      <c r="L305" s="25"/>
      <c r="M305" s="27">
        <f>IF(M304&gt;H$24/2,"Senza senso",M304/H$24)</f>
        <v>2.5102040816326531E-3</v>
      </c>
      <c r="N305" s="27">
        <f t="shared" ref="N305:P305" si="77">IF(N304&gt;I$24/2,"Senza senso",N304/I$24)</f>
        <v>1.4545454545454547E-3</v>
      </c>
      <c r="O305" s="27">
        <f t="shared" si="77"/>
        <v>2.3083341058681749E-3</v>
      </c>
      <c r="P305" s="27">
        <f t="shared" si="77"/>
        <v>1.6722222222222223E-3</v>
      </c>
    </row>
    <row r="306" spans="6:16" x14ac:dyDescent="0.25">
      <c r="F306" t="s">
        <v>124</v>
      </c>
      <c r="G306" s="1" t="s">
        <v>12</v>
      </c>
      <c r="H306" s="25">
        <v>5.3520000000000003</v>
      </c>
      <c r="I306" s="25">
        <v>3.0270000000000001</v>
      </c>
      <c r="J306" s="25">
        <v>5.0389999999999997</v>
      </c>
      <c r="K306" s="25">
        <v>3.27</v>
      </c>
      <c r="L306" s="25"/>
      <c r="M306" s="25">
        <v>5.3540000000000001</v>
      </c>
      <c r="N306" s="25">
        <v>3.0289999999999999</v>
      </c>
      <c r="O306" s="25">
        <v>5.0389999999999997</v>
      </c>
      <c r="P306" s="25">
        <v>3.2709999999999999</v>
      </c>
    </row>
    <row r="307" spans="6:16" x14ac:dyDescent="0.25">
      <c r="H307" s="27">
        <f>IF(H306&gt;H$26/2,"Senza senso",H306/H$26)</f>
        <v>3.8614718614718617E-3</v>
      </c>
      <c r="I307" s="27">
        <f t="shared" ref="I307:K307" si="78">IF(I306&gt;I$26/2,"Senza senso",I306/I$26)</f>
        <v>2.183982683982684E-3</v>
      </c>
      <c r="J307" s="27">
        <f t="shared" si="78"/>
        <v>3.6393182146468293E-3</v>
      </c>
      <c r="K307" s="27">
        <f t="shared" si="78"/>
        <v>2.3695652173913043E-3</v>
      </c>
      <c r="L307" s="25"/>
      <c r="M307" s="27">
        <f>IF(M306&gt;H$26/2,"Senza senso",M306/H$26)</f>
        <v>3.8629148629148631E-3</v>
      </c>
      <c r="N307" s="27">
        <f t="shared" ref="N307:P307" si="79">IF(N306&gt;I$26/2,"Senza senso",N306/I$26)</f>
        <v>2.1854256854256853E-3</v>
      </c>
      <c r="O307" s="27">
        <f t="shared" si="79"/>
        <v>3.6393182146468293E-3</v>
      </c>
      <c r="P307" s="27">
        <f t="shared" si="79"/>
        <v>2.3702898550724636E-3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0.27886468112905821</v>
      </c>
      <c r="I310" s="25">
        <f>$H$221*I$20^3/48/I$168+$H$221*I$20/4/I$211</f>
        <v>0.15096013178393092</v>
      </c>
      <c r="J310" s="25">
        <f>$H$221*J$20^3/48/J$168+$H$221*J$20/4/J$211</f>
        <v>0.25623115244864586</v>
      </c>
      <c r="K310" s="25">
        <f>$H$221*K$20^3/48/K$168+$H$221*K$20/4/K$211</f>
        <v>0.16308910031984261</v>
      </c>
      <c r="L310" s="25"/>
      <c r="M310" s="25">
        <f>$H$221*H$20^3/48/H$168</f>
        <v>0.27840256785757661</v>
      </c>
      <c r="N310" s="25">
        <f>$H$221*I$20^3/48/I$168</f>
        <v>0.15057312733097583</v>
      </c>
      <c r="O310" s="25">
        <f>$H$221*J$20^3/48/J$168</f>
        <v>0.2559669673224228</v>
      </c>
      <c r="P310" s="25">
        <f>$H$221*K$20^3/48/K$168</f>
        <v>0.16242489665333443</v>
      </c>
    </row>
    <row r="311" spans="6:16" x14ac:dyDescent="0.25">
      <c r="F311" s="26" t="s">
        <v>119</v>
      </c>
      <c r="G311" s="1"/>
      <c r="H311" s="27">
        <f>IF(H310&gt;H$20/2,"Senza senso",H310/H$20)</f>
        <v>4.6946916014992964E-4</v>
      </c>
      <c r="I311" s="27">
        <f t="shared" ref="I311:K311" si="80">IF(I310&gt;I$20/2,"Senza senso",I310/I$20)</f>
        <v>2.5414163599988372E-4</v>
      </c>
      <c r="J311" s="27">
        <f t="shared" si="80"/>
        <v>4.3013455170160458E-4</v>
      </c>
      <c r="K311" s="27">
        <f t="shared" si="80"/>
        <v>2.7181516719973768E-4</v>
      </c>
      <c r="L311" s="25"/>
      <c r="M311" s="27">
        <f>IF(M310&gt;H$20/2,"Senza senso",M310/H$20)</f>
        <v>4.6869119167942193E-4</v>
      </c>
      <c r="N311" s="27">
        <f t="shared" ref="N311:P311" si="81">IF(N310&gt;I$20/2,"Senza senso",N310/I$20)</f>
        <v>2.5349011335181116E-4</v>
      </c>
      <c r="O311" s="27">
        <f t="shared" si="81"/>
        <v>4.2969106483535806E-4</v>
      </c>
      <c r="P311" s="27">
        <f t="shared" si="81"/>
        <v>2.7070816108889069E-4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0.50886908195243419</v>
      </c>
      <c r="I312" s="25">
        <f>$H$221*I$22^3/48/I$168+$H$221*I$22/4/I$211</f>
        <v>0.27538772763389824</v>
      </c>
      <c r="J312" s="25">
        <f>$H$221*J$22^3/48/J$168+$H$221*J$22/4/J$211</f>
        <v>0.46080715894333496</v>
      </c>
      <c r="K312" s="25">
        <f>$H$221*K$22^3/48/K$168+$H$221*K$22/4/K$211</f>
        <v>0.28146726581677167</v>
      </c>
      <c r="L312" s="25"/>
      <c r="M312" s="25">
        <f>$H$221*H$22^3/48/H$168</f>
        <v>0.50830427684284563</v>
      </c>
      <c r="N312" s="25">
        <f>$H$221*I$22^3/48/I$168</f>
        <v>0.27491472219139756</v>
      </c>
      <c r="O312" s="25">
        <f>$H$221*J$22^3/48/J$168</f>
        <v>0.46048585270873937</v>
      </c>
      <c r="P312" s="25">
        <f>$H$221*K$22^3/48/K$168</f>
        <v>0.28067022141696185</v>
      </c>
    </row>
    <row r="313" spans="6:16" x14ac:dyDescent="0.25">
      <c r="F313" s="26" t="s">
        <v>119</v>
      </c>
      <c r="G313" s="1"/>
      <c r="H313" s="27">
        <f>IF(H312&gt;H$22/2,"Senza senso",H312/H$22)</f>
        <v>7.0092160048544649E-4</v>
      </c>
      <c r="I313" s="27">
        <f t="shared" ref="I313:K313" si="82">IF(I312&gt;I$22/2,"Senza senso",I312/I$22)</f>
        <v>3.7932193888966698E-4</v>
      </c>
      <c r="J313" s="27">
        <f t="shared" si="82"/>
        <v>6.360347259397308E-4</v>
      </c>
      <c r="K313" s="27">
        <f t="shared" si="82"/>
        <v>3.9092675807884952E-4</v>
      </c>
      <c r="L313" s="25"/>
      <c r="M313" s="27">
        <f>IF(M312&gt;H$22/2,"Senza senso",M312/H$22)</f>
        <v>7.0014363201493883E-4</v>
      </c>
      <c r="N313" s="27">
        <f t="shared" ref="N313:P313" si="83">IF(N312&gt;I$22/2,"Senza senso",N312/I$22)</f>
        <v>3.7867041624159442E-4</v>
      </c>
      <c r="O313" s="27">
        <f t="shared" si="83"/>
        <v>6.3559123907348434E-4</v>
      </c>
      <c r="P313" s="27">
        <f t="shared" si="83"/>
        <v>3.8981975196800258E-4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1.6649032593632387</v>
      </c>
      <c r="I314" s="25">
        <f>$H$221*I$24^3/48/I$168+$H$221*I$24/4/I$211</f>
        <v>0.90070629697840698</v>
      </c>
      <c r="J314" s="25">
        <f>$H$221*J$24^3/48/J$168+$H$221*J$24/4/J$211</f>
        <v>1.5203368970273512</v>
      </c>
      <c r="K314" s="25">
        <f>$H$221*K$24^3/48/K$168+$H$221*K$24/4/K$211</f>
        <v>0.94845756388196112</v>
      </c>
      <c r="L314" s="25"/>
      <c r="M314" s="25">
        <f>$H$221*H$24^3/48/H$168</f>
        <v>1.6640646093520313</v>
      </c>
      <c r="N314" s="25">
        <f>$H$221*I$24^3/48/I$168</f>
        <v>0.90000395556378476</v>
      </c>
      <c r="O314" s="25">
        <f>$H$221*J$24^3/48/J$168</f>
        <v>1.5198585077447311</v>
      </c>
      <c r="P314" s="25">
        <f>$H$221*K$24^3/48/K$168</f>
        <v>0.94726199728224636</v>
      </c>
    </row>
    <row r="315" spans="6:16" x14ac:dyDescent="0.25">
      <c r="F315" s="26" t="s">
        <v>119</v>
      </c>
      <c r="G315" s="1"/>
      <c r="H315" s="27">
        <f>IF(H314&gt;H$24/2,"Senza senso",H314/H$24)</f>
        <v>1.5444371608193308E-3</v>
      </c>
      <c r="I315" s="27">
        <f t="shared" ref="I315:K315" si="84">IF(I314&gt;I$24/2,"Senza senso",I314/I$24)</f>
        <v>8.3553459831021059E-4</v>
      </c>
      <c r="J315" s="27">
        <f t="shared" si="84"/>
        <v>1.4094158682000104E-3</v>
      </c>
      <c r="K315" s="27">
        <f t="shared" si="84"/>
        <v>8.7820144803885287E-4</v>
      </c>
      <c r="L315" s="25"/>
      <c r="M315" s="27">
        <f>IF(M314&gt;H$24/2,"Senza senso",M314/H$24)</f>
        <v>1.543659192348823E-3</v>
      </c>
      <c r="N315" s="27">
        <f t="shared" ref="N315:P315" si="85">IF(N314&gt;I$24/2,"Senza senso",N314/I$24)</f>
        <v>8.3488307566213804E-4</v>
      </c>
      <c r="O315" s="27">
        <f t="shared" si="85"/>
        <v>1.4089723813337637E-3</v>
      </c>
      <c r="P315" s="27">
        <f t="shared" si="85"/>
        <v>8.7709444192800594E-4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3.5378219967130415</v>
      </c>
      <c r="I316" s="25">
        <f>$H$221*I$26^3/48/I$168+$H$221*I$26/4/I$211</f>
        <v>1.9137394057429955</v>
      </c>
      <c r="J316" s="25">
        <f>$H$221*J$26^3/48/J$168+$H$221*J$26/4/J$211</f>
        <v>3.214822990521423</v>
      </c>
      <c r="K316" s="25">
        <f>$H$221*K$26^3/48/K$168+$H$221*K$26/4/K$211</f>
        <v>1.9777513860140887</v>
      </c>
      <c r="L316" s="25"/>
      <c r="M316" s="25">
        <f>$H$221*H$26^3/48/H$168</f>
        <v>3.5367437324129178</v>
      </c>
      <c r="N316" s="25">
        <f>$H$221*I$26^3/48/I$168</f>
        <v>1.9128363953527669</v>
      </c>
      <c r="O316" s="25">
        <f>$H$221*J$26^3/48/J$168</f>
        <v>3.2142089386064181</v>
      </c>
      <c r="P316" s="25">
        <f>$H$221*K$26^3/48/K$168</f>
        <v>1.9762237175811199</v>
      </c>
    </row>
    <row r="317" spans="6:16" x14ac:dyDescent="0.25">
      <c r="H317" s="27">
        <f>IF(H316&gt;H$26/2,"Senza senso",H316/H$26)</f>
        <v>2.5525411231695828E-3</v>
      </c>
      <c r="I317" s="27">
        <f t="shared" ref="I317:K317" si="86">IF(I316&gt;I$26/2,"Senza senso",I316/I$26)</f>
        <v>1.3807643620079332E-3</v>
      </c>
      <c r="J317" s="27">
        <f t="shared" si="86"/>
        <v>2.3218424025143892E-3</v>
      </c>
      <c r="K317" s="27">
        <f t="shared" si="86"/>
        <v>1.4331531782710788E-3</v>
      </c>
      <c r="L317" s="25"/>
      <c r="M317" s="27">
        <f>IF(M316&gt;H$26/2,"Senza senso",M316/H$26)</f>
        <v>2.551763154699075E-3</v>
      </c>
      <c r="N317" s="27">
        <f t="shared" ref="N317:P317" si="87">IF(N316&gt;I$26/2,"Senza senso",N316/I$26)</f>
        <v>1.3801128393598607E-3</v>
      </c>
      <c r="O317" s="27">
        <f t="shared" si="87"/>
        <v>2.3213989156481425E-3</v>
      </c>
      <c r="P317" s="27">
        <f t="shared" si="87"/>
        <v>1.4320461721602318E-3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0.32830072241504799</v>
      </c>
      <c r="I321" s="25">
        <f>$H$221*I$20^3/48/I$170+$H$221*I$20/4/I$213</f>
        <v>0.19851209827865501</v>
      </c>
      <c r="J321" s="25">
        <f>$H$221*J$20^3/48/J$170+$H$221*J$20/4/J$213</f>
        <v>0.31257732993658227</v>
      </c>
      <c r="K321" s="25">
        <f>$H$221*K$20^3/48/K$170+$H$221*K$20/4/K$213</f>
        <v>0.22276837655913079</v>
      </c>
      <c r="L321" s="25"/>
      <c r="M321" s="25">
        <f>$H$221*H$20^3/48/H$170</f>
        <v>0.29000219178082193</v>
      </c>
      <c r="N321" s="25">
        <f>$H$221*I$20^3/48/I$170</f>
        <v>0.16643835616438357</v>
      </c>
      <c r="O321" s="25">
        <f>$H$221*J$20^3/48/J$170</f>
        <v>0.29068247693372079</v>
      </c>
      <c r="P321" s="25">
        <f>$H$221*K$20^3/48/K$170</f>
        <v>0.16772121379842425</v>
      </c>
    </row>
    <row r="322" spans="6:16" x14ac:dyDescent="0.25">
      <c r="F322" s="26" t="s">
        <v>119</v>
      </c>
      <c r="G322" s="1"/>
      <c r="H322" s="27">
        <f>IF(H321&gt;H$20/2,"Senza senso",H321/H$20)</f>
        <v>5.5269481888055218E-4</v>
      </c>
      <c r="I322" s="27">
        <f t="shared" ref="I322:K322" si="88">IF(I321&gt;I$20/2,"Senza senso",I321/I$20)</f>
        <v>3.3419545164756735E-4</v>
      </c>
      <c r="J322" s="27">
        <f t="shared" si="88"/>
        <v>5.2472272945540074E-4</v>
      </c>
      <c r="K322" s="27">
        <f t="shared" si="88"/>
        <v>3.7128062759855129E-4</v>
      </c>
      <c r="L322" s="25"/>
      <c r="M322" s="27">
        <f>IF(M321&gt;H$20/2,"Senza senso",M321/H$20)</f>
        <v>4.8821917808219181E-4</v>
      </c>
      <c r="N322" s="27">
        <f>IF(N321&gt;I$20/2,"Senza senso",N321/I$20)</f>
        <v>2.8019925280199252E-4</v>
      </c>
      <c r="O322" s="27">
        <f>IF(O321&gt;J$20/2,"Senza senso",O321/J$20)</f>
        <v>4.8796789815967897E-4</v>
      </c>
      <c r="P322" s="27">
        <f>IF(P321&gt;K$20/2,"Senza senso",P321/K$20)</f>
        <v>2.795353563307071E-4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0.57629205494563707</v>
      </c>
      <c r="I323" s="25">
        <f>$H$221*I$22^3/48/I$170+$H$221*I$22/4/I$213</f>
        <v>0.34308251890070013</v>
      </c>
      <c r="J323" s="25">
        <f>$H$221*J$22^3/48/J$170+$H$221*J$22/4/J$213</f>
        <v>0.54956810316914273</v>
      </c>
      <c r="K323" s="25">
        <f>$H$221*K$22^3/48/K$170+$H$221*K$22/4/K$213</f>
        <v>0.35587885275652498</v>
      </c>
      <c r="L323" s="25"/>
      <c r="M323" s="25">
        <f>$H$221*H$22^3/48/H$170</f>
        <v>0.52948273972602744</v>
      </c>
      <c r="N323" s="25">
        <f>$H$221*I$22^3/48/I$170</f>
        <v>0.3038812785388128</v>
      </c>
      <c r="O323" s="25">
        <f>$H$221*J$22^3/48/J$170</f>
        <v>0.52293922789539227</v>
      </c>
      <c r="P323" s="25">
        <f>$H$221*K$22^3/48/K$170</f>
        <v>0.28982225744367712</v>
      </c>
    </row>
    <row r="324" spans="6:16" x14ac:dyDescent="0.25">
      <c r="F324" s="26" t="s">
        <v>119</v>
      </c>
      <c r="G324" s="1"/>
      <c r="H324" s="27">
        <f>IF(H323&gt;H$22/2,"Senza senso",H323/H$22)</f>
        <v>7.9379070929151111E-4</v>
      </c>
      <c r="I324" s="27">
        <f t="shared" ref="I324:K324" si="89">IF(I323&gt;I$22/2,"Senza senso",I323/I$22)</f>
        <v>4.7256545303126738E-4</v>
      </c>
      <c r="J324" s="27">
        <f t="shared" si="89"/>
        <v>7.5854810651365462E-4</v>
      </c>
      <c r="K324" s="27">
        <f t="shared" si="89"/>
        <v>4.9427618438406247E-4</v>
      </c>
      <c r="L324" s="25"/>
      <c r="M324" s="27">
        <f>IF(M323&gt;H$22/2,"Senza senso",M323/H$22)</f>
        <v>7.2931506849315073E-4</v>
      </c>
      <c r="N324" s="27">
        <f>IF(N323&gt;I$22/2,"Senza senso",N323/I$22)</f>
        <v>4.1856925418569255E-4</v>
      </c>
      <c r="O324" s="27">
        <f>IF(O323&gt;J$22/2,"Senza senso",O323/J$22)</f>
        <v>7.2179327521793273E-4</v>
      </c>
      <c r="P324" s="27">
        <f>IF(P323&gt;K$22/2,"Senza senso",P323/K$22)</f>
        <v>4.0253091311621823E-4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1.8029024881170099</v>
      </c>
      <c r="I325" s="25">
        <f>$H$221*I$24^3/48/I$170+$H$221*I$24/4/I$213</f>
        <v>1.0530413202483082</v>
      </c>
      <c r="J325" s="25">
        <f>$H$221*J$24^3/48/J$170+$H$221*J$24/4/J$213</f>
        <v>1.7656366930290042</v>
      </c>
      <c r="K325" s="25">
        <f>$H$221*K$24^3/48/K$170+$H$221*K$24/4/K$213</f>
        <v>1.077235011841682</v>
      </c>
      <c r="L325" s="25"/>
      <c r="M325" s="25">
        <f>$H$221*H$24^3/48/H$170</f>
        <v>1.7333977473363775</v>
      </c>
      <c r="N325" s="25">
        <f>$H$221*I$24^3/48/I$170</f>
        <v>0.99483341789277868</v>
      </c>
      <c r="O325" s="25">
        <f>$H$221*J$24^3/48/J$170</f>
        <v>1.725989256510309</v>
      </c>
      <c r="P325" s="25">
        <f>$H$221*K$24^3/48/K$170</f>
        <v>0.97815011887241032</v>
      </c>
    </row>
    <row r="326" spans="6:16" x14ac:dyDescent="0.25">
      <c r="F326" s="26" t="s">
        <v>119</v>
      </c>
      <c r="G326" s="1"/>
      <c r="H326" s="27">
        <f>IF(H325&gt;H$24/2,"Senza senso",H325/H$24)</f>
        <v>1.6724512876781167E-3</v>
      </c>
      <c r="I326" s="27">
        <f t="shared" ref="I326:K326" si="90">IF(I325&gt;I$24/2,"Senza senso",I325/I$24)</f>
        <v>9.7684723585186287E-4</v>
      </c>
      <c r="J326" s="27">
        <f t="shared" si="90"/>
        <v>1.6368190349763643E-3</v>
      </c>
      <c r="K326" s="27">
        <f t="shared" si="90"/>
        <v>9.9743982577933524E-4</v>
      </c>
      <c r="L326" s="25"/>
      <c r="M326" s="27">
        <f>IF(M325&gt;H$24/2,"Senza senso",M325/H$24)</f>
        <v>1.6079756468797566E-3</v>
      </c>
      <c r="N326" s="27">
        <f>IF(N325&gt;I$24/2,"Senza senso",N325/I$24)</f>
        <v>9.2285103700628826E-4</v>
      </c>
      <c r="O326" s="27">
        <f>IF(O325&gt;J$24/2,"Senza senso",O325/J$24)</f>
        <v>1.6000642036806424E-3</v>
      </c>
      <c r="P326" s="27">
        <f>IF(P325&gt;K$24/2,"Senza senso",P325/K$24)</f>
        <v>9.0569455451149105E-4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3.7734651559547467</v>
      </c>
      <c r="I327" s="25">
        <f>$H$221*I$26^3/48/I$170+$H$221*I$26/4/I$213</f>
        <v>2.1892222932438021</v>
      </c>
      <c r="J327" s="25">
        <f>$H$221*J$26^3/48/J$170+$H$221*J$26/4/J$213</f>
        <v>3.7010266355792063</v>
      </c>
      <c r="K327" s="25">
        <f>$H$221*K$26^3/48/K$170+$H$221*K$26/4/K$213</f>
        <v>2.1672724826350529</v>
      </c>
      <c r="L327" s="25"/>
      <c r="M327" s="25">
        <f>$H$221*H$26^3/48/H$170</f>
        <v>3.6841019178082193</v>
      </c>
      <c r="N327" s="25">
        <f>$H$221*I$26^3/48/I$170</f>
        <v>2.1143835616438356</v>
      </c>
      <c r="O327" s="25">
        <f>$H$221*J$26^3/48/J$170</f>
        <v>3.65013589616715</v>
      </c>
      <c r="P327" s="25">
        <f>$H$221*K$26^3/48/K$170</f>
        <v>2.0406640082854279</v>
      </c>
    </row>
    <row r="328" spans="6:16" x14ac:dyDescent="0.25">
      <c r="H328" s="27">
        <f>IF(H327&gt;H$26/2,"Senza senso",H327/H$26)</f>
        <v>2.7225578325791823E-3</v>
      </c>
      <c r="I328" s="27">
        <f t="shared" ref="I328:K328" si="91">IF(I327&gt;I$26/2,"Senza senso",I327/I$26)</f>
        <v>1.5795254641008674E-3</v>
      </c>
      <c r="J328" s="27">
        <f t="shared" si="91"/>
        <v>2.6729933811781067E-3</v>
      </c>
      <c r="K328" s="27">
        <f t="shared" si="91"/>
        <v>1.5704873062572847E-3</v>
      </c>
      <c r="M328" s="27">
        <f>IF(M327&gt;H$26/2,"Senza senso",M327/H$26)</f>
        <v>2.6580821917808221E-3</v>
      </c>
      <c r="N328" s="27">
        <f>IF(N327&gt;I$26/2,"Senza senso",N327/I$26)</f>
        <v>1.5255292652552926E-3</v>
      </c>
      <c r="O328" s="27">
        <f>IF(O327&gt;J$26/2,"Senza senso",O327/J$26)</f>
        <v>2.6362385498823848E-3</v>
      </c>
      <c r="P328" s="27">
        <f>IF(P327&gt;K$26/2,"Senza senso",P327/K$26)</f>
        <v>1.4787420349894405E-3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0.57299999999999995</v>
      </c>
      <c r="I332" s="25">
        <v>0.35299999999999998</v>
      </c>
      <c r="J332" s="25">
        <v>0.48899999999999999</v>
      </c>
      <c r="K332" s="25">
        <v>0.46400000000000002</v>
      </c>
      <c r="L332" s="25"/>
      <c r="M332" s="25">
        <v>0.57499999999999996</v>
      </c>
      <c r="N332" s="25">
        <v>0.35499999999999998</v>
      </c>
      <c r="O332" s="25">
        <v>0.49</v>
      </c>
      <c r="P332" s="25">
        <v>0.46600000000000003</v>
      </c>
    </row>
    <row r="333" spans="6:16" x14ac:dyDescent="0.25">
      <c r="F333" s="26" t="s">
        <v>119</v>
      </c>
      <c r="G333" s="1"/>
      <c r="H333" s="27">
        <f>IF(H332&gt;H$20/2,"Senza senso",H332/H$20)</f>
        <v>9.6464646464646453E-4</v>
      </c>
      <c r="I333" s="27">
        <f t="shared" ref="I333:K333" si="92">IF(I332&gt;I$20/2,"Senza senso",I332/I$20)</f>
        <v>5.9427609427609423E-4</v>
      </c>
      <c r="J333" s="27">
        <f t="shared" si="92"/>
        <v>8.2088299479603818E-4</v>
      </c>
      <c r="K333" s="27">
        <f t="shared" si="92"/>
        <v>7.7333333333333334E-4</v>
      </c>
      <c r="L333" s="25"/>
      <c r="M333" s="27">
        <f>IF(M332&gt;H$20/2,"Senza senso",M332/H$20)</f>
        <v>9.6801346801346792E-4</v>
      </c>
      <c r="N333" s="27">
        <f>IF(N332&gt;I$20/2,"Senza senso",N332/I$20)</f>
        <v>5.9764309764309762E-4</v>
      </c>
      <c r="O333" s="27">
        <f>IF(O332&gt;J$20/2,"Senza senso",O332/J$20)</f>
        <v>8.2256169212690947E-4</v>
      </c>
      <c r="P333" s="27">
        <f>IF(P332&gt;K$20/2,"Senza senso",P332/K$20)</f>
        <v>7.7666666666666672E-4</v>
      </c>
    </row>
    <row r="334" spans="6:16" x14ac:dyDescent="0.25">
      <c r="F334" t="s">
        <v>121</v>
      </c>
      <c r="G334" s="1" t="s">
        <v>12</v>
      </c>
      <c r="H334" s="25">
        <v>0.92900000000000005</v>
      </c>
      <c r="I334" s="25">
        <v>0.55600000000000005</v>
      </c>
      <c r="J334" s="25">
        <v>0.81399999999999995</v>
      </c>
      <c r="K334" s="25">
        <v>0.66900000000000004</v>
      </c>
      <c r="L334" s="25"/>
      <c r="M334" s="25">
        <v>0.93100000000000005</v>
      </c>
      <c r="N334" s="25">
        <v>0.55800000000000005</v>
      </c>
      <c r="O334" s="25">
        <v>0.81499999999999995</v>
      </c>
      <c r="P334" s="25">
        <v>0.67</v>
      </c>
    </row>
    <row r="335" spans="6:16" x14ac:dyDescent="0.25">
      <c r="F335" s="26" t="s">
        <v>119</v>
      </c>
      <c r="G335" s="1"/>
      <c r="H335" s="27">
        <f>IF(H334&gt;H$22/2,"Senza senso",H334/H$22)</f>
        <v>1.2796143250688706E-3</v>
      </c>
      <c r="I335" s="27">
        <f t="shared" ref="I335:K335" si="93">IF(I334&gt;I$22/2,"Senza senso",I334/I$22)</f>
        <v>7.6584022038567504E-4</v>
      </c>
      <c r="J335" s="27">
        <f t="shared" si="93"/>
        <v>1.1235334713595583E-3</v>
      </c>
      <c r="K335" s="27">
        <f t="shared" si="93"/>
        <v>9.2916666666666668E-4</v>
      </c>
      <c r="L335" s="25"/>
      <c r="M335" s="27">
        <f>IF(M334&gt;H$22/2,"Senza senso",M334/H$22)</f>
        <v>1.2823691460055098E-3</v>
      </c>
      <c r="N335" s="27">
        <f>IF(N334&gt;I$22/2,"Senza senso",N334/I$22)</f>
        <v>7.6859504132231412E-4</v>
      </c>
      <c r="O335" s="27">
        <f>IF(O334&gt;J$22/2,"Senza senso",O334/J$22)</f>
        <v>1.1249137336093857E-3</v>
      </c>
      <c r="P335" s="27">
        <f>IF(P334&gt;K$22/2,"Senza senso",P334/K$22)</f>
        <v>9.3055555555555556E-4</v>
      </c>
    </row>
    <row r="336" spans="6:16" x14ac:dyDescent="0.25">
      <c r="F336" t="s">
        <v>123</v>
      </c>
      <c r="G336" s="1" t="s">
        <v>12</v>
      </c>
      <c r="H336" s="25">
        <v>2.6040000000000001</v>
      </c>
      <c r="I336" s="25">
        <v>1.4870000000000001</v>
      </c>
      <c r="J336" s="25">
        <v>2.4319999999999999</v>
      </c>
      <c r="K336" s="25">
        <v>1.671</v>
      </c>
      <c r="L336" s="25"/>
      <c r="M336" s="25">
        <v>2.6059999999999999</v>
      </c>
      <c r="N336" s="25">
        <v>1.4890000000000001</v>
      </c>
      <c r="O336" s="25">
        <v>2.4329999999999998</v>
      </c>
      <c r="P336" s="25">
        <v>1.6719999999999999</v>
      </c>
    </row>
    <row r="337" spans="6:16" x14ac:dyDescent="0.25">
      <c r="F337" s="26" t="s">
        <v>119</v>
      </c>
      <c r="G337" s="1"/>
      <c r="H337" s="27">
        <f>IF(H336&gt;H$24/2,"Senza senso",H336/H$24)</f>
        <v>2.4155844155844155E-3</v>
      </c>
      <c r="I337" s="27">
        <f t="shared" ref="I337:K337" si="94">IF(I336&gt;I$24/2,"Senza senso",I336/I$24)</f>
        <v>1.3794063079777365E-3</v>
      </c>
      <c r="J337" s="27">
        <f t="shared" si="94"/>
        <v>2.254565680912209E-3</v>
      </c>
      <c r="K337" s="27">
        <f t="shared" si="94"/>
        <v>1.5472222222222222E-3</v>
      </c>
      <c r="L337" s="25"/>
      <c r="M337" s="27">
        <f>IF(M336&gt;H$24/2,"Senza senso",M336/H$24)</f>
        <v>2.4174397031539886E-3</v>
      </c>
      <c r="N337" s="27">
        <f>IF(N336&gt;I$24/2,"Senza senso",N336/I$24)</f>
        <v>1.38126159554731E-3</v>
      </c>
      <c r="O337" s="27">
        <f>IF(O336&gt;J$24/2,"Senza senso",O336/J$24)</f>
        <v>2.2554927227217943E-3</v>
      </c>
      <c r="P337" s="27">
        <f>IF(P336&gt;K$24/2,"Senza senso",P336/K$24)</f>
        <v>1.5481481481481481E-3</v>
      </c>
    </row>
    <row r="338" spans="6:16" x14ac:dyDescent="0.25">
      <c r="F338" t="s">
        <v>124</v>
      </c>
      <c r="G338" s="1" t="s">
        <v>12</v>
      </c>
      <c r="H338" s="25">
        <v>5.2220000000000004</v>
      </c>
      <c r="I338" s="25">
        <v>2.923</v>
      </c>
      <c r="J338" s="25">
        <v>4.9649999999999999</v>
      </c>
      <c r="K338" s="25">
        <v>3.0960000000000001</v>
      </c>
      <c r="L338" s="25"/>
      <c r="M338" s="25">
        <v>5.2240000000000002</v>
      </c>
      <c r="N338" s="25">
        <v>2.9249999999999998</v>
      </c>
      <c r="O338" s="25">
        <v>4.9649999999999999</v>
      </c>
      <c r="P338" s="25">
        <v>3.097</v>
      </c>
    </row>
    <row r="339" spans="6:16" x14ac:dyDescent="0.25">
      <c r="H339" s="27">
        <f>IF(H338&gt;H$26/2,"Senza senso",H338/H$26)</f>
        <v>3.7676767676767678E-3</v>
      </c>
      <c r="I339" s="27">
        <f t="shared" ref="I339:K339" si="95">IF(I338&gt;I$26/2,"Senza senso",I338/I$26)</f>
        <v>2.1089466089466088E-3</v>
      </c>
      <c r="J339" s="27">
        <f t="shared" si="95"/>
        <v>3.5858731763686266E-3</v>
      </c>
      <c r="K339" s="27">
        <f t="shared" si="95"/>
        <v>2.2434782608695652E-3</v>
      </c>
      <c r="M339" s="27">
        <f>IF(M338&gt;H$26/2,"Senza senso",M338/H$26)</f>
        <v>3.7691197691197692E-3</v>
      </c>
      <c r="N339" s="27">
        <f>IF(N338&gt;I$26/2,"Senza senso",N338/I$26)</f>
        <v>2.1103896103896102E-3</v>
      </c>
      <c r="O339" s="27">
        <f>IF(O338&gt;J$26/2,"Senza senso",O338/J$26)</f>
        <v>3.5858731763686266E-3</v>
      </c>
      <c r="P339" s="27">
        <f>IF(P338&gt;K$26/2,"Senza senso",P338/K$26)</f>
        <v>2.2442028985507245E-3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0.27538873334090846</v>
      </c>
      <c r="I342" s="25">
        <f>$H$221*I$20^3/48/I$171+$H$221*I$20/4/I$214</f>
        <v>0.14660025067867588</v>
      </c>
      <c r="J342" s="25">
        <f>$H$221*J$20^3/48/J$171+$H$221*J$20/4/J$214</f>
        <v>0.24714127519194706</v>
      </c>
      <c r="K342" s="25">
        <f>$H$221*K$20^3/48/K$171+$H$221*K$20/4/K$214</f>
        <v>0.16137833695995746</v>
      </c>
      <c r="M342" s="25">
        <f>$H$221*H$20^3/48/H$171</f>
        <v>0.27503492786743039</v>
      </c>
      <c r="N342" s="25">
        <f>$H$221*I$20^3/48/I$171</f>
        <v>0.14630395039438213</v>
      </c>
      <c r="O342" s="25">
        <f>$H$221*J$20^3/48/J$171</f>
        <v>0.24693900845468253</v>
      </c>
      <c r="P342" s="25">
        <f>$H$221*K$20^3/48/K$171</f>
        <v>0.16086980602778711</v>
      </c>
    </row>
    <row r="343" spans="6:16" x14ac:dyDescent="0.25">
      <c r="F343" s="26" t="s">
        <v>119</v>
      </c>
      <c r="G343" s="1"/>
      <c r="H343" s="27">
        <f>IF(H342&gt;H$20/2,"Senza senso",H342/H$20)</f>
        <v>4.6361739619681558E-4</v>
      </c>
      <c r="I343" s="27">
        <f t="shared" ref="I343:K343" si="96">IF(I342&gt;I$20/2,"Senza senso",I342/I$20)</f>
        <v>2.4680176881931967E-4</v>
      </c>
      <c r="J343" s="27">
        <f t="shared" si="96"/>
        <v>4.1487539901283708E-4</v>
      </c>
      <c r="K343" s="27">
        <f t="shared" si="96"/>
        <v>2.6896389493326242E-4</v>
      </c>
      <c r="M343" s="27">
        <f>IF(M342&gt;H$20/2,"Senza senso",M342/H$20)</f>
        <v>4.6302176408658316E-4</v>
      </c>
      <c r="N343" s="27">
        <f t="shared" ref="N343:P343" si="97">IF(N342&gt;I$20/2,"Senza senso",N342/I$20)</f>
        <v>2.4630294679188909E-4</v>
      </c>
      <c r="O343" s="27">
        <f t="shared" si="97"/>
        <v>4.1453585438086705E-4</v>
      </c>
      <c r="P343" s="27">
        <f t="shared" si="97"/>
        <v>2.6811634337964519E-4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0.50258810654104091</v>
      </c>
      <c r="I344" s="25">
        <f>$H$221*I$22^3/48/I$171+$H$221*I$22/4/I$214</f>
        <v>0.26748225175339968</v>
      </c>
      <c r="J344" s="25">
        <f>$H$221*J$22^3/48/J$171+$H$221*J$22/4/J$214</f>
        <v>0.44449050969897391</v>
      </c>
      <c r="K344" s="25">
        <f>$H$221*K$22^3/48/K$171+$H$221*K$22/4/K$214</f>
        <v>0.27859326193462053</v>
      </c>
      <c r="M344" s="25">
        <f>$H$221*H$22^3/48/H$171</f>
        <v>0.50215567762901214</v>
      </c>
      <c r="N344" s="25">
        <f>$H$221*I$22^3/48/I$171</f>
        <v>0.26712010696148508</v>
      </c>
      <c r="O344" s="25">
        <f>$H$221*J$22^3/48/J$171</f>
        <v>0.44424450961311163</v>
      </c>
      <c r="P344" s="25">
        <f>$H$221*K$22^3/48/K$171</f>
        <v>0.27798302481601611</v>
      </c>
    </row>
    <row r="345" spans="6:16" x14ac:dyDescent="0.25">
      <c r="F345" s="26" t="s">
        <v>119</v>
      </c>
      <c r="G345" s="1"/>
      <c r="H345" s="27">
        <f>IF(H344&gt;H$22/2,"Senza senso",H344/H$22)</f>
        <v>6.9227011920253568E-4</v>
      </c>
      <c r="I345" s="27">
        <f t="shared" ref="I345:K345" si="98">IF(I344&gt;I$22/2,"Senza senso",I344/I$22)</f>
        <v>3.6843285365482052E-4</v>
      </c>
      <c r="J345" s="27">
        <f t="shared" si="98"/>
        <v>6.1351347094406336E-4</v>
      </c>
      <c r="K345" s="27">
        <f t="shared" si="98"/>
        <v>3.8693508602030631E-4</v>
      </c>
      <c r="M345" s="27">
        <f>IF(M344&gt;H$22/2,"Senza senso",M344/H$22)</f>
        <v>6.9167448709230321E-4</v>
      </c>
      <c r="N345" s="27">
        <f t="shared" ref="N345:P345" si="99">IF(N344&gt;I$22/2,"Senza senso",N344/I$22)</f>
        <v>3.6793403162738993E-4</v>
      </c>
      <c r="O345" s="27">
        <f t="shared" si="99"/>
        <v>6.1317392631209339E-4</v>
      </c>
      <c r="P345" s="27">
        <f t="shared" si="99"/>
        <v>3.8608753446668902E-4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1.6445776819587172</v>
      </c>
      <c r="I346" s="25">
        <f>$H$221*I$24^3/48/I$171+$H$221*I$24/4/I$214</f>
        <v>0.87502401068962665</v>
      </c>
      <c r="J346" s="25">
        <f>$H$221*J$24^3/48/J$171+$H$221*J$24/4/J$214</f>
        <v>1.4666193416342135</v>
      </c>
      <c r="K346" s="25">
        <f>$H$221*K$24^3/48/K$171+$H$221*K$24/4/K$214</f>
        <v>0.93910806443196104</v>
      </c>
      <c r="M346" s="25">
        <f>$H$221*H$24^3/48/H$171</f>
        <v>1.6439355905438866</v>
      </c>
      <c r="N346" s="25">
        <f>$H$221*I$24^3/48/I$171</f>
        <v>0.87448628054405653</v>
      </c>
      <c r="O346" s="25">
        <f>$H$221*J$24^3/48/J$171</f>
        <v>1.4662530748397073</v>
      </c>
      <c r="P346" s="25">
        <f>$H$221*K$24^3/48/K$171</f>
        <v>0.93819270875405447</v>
      </c>
    </row>
    <row r="347" spans="6:16" x14ac:dyDescent="0.25">
      <c r="F347" s="26" t="s">
        <v>119</v>
      </c>
      <c r="G347" s="1"/>
      <c r="H347" s="27">
        <f>IF(H346&gt;H$24/2,"Senza senso",H346/H$24)</f>
        <v>1.5255822652678267E-3</v>
      </c>
      <c r="I347" s="27">
        <f t="shared" ref="I347:K347" si="100">IF(I346&gt;I$24/2,"Senza senso",I346/I$24)</f>
        <v>8.1171058505531224E-4</v>
      </c>
      <c r="J347" s="27">
        <f t="shared" si="100"/>
        <v>1.3596174484418405E-3</v>
      </c>
      <c r="K347" s="27">
        <f t="shared" si="100"/>
        <v>8.6954450410366764E-4</v>
      </c>
      <c r="M347" s="27">
        <f>IF(M346&gt;H$24/2,"Senza senso",M346/H$24)</f>
        <v>1.5249866331575942E-3</v>
      </c>
      <c r="N347" s="27">
        <f t="shared" ref="N347:P347" si="101">IF(N346&gt;I$24/2,"Senza senso",N346/I$24)</f>
        <v>8.1121176302788171E-4</v>
      </c>
      <c r="O347" s="27">
        <f t="shared" si="101"/>
        <v>1.3592779038098706E-3</v>
      </c>
      <c r="P347" s="27">
        <f t="shared" si="101"/>
        <v>8.6869695255005041E-4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3.4947877779021383</v>
      </c>
      <c r="I348" s="25">
        <f>$H$221*I$26^3/48/I$171+$H$221*I$26/4/I$214</f>
        <v>1.859293403821614</v>
      </c>
      <c r="J348" s="25">
        <f>$H$221*J$26^3/48/J$171+$H$221*J$26/4/J$214</f>
        <v>3.1013138734862022</v>
      </c>
      <c r="K348" s="25">
        <f>$H$221*K$26^3/48/K$171+$H$221*K$26/4/K$214</f>
        <v>1.9584725510840777</v>
      </c>
      <c r="M348" s="25">
        <f>$H$221*H$26^3/48/H$171</f>
        <v>3.4939622317973562</v>
      </c>
      <c r="N348" s="25">
        <f>$H$221*I$26^3/48/I$171</f>
        <v>1.8586020364915952</v>
      </c>
      <c r="O348" s="25">
        <f>$H$221*J$26^3/48/J$171</f>
        <v>3.1008437399887767</v>
      </c>
      <c r="P348" s="25">
        <f>$H$221*K$26^3/48/K$171</f>
        <v>1.9573029299400859</v>
      </c>
    </row>
    <row r="349" spans="6:16" x14ac:dyDescent="0.25">
      <c r="H349" s="27">
        <f>IF(H348&gt;H$26/2,"Senza senso",H348/H$26)</f>
        <v>2.5214919032482959E-3</v>
      </c>
      <c r="I349" s="27">
        <f t="shared" ref="I349:K349" si="102">IF(I348&gt;I$26/2,"Senza senso",I348/I$26)</f>
        <v>1.3414815323388269E-3</v>
      </c>
      <c r="J349" s="27">
        <f t="shared" si="102"/>
        <v>2.2398626848809783E-3</v>
      </c>
      <c r="K349" s="27">
        <f t="shared" si="102"/>
        <v>1.4191830080319404E-3</v>
      </c>
      <c r="M349" s="27">
        <f>IF(M348&gt;H$26/2,"Senza senso",M348/H$26)</f>
        <v>2.5208962711380637E-3</v>
      </c>
      <c r="N349" s="27">
        <f t="shared" ref="N349:P349" si="103">IF(N348&gt;I$26/2,"Senza senso",N348/I$26)</f>
        <v>1.3409827103113962E-3</v>
      </c>
      <c r="O349" s="27">
        <f t="shared" si="103"/>
        <v>2.2395231402490084E-3</v>
      </c>
      <c r="P349" s="27">
        <f t="shared" si="103"/>
        <v>1.4183354564783232E-3</v>
      </c>
    </row>
    <row r="350" spans="6:16" x14ac:dyDescent="0.25">
      <c r="H350" s="27"/>
      <c r="I350" s="2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1A663-605E-4A1C-B8D2-C6C5A199C367}">
  <dimension ref="B1:K83"/>
  <sheetViews>
    <sheetView topLeftCell="K34" zoomScaleNormal="100" workbookViewId="0">
      <selection activeCell="AD72" sqref="AD72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135</v>
      </c>
      <c r="D11" s="2">
        <f>'Comparison_dt_t3-1,5'!H33</f>
        <v>1.5</v>
      </c>
      <c r="E11" t="s">
        <v>152</v>
      </c>
    </row>
    <row r="12" spans="2:11" ht="18" x14ac:dyDescent="0.35">
      <c r="C12" s="42" t="s">
        <v>139</v>
      </c>
      <c r="D12" s="2">
        <f>'Comparison_dt_t3-1,5'!H30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'Comparison_dt_t3-1,5'!H20</f>
        <v>594</v>
      </c>
      <c r="F14" s="25">
        <f>'Comparison_dt_t3-1,5'!H257</f>
        <v>0.35808846846389047</v>
      </c>
      <c r="G14">
        <f>F14/F14</f>
        <v>1</v>
      </c>
      <c r="H14" s="25">
        <f>'Comparison_dt_t3-1,5'!M257</f>
        <v>0.29000219178082193</v>
      </c>
      <c r="I14" s="3">
        <f>H14/F14</f>
        <v>0.80986185627495477</v>
      </c>
      <c r="J14" s="25">
        <f>'Comparison_dt_t3-1,5'!H268</f>
        <v>0.70499999999999996</v>
      </c>
      <c r="K14" s="3">
        <f>J14/F14</f>
        <v>1.9687872190474962</v>
      </c>
    </row>
    <row r="15" spans="2:11" x14ac:dyDescent="0.25">
      <c r="D15" t="s">
        <v>25</v>
      </c>
      <c r="E15">
        <f>'Comparison_dt_t3-1,5'!H22</f>
        <v>726</v>
      </c>
      <c r="F15" s="25">
        <f>'Comparison_dt_t3-1,5'!H259</f>
        <v>0.61269930011644458</v>
      </c>
      <c r="G15">
        <f t="shared" ref="G15:G17" si="0">F15/F15</f>
        <v>1</v>
      </c>
      <c r="H15" s="25">
        <f>'Comparison_dt_t3-1,5'!M259</f>
        <v>0.52948273972602744</v>
      </c>
      <c r="I15" s="3">
        <f t="shared" ref="I15:I17" si="1">H15/F15</f>
        <v>0.8641804219874224</v>
      </c>
      <c r="J15" s="25">
        <f>'Comparison_dt_t3-1,5'!H270</f>
        <v>1.0940000000000001</v>
      </c>
      <c r="K15" s="3">
        <f t="shared" ref="K15:K17" si="2">J15/F15</f>
        <v>1.7855414553143498</v>
      </c>
    </row>
    <row r="16" spans="2:11" x14ac:dyDescent="0.25">
      <c r="D16" t="s">
        <v>27</v>
      </c>
      <c r="E16">
        <f>'Comparison_dt_t3-1,5'!H24</f>
        <v>1078</v>
      </c>
      <c r="F16" s="25">
        <f>'Comparison_dt_t3-1,5'!H261</f>
        <v>1.8569617309463908</v>
      </c>
      <c r="G16">
        <f t="shared" si="0"/>
        <v>1</v>
      </c>
      <c r="H16" s="25">
        <f>'Comparison_dt_t3-1,5'!M261</f>
        <v>1.7333977473363775</v>
      </c>
      <c r="I16" s="3">
        <f t="shared" si="1"/>
        <v>0.93345905758271086</v>
      </c>
      <c r="J16" s="25">
        <f>'Comparison_dt_t3-1,5'!H272</f>
        <v>2.8570000000000002</v>
      </c>
      <c r="K16" s="3">
        <f t="shared" si="2"/>
        <v>1.5385346678867449</v>
      </c>
    </row>
    <row r="17" spans="4:11" x14ac:dyDescent="0.25">
      <c r="D17" t="s">
        <v>29</v>
      </c>
      <c r="E17">
        <f>'Comparison_dt_t3-1,5'!H26</f>
        <v>1386</v>
      </c>
      <c r="F17" s="25">
        <f>'Comparison_dt_t3-1,5'!H263</f>
        <v>3.8429698967353794</v>
      </c>
      <c r="G17">
        <f t="shared" si="0"/>
        <v>1</v>
      </c>
      <c r="H17" s="25">
        <f>'Comparison_dt_t3-1,5'!M263</f>
        <v>3.6841019178082193</v>
      </c>
      <c r="I17" s="3">
        <f t="shared" si="1"/>
        <v>0.95866010320244266</v>
      </c>
      <c r="J17" s="25">
        <f>'Comparison_dt_t3-1,5'!H274</f>
        <v>5.5529999999999999</v>
      </c>
      <c r="K17" s="3">
        <f t="shared" si="2"/>
        <v>1.4449761900860318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'Comparison_dt_t3-1,5'!I20</f>
        <v>594</v>
      </c>
      <c r="F20" s="25">
        <f>'Comparison_dt_t3-1,5'!I257</f>
        <v>0.22345834214531057</v>
      </c>
      <c r="G20">
        <f>F20/F20</f>
        <v>1</v>
      </c>
      <c r="H20" s="25">
        <f>'Comparison_dt_t3-1,5'!N257</f>
        <v>0.16643835616438357</v>
      </c>
      <c r="I20" s="3">
        <f>H20/F20</f>
        <v>0.74482945933677414</v>
      </c>
      <c r="J20" s="25">
        <f>'Comparison_dt_t3-1,5'!I268</f>
        <v>0.45900000000000002</v>
      </c>
      <c r="K20" s="3">
        <f>J20/F20</f>
        <v>2.0540741311931927</v>
      </c>
    </row>
    <row r="21" spans="4:11" x14ac:dyDescent="0.25">
      <c r="D21" t="s">
        <v>25</v>
      </c>
      <c r="E21">
        <f>'Comparison_dt_t3-1,5'!I22</f>
        <v>726</v>
      </c>
      <c r="F21" s="25">
        <f>'Comparison_dt_t3-1,5'!I259</f>
        <v>0.37357237251550135</v>
      </c>
      <c r="G21">
        <f t="shared" ref="G21:G23" si="3">F21/F21</f>
        <v>1</v>
      </c>
      <c r="H21" s="25">
        <f>'Comparison_dt_t3-1,5'!N259</f>
        <v>0.3038812785388128</v>
      </c>
      <c r="I21" s="3">
        <f t="shared" ref="I21:I23" si="4">H21/F21</f>
        <v>0.81344687374118729</v>
      </c>
      <c r="J21" s="25">
        <f>'Comparison_dt_t3-1,5'!I270</f>
        <v>0.68799999999999994</v>
      </c>
      <c r="K21" s="3">
        <f t="shared" ref="K21:K23" si="5">J21/F21</f>
        <v>1.8416779468119031</v>
      </c>
    </row>
    <row r="22" spans="4:11" x14ac:dyDescent="0.25">
      <c r="D22" t="s">
        <v>27</v>
      </c>
      <c r="E22">
        <f>'Comparison_dt_t3-1,5'!I24</f>
        <v>1078</v>
      </c>
      <c r="F22" s="25">
        <f>'Comparison_dt_t3-1,5'!I261</f>
        <v>1.0983141331914981</v>
      </c>
      <c r="G22">
        <f t="shared" si="3"/>
        <v>1</v>
      </c>
      <c r="H22" s="25">
        <f>'Comparison_dt_t3-1,5'!N261</f>
        <v>0.99483341789277868</v>
      </c>
      <c r="I22" s="3">
        <f t="shared" si="4"/>
        <v>0.90578222370860006</v>
      </c>
      <c r="J22" s="25">
        <f>'Comparison_dt_t3-1,5'!I272</f>
        <v>1.6890000000000001</v>
      </c>
      <c r="K22" s="3">
        <f t="shared" si="5"/>
        <v>1.5378114047317937</v>
      </c>
    </row>
    <row r="23" spans="4:11" x14ac:dyDescent="0.25">
      <c r="D23" t="s">
        <v>29</v>
      </c>
      <c r="E23">
        <f>'Comparison_dt_t3-1,5'!I26</f>
        <v>1386</v>
      </c>
      <c r="F23" s="25">
        <f>'Comparison_dt_t3-1,5'!I263</f>
        <v>2.2474301955993319</v>
      </c>
      <c r="G23">
        <f t="shared" si="3"/>
        <v>1</v>
      </c>
      <c r="H23" s="25">
        <f>'Comparison_dt_t3-1,5'!N263</f>
        <v>2.1143835616438356</v>
      </c>
      <c r="I23" s="3">
        <f t="shared" si="4"/>
        <v>0.94080054890424925</v>
      </c>
      <c r="J23" s="25">
        <f>'Comparison_dt_t3-1,5'!I274</f>
        <v>3.1859999999999999</v>
      </c>
      <c r="K23" s="3">
        <f t="shared" si="5"/>
        <v>1.4176191128153708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'Comparison_dt_t3-1,5'!J20</f>
        <v>595.70000000000005</v>
      </c>
      <c r="F26" s="25">
        <f>'Comparison_dt_t3-1,5'!J257</f>
        <v>0.32960666004991895</v>
      </c>
      <c r="G26">
        <f>F26/F26</f>
        <v>1</v>
      </c>
      <c r="H26" s="25">
        <f>'Comparison_dt_t3-1,5'!O257</f>
        <v>0.29068247693372079</v>
      </c>
      <c r="I26" s="3">
        <f>H26/F26</f>
        <v>0.88190717047312361</v>
      </c>
      <c r="J26" s="25">
        <f>'Comparison_dt_t3-1,5'!J268</f>
        <v>0.56599999999999995</v>
      </c>
      <c r="K26" s="3">
        <f>J26/F26</f>
        <v>1.7171983112060878</v>
      </c>
    </row>
    <row r="27" spans="4:11" x14ac:dyDescent="0.25">
      <c r="D27" t="s">
        <v>25</v>
      </c>
      <c r="E27">
        <f>'Comparison_dt_t3-1,5'!J22</f>
        <v>724.5</v>
      </c>
      <c r="F27" s="25">
        <f>'Comparison_dt_t3-1,5'!J259</f>
        <v>0.57027945060428198</v>
      </c>
      <c r="G27">
        <f t="shared" ref="G27:G29" si="6">F27/F27</f>
        <v>1</v>
      </c>
      <c r="H27" s="25">
        <f>'Comparison_dt_t3-1,5'!O259</f>
        <v>0.52293922789539227</v>
      </c>
      <c r="I27" s="3">
        <f t="shared" ref="I27:I29" si="7">H27/F27</f>
        <v>0.9169876756759745</v>
      </c>
      <c r="J27" s="25">
        <f>'Comparison_dt_t3-1,5'!J270</f>
        <v>0.90900000000000003</v>
      </c>
      <c r="K27" s="3">
        <f t="shared" ref="K27:K29" si="8">J27/F27</f>
        <v>1.5939553828159185</v>
      </c>
    </row>
    <row r="28" spans="4:11" x14ac:dyDescent="0.25">
      <c r="D28" t="s">
        <v>27</v>
      </c>
      <c r="E28">
        <f>'Comparison_dt_t3-1,5'!J24</f>
        <v>1078.7</v>
      </c>
      <c r="F28" s="25">
        <f>'Comparison_dt_t3-1,5'!J261</f>
        <v>1.7964735880991003</v>
      </c>
      <c r="G28">
        <f t="shared" si="6"/>
        <v>1</v>
      </c>
      <c r="H28" s="25">
        <f>'Comparison_dt_t3-1,5'!O261</f>
        <v>1.725989256510309</v>
      </c>
      <c r="I28" s="3">
        <f t="shared" si="7"/>
        <v>0.96076517236004966</v>
      </c>
      <c r="J28" s="25">
        <f>'Comparison_dt_t3-1,5'!J272</f>
        <v>2.577</v>
      </c>
      <c r="K28" s="3">
        <f t="shared" si="8"/>
        <v>1.4344769759330538</v>
      </c>
    </row>
    <row r="29" spans="4:11" x14ac:dyDescent="0.25">
      <c r="D29" t="s">
        <v>29</v>
      </c>
      <c r="E29">
        <f>'Comparison_dt_t3-1,5'!J26</f>
        <v>1384.6</v>
      </c>
      <c r="F29" s="25">
        <f>'Comparison_dt_t3-1,5'!J263</f>
        <v>3.7406083217885837</v>
      </c>
      <c r="G29">
        <f t="shared" si="6"/>
        <v>1</v>
      </c>
      <c r="H29" s="25">
        <f>'Comparison_dt_t3-1,5'!O263</f>
        <v>3.65013589616715</v>
      </c>
      <c r="I29" s="3">
        <f t="shared" si="7"/>
        <v>0.97581344587872432</v>
      </c>
      <c r="J29" s="25">
        <f>'Comparison_dt_t3-1,5'!J274</f>
        <v>5.1529999999999996</v>
      </c>
      <c r="K29" s="3">
        <f t="shared" si="8"/>
        <v>1.3775834187141187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'Comparison_dt_t3-1,5'!K20</f>
        <v>600</v>
      </c>
      <c r="F32" s="25">
        <f>'Comparison_dt_t3-1,5'!K257</f>
        <v>0.26558283648412478</v>
      </c>
      <c r="G32">
        <f>F32/F32</f>
        <v>1</v>
      </c>
      <c r="H32" s="25">
        <f>'Comparison_dt_t3-1,5'!P257</f>
        <v>0.16772121379842425</v>
      </c>
      <c r="I32" s="3">
        <f>H32/F32</f>
        <v>0.63152128359940074</v>
      </c>
      <c r="J32" s="25">
        <f>'Comparison_dt_t3-1,5'!K268</f>
        <v>0.64100000000000001</v>
      </c>
      <c r="K32" s="3">
        <f>J32/F32</f>
        <v>2.4135595827116476</v>
      </c>
    </row>
    <row r="33" spans="3:11" x14ac:dyDescent="0.25">
      <c r="D33" t="s">
        <v>25</v>
      </c>
      <c r="E33">
        <f>'Comparison_dt_t3-1,5'!K22</f>
        <v>720</v>
      </c>
      <c r="F33" s="25">
        <f>'Comparison_dt_t3-1,5'!K259</f>
        <v>0.40725620466651774</v>
      </c>
      <c r="G33">
        <f t="shared" ref="G33:G35" si="9">F33/F33</f>
        <v>1</v>
      </c>
      <c r="H33" s="25">
        <f>'Comparison_dt_t3-1,5'!P259</f>
        <v>0.28982225744367712</v>
      </c>
      <c r="I33" s="3">
        <f t="shared" ref="I33:I35" si="10">H33/F33</f>
        <v>0.71164602066897531</v>
      </c>
      <c r="J33" s="25">
        <f>'Comparison_dt_t3-1,5'!K270</f>
        <v>0.88700000000000001</v>
      </c>
      <c r="K33" s="3">
        <f t="shared" ref="K33:K35" si="11">J33/F33</f>
        <v>2.1779901443768575</v>
      </c>
    </row>
    <row r="34" spans="3:11" x14ac:dyDescent="0.25">
      <c r="D34" t="s">
        <v>27</v>
      </c>
      <c r="E34">
        <f>'Comparison_dt_t3-1,5'!K24</f>
        <v>1080</v>
      </c>
      <c r="F34" s="25">
        <f>'Comparison_dt_t3-1,5'!K261</f>
        <v>1.1543010397066713</v>
      </c>
      <c r="G34">
        <f t="shared" si="9"/>
        <v>1</v>
      </c>
      <c r="H34" s="25">
        <f>'Comparison_dt_t3-1,5'!P261</f>
        <v>0.97815011887241032</v>
      </c>
      <c r="I34" s="3">
        <f t="shared" si="10"/>
        <v>0.8473960303466207</v>
      </c>
      <c r="J34" s="25">
        <f>'Comparison_dt_t3-1,5'!K272</f>
        <v>2.0110000000000001</v>
      </c>
      <c r="K34" s="3">
        <f t="shared" si="11"/>
        <v>1.7421798394212931</v>
      </c>
    </row>
    <row r="35" spans="3:11" x14ac:dyDescent="0.25">
      <c r="D35" t="s">
        <v>29</v>
      </c>
      <c r="E35">
        <f>'Comparison_dt_t3-1,5'!K26</f>
        <v>1380</v>
      </c>
      <c r="F35" s="25">
        <f>'Comparison_dt_t3-1,5'!K263</f>
        <v>2.2657457404625392</v>
      </c>
      <c r="G35">
        <f t="shared" si="9"/>
        <v>1</v>
      </c>
      <c r="H35" s="25">
        <f>'Comparison_dt_t3-1,5'!P263</f>
        <v>2.0406640082854279</v>
      </c>
      <c r="I35" s="3">
        <f t="shared" si="10"/>
        <v>0.90065887440169612</v>
      </c>
      <c r="J35" s="25">
        <f>'Comparison_dt_t3-1,5'!K274</f>
        <v>3.5379999999999998</v>
      </c>
      <c r="K35" s="3">
        <f t="shared" si="11"/>
        <v>1.5615167831134209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'Comparison_dt_t3-1,5'!H20</f>
        <v>594</v>
      </c>
      <c r="F38" s="25">
        <f>'Comparison_dt_t3-1,5'!H289</f>
        <v>0.3400247624051172</v>
      </c>
      <c r="G38">
        <f>F38/F38</f>
        <v>1</v>
      </c>
      <c r="H38" s="25">
        <f>'Comparison_dt_t3-1,5'!M289</f>
        <v>0.29000219178082193</v>
      </c>
      <c r="I38" s="3">
        <f>H38/F38</f>
        <v>0.85288550671878227</v>
      </c>
      <c r="J38" s="25">
        <f>'Comparison_dt_t3-1,5'!H300</f>
        <v>0.625</v>
      </c>
      <c r="K38" s="3">
        <f>J38/F38</f>
        <v>1.8381014240820306</v>
      </c>
    </row>
    <row r="39" spans="3:11" x14ac:dyDescent="0.25">
      <c r="D39" t="s">
        <v>25</v>
      </c>
      <c r="E39">
        <f>'Comparison_dt_t3-1,5'!H22</f>
        <v>726</v>
      </c>
      <c r="F39" s="25">
        <f>'Comparison_dt_t3-1,5'!H291</f>
        <v>0.59062143715572168</v>
      </c>
      <c r="G39">
        <f t="shared" ref="G39:G41" si="12">F39/F39</f>
        <v>1</v>
      </c>
      <c r="H39" s="25">
        <f>'Comparison_dt_t3-1,5'!M291</f>
        <v>0.52948273972602744</v>
      </c>
      <c r="I39" s="3">
        <f t="shared" ref="I39:I41" si="13">H39/F39</f>
        <v>0.89648412065074679</v>
      </c>
      <c r="J39" s="25">
        <f>'Comparison_dt_t3-1,5'!H302</f>
        <v>0.99399999999999999</v>
      </c>
      <c r="K39" s="3">
        <f t="shared" ref="K39:K41" si="14">J39/F39</f>
        <v>1.6829731152103857</v>
      </c>
    </row>
    <row r="40" spans="3:11" x14ac:dyDescent="0.25">
      <c r="D40" t="s">
        <v>27</v>
      </c>
      <c r="E40">
        <f>'Comparison_dt_t3-1,5'!H24</f>
        <v>1078</v>
      </c>
      <c r="F40" s="25">
        <f>'Comparison_dt_t3-1,5'!H293</f>
        <v>1.8241794495804688</v>
      </c>
      <c r="G40">
        <f t="shared" si="12"/>
        <v>1</v>
      </c>
      <c r="H40" s="25">
        <f>'Comparison_dt_t3-1,5'!M293</f>
        <v>1.7333977473363775</v>
      </c>
      <c r="I40" s="3">
        <f t="shared" si="13"/>
        <v>0.95023422598858376</v>
      </c>
      <c r="J40" s="25">
        <f>'Comparison_dt_t3-1,5'!H304</f>
        <v>2.7040000000000002</v>
      </c>
      <c r="K40" s="3">
        <f t="shared" si="14"/>
        <v>1.4823103070379811</v>
      </c>
    </row>
    <row r="41" spans="3:11" x14ac:dyDescent="0.25">
      <c r="D41" t="s">
        <v>29</v>
      </c>
      <c r="E41">
        <f>'Comparison_dt_t3-1,5'!H26</f>
        <v>1386</v>
      </c>
      <c r="F41" s="25">
        <f>'Comparison_dt_t3-1,5'!H295</f>
        <v>3.8008212492649083</v>
      </c>
      <c r="G41">
        <f t="shared" si="12"/>
        <v>1</v>
      </c>
      <c r="H41" s="25">
        <f>'Comparison_dt_t3-1,5'!M295</f>
        <v>3.6841019178082193</v>
      </c>
      <c r="I41" s="3">
        <f t="shared" si="13"/>
        <v>0.96929102322839755</v>
      </c>
      <c r="J41" s="25">
        <f>'Comparison_dt_t3-1,5'!H306</f>
        <v>5.3520000000000003</v>
      </c>
      <c r="K41" s="3">
        <f t="shared" si="14"/>
        <v>1.4081167329389919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'Comparison_dt_t3-1,5'!I20</f>
        <v>594</v>
      </c>
      <c r="F44" s="25">
        <f>'Comparison_dt_t3-1,5'!I289</f>
        <v>0.20833059076261565</v>
      </c>
      <c r="G44">
        <f>F44/F44</f>
        <v>1</v>
      </c>
      <c r="H44" s="25">
        <f>'Comparison_dt_t3-1,5'!N289</f>
        <v>0.16643835616438357</v>
      </c>
      <c r="I44" s="3">
        <f>H44/F44</f>
        <v>0.79891462677237546</v>
      </c>
      <c r="J44" s="25">
        <f>'Comparison_dt_t3-1,5'!I300</f>
        <v>0.35899999999999999</v>
      </c>
      <c r="K44" s="3">
        <f>J44/F44</f>
        <v>1.7232226850883656</v>
      </c>
    </row>
    <row r="45" spans="3:11" x14ac:dyDescent="0.25">
      <c r="D45" t="s">
        <v>25</v>
      </c>
      <c r="E45">
        <f>'Comparison_dt_t3-1,5'!I22</f>
        <v>726</v>
      </c>
      <c r="F45" s="25">
        <f>'Comparison_dt_t3-1,5'!I291</f>
        <v>0.35508289860331865</v>
      </c>
      <c r="G45">
        <f t="shared" ref="G45:G47" si="15">F45/F45</f>
        <v>1</v>
      </c>
      <c r="H45" s="25">
        <f>'Comparison_dt_t3-1,5'!N291</f>
        <v>0.3038812785388128</v>
      </c>
      <c r="I45" s="3">
        <f t="shared" ref="I45:I47" si="16">H45/F45</f>
        <v>0.85580375662724939</v>
      </c>
      <c r="J45" s="25">
        <f>'Comparison_dt_t3-1,5'!I302</f>
        <v>0.60799999999999998</v>
      </c>
      <c r="K45" s="3">
        <f t="shared" ref="K45:K47" si="17">J45/F45</f>
        <v>1.7122762104046807</v>
      </c>
    </row>
    <row r="46" spans="3:11" x14ac:dyDescent="0.25">
      <c r="D46" t="s">
        <v>27</v>
      </c>
      <c r="E46">
        <f>'Comparison_dt_t3-1,5'!I24</f>
        <v>1078</v>
      </c>
      <c r="F46" s="25">
        <f>'Comparison_dt_t3-1,5'!I293</f>
        <v>1.0708600658673479</v>
      </c>
      <c r="G46">
        <f t="shared" si="15"/>
        <v>1</v>
      </c>
      <c r="H46" s="25">
        <f>'Comparison_dt_t3-1,5'!N293</f>
        <v>0.99483341789277868</v>
      </c>
      <c r="I46" s="3">
        <f t="shared" si="16"/>
        <v>0.92900412444366287</v>
      </c>
      <c r="J46" s="25">
        <f>'Comparison_dt_t3-1,5'!I304</f>
        <v>1.5660000000000001</v>
      </c>
      <c r="K46" s="3">
        <f t="shared" si="17"/>
        <v>1.4623759442664539</v>
      </c>
    </row>
    <row r="47" spans="3:11" x14ac:dyDescent="0.25">
      <c r="D47" t="s">
        <v>29</v>
      </c>
      <c r="E47">
        <f>'Comparison_dt_t3-1,5'!I26</f>
        <v>1386</v>
      </c>
      <c r="F47" s="25">
        <f>'Comparison_dt_t3-1,5'!I295</f>
        <v>2.2121321090397106</v>
      </c>
      <c r="G47">
        <f t="shared" si="15"/>
        <v>1</v>
      </c>
      <c r="H47" s="25">
        <f>'Comparison_dt_t3-1,5'!N295</f>
        <v>2.1143835616438356</v>
      </c>
      <c r="I47" s="3">
        <f t="shared" si="16"/>
        <v>0.95581251815999912</v>
      </c>
      <c r="J47" s="25">
        <f>'Comparison_dt_t3-1,5'!I306</f>
        <v>3.0270000000000001</v>
      </c>
      <c r="K47" s="3">
        <f t="shared" si="17"/>
        <v>1.3683631224511381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'Comparison_dt_t3-1,5'!J20</f>
        <v>595.70000000000005</v>
      </c>
      <c r="F50" s="25">
        <f>'Comparison_dt_t3-1,5'!J289</f>
        <v>0.31927983595786641</v>
      </c>
      <c r="G50">
        <f>F50/F50</f>
        <v>1</v>
      </c>
      <c r="H50" s="25">
        <f>'Comparison_dt_t3-1,5'!O289</f>
        <v>0.29068247693372079</v>
      </c>
      <c r="I50" s="3">
        <f>H50/F50</f>
        <v>0.91043167841041028</v>
      </c>
      <c r="J50" s="25">
        <f>'Comparison_dt_t3-1,5'!J300</f>
        <v>0.51900000000000002</v>
      </c>
      <c r="K50" s="3">
        <f>J50/F50</f>
        <v>1.6255332831870084</v>
      </c>
    </row>
    <row r="51" spans="3:11" x14ac:dyDescent="0.25">
      <c r="D51" t="s">
        <v>25</v>
      </c>
      <c r="E51">
        <f>'Comparison_dt_t3-1,5'!J22</f>
        <v>724.5</v>
      </c>
      <c r="F51" s="25">
        <f>'Comparison_dt_t3-1,5'!J291</f>
        <v>0.5577197996815153</v>
      </c>
      <c r="G51">
        <f t="shared" ref="G51:G53" si="18">F51/F51</f>
        <v>1</v>
      </c>
      <c r="H51" s="25">
        <f>'Comparison_dt_t3-1,5'!O291</f>
        <v>0.52293922789539227</v>
      </c>
      <c r="I51" s="3">
        <f t="shared" ref="I51:I53" si="19">H51/F51</f>
        <v>0.93763791099762928</v>
      </c>
      <c r="J51" s="25">
        <f>'Comparison_dt_t3-1,5'!J302</f>
        <v>0.85099999999999998</v>
      </c>
      <c r="K51" s="3">
        <f t="shared" ref="K51:K53" si="20">J51/F51</f>
        <v>1.525855815923985</v>
      </c>
    </row>
    <row r="52" spans="3:11" x14ac:dyDescent="0.25">
      <c r="D52" t="s">
        <v>27</v>
      </c>
      <c r="E52">
        <f>'Comparison_dt_t3-1,5'!J24</f>
        <v>1078.7</v>
      </c>
      <c r="F52" s="25">
        <f>'Comparison_dt_t3-1,5'!J293</f>
        <v>1.7777736633918699</v>
      </c>
      <c r="G52">
        <f t="shared" si="18"/>
        <v>1</v>
      </c>
      <c r="H52" s="25">
        <f>'Comparison_dt_t3-1,5'!O293</f>
        <v>1.725989256510309</v>
      </c>
      <c r="I52" s="3">
        <f t="shared" si="19"/>
        <v>0.97087120371512314</v>
      </c>
      <c r="J52" s="25">
        <f>'Comparison_dt_t3-1,5'!J304</f>
        <v>2.488</v>
      </c>
      <c r="K52" s="3">
        <f t="shared" si="20"/>
        <v>1.3995032389292275</v>
      </c>
    </row>
    <row r="53" spans="3:11" x14ac:dyDescent="0.25">
      <c r="D53" t="s">
        <v>29</v>
      </c>
      <c r="E53">
        <f>'Comparison_dt_t3-1,5'!J26</f>
        <v>1384.6</v>
      </c>
      <c r="F53" s="25">
        <f>'Comparison_dt_t3-1,5'!J295</f>
        <v>3.7166054333584073</v>
      </c>
      <c r="G53">
        <f t="shared" si="18"/>
        <v>1</v>
      </c>
      <c r="H53" s="25">
        <f>'Comparison_dt_t3-1,5'!O295</f>
        <v>3.65013589616715</v>
      </c>
      <c r="I53" s="3">
        <f t="shared" si="19"/>
        <v>0.98211552493717524</v>
      </c>
      <c r="J53" s="25">
        <f>'Comparison_dt_t3-1,5'!J306</f>
        <v>5.0389999999999997</v>
      </c>
      <c r="K53" s="3">
        <f t="shared" si="20"/>
        <v>1.3558070907318907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'Comparison_dt_t3-1,5'!K20</f>
        <v>600</v>
      </c>
      <c r="F56" s="25">
        <f>'Comparison_dt_t3-1,5'!K289</f>
        <v>0.23961954883281647</v>
      </c>
      <c r="G56">
        <f>F56/F56</f>
        <v>1</v>
      </c>
      <c r="H56" s="25">
        <f>'Comparison_dt_t3-1,5'!P289</f>
        <v>0.16772121379842425</v>
      </c>
      <c r="I56" s="3">
        <f>H56/F56</f>
        <v>0.69994795756603323</v>
      </c>
      <c r="J56" s="25">
        <f>'Comparison_dt_t3-1,5'!K300</f>
        <v>0.53400000000000003</v>
      </c>
      <c r="K56" s="3">
        <f>J56/F56</f>
        <v>2.2285326994442092</v>
      </c>
    </row>
    <row r="57" spans="3:11" x14ac:dyDescent="0.25">
      <c r="D57" t="s">
        <v>25</v>
      </c>
      <c r="E57">
        <f>'Comparison_dt_t3-1,5'!K22</f>
        <v>720</v>
      </c>
      <c r="F57" s="25">
        <f>'Comparison_dt_t3-1,5'!K291</f>
        <v>0.3761002594849478</v>
      </c>
      <c r="G57">
        <f t="shared" ref="G57:G59" si="21">F57/F57</f>
        <v>1</v>
      </c>
      <c r="H57" s="25">
        <f>'Comparison_dt_t3-1,5'!P291</f>
        <v>0.28982225744367712</v>
      </c>
      <c r="I57" s="3">
        <f t="shared" ref="I57:I59" si="22">H57/F57</f>
        <v>0.77059839799253405</v>
      </c>
      <c r="J57" s="25">
        <f>'Comparison_dt_t3-1,5'!K302</f>
        <v>0.755</v>
      </c>
      <c r="K57" s="3">
        <f t="shared" ref="K57:K59" si="23">J57/F57</f>
        <v>2.0074434434954611</v>
      </c>
    </row>
    <row r="58" spans="3:11" x14ac:dyDescent="0.25">
      <c r="D58" t="s">
        <v>27</v>
      </c>
      <c r="E58">
        <f>'Comparison_dt_t3-1,5'!K24</f>
        <v>1080</v>
      </c>
      <c r="F58" s="25">
        <f>'Comparison_dt_t3-1,5'!K293</f>
        <v>1.1075671219343164</v>
      </c>
      <c r="G58">
        <f t="shared" si="21"/>
        <v>1</v>
      </c>
      <c r="H58" s="25">
        <f>'Comparison_dt_t3-1,5'!P293</f>
        <v>0.97815011887241032</v>
      </c>
      <c r="I58" s="3">
        <f t="shared" si="22"/>
        <v>0.88315200000169281</v>
      </c>
      <c r="J58" s="25">
        <f>'Comparison_dt_t3-1,5'!K304</f>
        <v>1.8049999999999999</v>
      </c>
      <c r="K58" s="3">
        <f t="shared" si="23"/>
        <v>1.6296980690864571</v>
      </c>
    </row>
    <row r="59" spans="3:11" x14ac:dyDescent="0.25">
      <c r="D59" t="s">
        <v>29</v>
      </c>
      <c r="E59">
        <f>'Comparison_dt_t3-1,5'!K26</f>
        <v>1380</v>
      </c>
      <c r="F59" s="25">
        <f>'Comparison_dt_t3-1,5'!K295</f>
        <v>2.20603017886453</v>
      </c>
      <c r="G59">
        <f t="shared" si="21"/>
        <v>1</v>
      </c>
      <c r="H59" s="25">
        <f>'Comparison_dt_t3-1,5'!P295</f>
        <v>2.0406640082854279</v>
      </c>
      <c r="I59" s="3">
        <f t="shared" si="22"/>
        <v>0.92503902613688715</v>
      </c>
      <c r="J59" s="25">
        <f>'Comparison_dt_t3-1,5'!K306</f>
        <v>3.27</v>
      </c>
      <c r="K59" s="3">
        <f t="shared" si="23"/>
        <v>1.4823006644827987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'Comparison_dt_t3-1,5'!H20</f>
        <v>594</v>
      </c>
      <c r="F62" s="25">
        <f>'Comparison_dt_t3-1,5'!H321</f>
        <v>0.32830072241504799</v>
      </c>
      <c r="G62">
        <f>F62/F62</f>
        <v>1</v>
      </c>
      <c r="H62" s="25">
        <f>'Comparison_dt_t3-1,5'!M321</f>
        <v>0.29000219178082193</v>
      </c>
      <c r="I62" s="3">
        <f>H62/F62</f>
        <v>0.8833431423711342</v>
      </c>
      <c r="J62" s="25">
        <f>'Comparison_dt_t3-1,5'!H332</f>
        <v>0.57299999999999995</v>
      </c>
      <c r="K62" s="3">
        <f>J62/F62</f>
        <v>1.7453510177647296</v>
      </c>
    </row>
    <row r="63" spans="3:11" x14ac:dyDescent="0.25">
      <c r="D63" t="s">
        <v>25</v>
      </c>
      <c r="E63">
        <f>'Comparison_dt_t3-1,5'!H22</f>
        <v>726</v>
      </c>
      <c r="F63" s="25">
        <f>'Comparison_dt_t3-1,5'!H323</f>
        <v>0.57629205494563707</v>
      </c>
      <c r="G63">
        <f t="shared" ref="G63:G65" si="24">F63/F63</f>
        <v>1</v>
      </c>
      <c r="H63" s="25">
        <f>'Comparison_dt_t3-1,5'!M323</f>
        <v>0.52948273972602744</v>
      </c>
      <c r="I63" s="3">
        <f t="shared" ref="I63:I65" si="25">H63/F63</f>
        <v>0.91877501204831769</v>
      </c>
      <c r="J63" s="25">
        <f>'Comparison_dt_t3-1,5'!H334</f>
        <v>0.92900000000000005</v>
      </c>
      <c r="K63" s="3">
        <f t="shared" ref="K63:K65" si="26">J63/F63</f>
        <v>1.6120298588666726</v>
      </c>
    </row>
    <row r="64" spans="3:11" x14ac:dyDescent="0.25">
      <c r="D64" t="s">
        <v>27</v>
      </c>
      <c r="E64">
        <f>'Comparison_dt_t3-1,5'!H24</f>
        <v>1078</v>
      </c>
      <c r="F64" s="25">
        <f>'Comparison_dt_t3-1,5'!H325</f>
        <v>1.8029024881170099</v>
      </c>
      <c r="G64">
        <f t="shared" si="24"/>
        <v>1</v>
      </c>
      <c r="H64" s="25">
        <f>'Comparison_dt_t3-1,5'!M325</f>
        <v>1.7333977473363775</v>
      </c>
      <c r="I64" s="3">
        <f t="shared" si="25"/>
        <v>0.96144841929125924</v>
      </c>
      <c r="J64" s="25">
        <f>'Comparison_dt_t3-1,5'!H336</f>
        <v>2.6040000000000001</v>
      </c>
      <c r="K64" s="3">
        <f t="shared" si="26"/>
        <v>1.4443376816899696</v>
      </c>
    </row>
    <row r="65" spans="4:11" x14ac:dyDescent="0.25">
      <c r="D65" t="s">
        <v>29</v>
      </c>
      <c r="E65">
        <f>'Comparison_dt_t3-1,5'!H26</f>
        <v>1386</v>
      </c>
      <c r="F65" s="25">
        <f>'Comparison_dt_t3-1,5'!H327</f>
        <v>3.7734651559547467</v>
      </c>
      <c r="G65">
        <f t="shared" si="24"/>
        <v>1</v>
      </c>
      <c r="H65" s="25">
        <f>'Comparison_dt_t3-1,5'!M327</f>
        <v>3.6841019178082193</v>
      </c>
      <c r="I65" s="3">
        <f t="shared" si="25"/>
        <v>0.97631799037404465</v>
      </c>
      <c r="J65" s="25">
        <f>'Comparison_dt_t3-1,5'!H338</f>
        <v>5.2220000000000004</v>
      </c>
      <c r="K65" s="3">
        <f t="shared" si="26"/>
        <v>1.3838739154009099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'Comparison_dt_t3-1,5'!I20</f>
        <v>594</v>
      </c>
      <c r="F68" s="25">
        <f>'Comparison_dt_t3-1,5'!I321</f>
        <v>0.19851209827865501</v>
      </c>
      <c r="G68">
        <f>F68/F68</f>
        <v>1</v>
      </c>
      <c r="H68" s="25">
        <f>'Comparison_dt_t3-1,5'!N321</f>
        <v>0.16643835616438357</v>
      </c>
      <c r="I68" s="3">
        <f>H68/F68</f>
        <v>0.838429282686595</v>
      </c>
      <c r="J68" s="25">
        <f>'Comparison_dt_t3-1,5'!I332</f>
        <v>0.35299999999999998</v>
      </c>
      <c r="K68" s="3">
        <f>J68/F68</f>
        <v>1.7782291510741453</v>
      </c>
    </row>
    <row r="69" spans="4:11" x14ac:dyDescent="0.25">
      <c r="D69" t="s">
        <v>25</v>
      </c>
      <c r="E69">
        <f>'Comparison_dt_t3-1,5'!I22</f>
        <v>726</v>
      </c>
      <c r="F69" s="25">
        <f>'Comparison_dt_t3-1,5'!I323</f>
        <v>0.34308251890070013</v>
      </c>
      <c r="G69">
        <f t="shared" ref="G69:G71" si="27">F69/F69</f>
        <v>1</v>
      </c>
      <c r="H69" s="25">
        <f>'Comparison_dt_t3-1,5'!N323</f>
        <v>0.3038812785388128</v>
      </c>
      <c r="I69" s="3">
        <f t="shared" ref="I69:I71" si="28">H69/F69</f>
        <v>0.88573815859958316</v>
      </c>
      <c r="J69" s="25">
        <f>'Comparison_dt_t3-1,5'!I334</f>
        <v>0.55600000000000005</v>
      </c>
      <c r="K69" s="3">
        <f t="shared" ref="K69:K71" si="29">J69/F69</f>
        <v>1.6206013695525114</v>
      </c>
    </row>
    <row r="70" spans="4:11" x14ac:dyDescent="0.25">
      <c r="D70" t="s">
        <v>27</v>
      </c>
      <c r="E70">
        <f>'Comparison_dt_t3-1,5'!I24</f>
        <v>1078</v>
      </c>
      <c r="F70" s="25">
        <f>'Comparison_dt_t3-1,5'!I325</f>
        <v>1.0530413202483082</v>
      </c>
      <c r="G70">
        <f t="shared" si="27"/>
        <v>1</v>
      </c>
      <c r="H70" s="25">
        <f>'Comparison_dt_t3-1,5'!N325</f>
        <v>0.99483341789277868</v>
      </c>
      <c r="I70" s="3">
        <f t="shared" si="28"/>
        <v>0.94472400917581845</v>
      </c>
      <c r="J70" s="25">
        <f>'Comparison_dt_t3-1,5'!I336</f>
        <v>1.4870000000000001</v>
      </c>
      <c r="K70" s="3">
        <f t="shared" si="29"/>
        <v>1.4121003339634992</v>
      </c>
    </row>
    <row r="71" spans="4:11" x14ac:dyDescent="0.25">
      <c r="D71" t="s">
        <v>29</v>
      </c>
      <c r="E71">
        <f>'Comparison_dt_t3-1,5'!I26</f>
        <v>1386</v>
      </c>
      <c r="F71" s="25">
        <f>'Comparison_dt_t3-1,5'!I327</f>
        <v>2.1892222932438021</v>
      </c>
      <c r="G71">
        <f t="shared" si="27"/>
        <v>1</v>
      </c>
      <c r="H71" s="25">
        <f>'Comparison_dt_t3-1,5'!N327</f>
        <v>2.1143835616438356</v>
      </c>
      <c r="I71" s="3">
        <f t="shared" si="28"/>
        <v>0.96581492348633224</v>
      </c>
      <c r="J71" s="25">
        <f>'Comparison_dt_t3-1,5'!I338</f>
        <v>2.923</v>
      </c>
      <c r="K71" s="3">
        <f t="shared" si="29"/>
        <v>1.3351773408395859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'Comparison_dt_t3-1,5'!J20</f>
        <v>595.70000000000005</v>
      </c>
      <c r="F74" s="25">
        <f>'Comparison_dt_t3-1,5'!J321</f>
        <v>0.31257732993658227</v>
      </c>
      <c r="G74">
        <f>F74/F74</f>
        <v>1</v>
      </c>
      <c r="H74" s="25">
        <f>'Comparison_dt_t3-1,5'!O321</f>
        <v>0.29068247693372079</v>
      </c>
      <c r="I74" s="3">
        <f>H74/F74</f>
        <v>0.92995380372817293</v>
      </c>
      <c r="J74" s="25">
        <f>'Comparison_dt_t3-1,5'!J332</f>
        <v>0.48899999999999999</v>
      </c>
      <c r="K74" s="3">
        <f>J74/F74</f>
        <v>1.5644128769645946</v>
      </c>
    </row>
    <row r="75" spans="4:11" x14ac:dyDescent="0.25">
      <c r="D75" t="s">
        <v>25</v>
      </c>
      <c r="E75">
        <f>'Comparison_dt_t3-1,5'!J22</f>
        <v>724.5</v>
      </c>
      <c r="F75" s="25">
        <f>'Comparison_dt_t3-1,5'!J323</f>
        <v>0.54956810316914273</v>
      </c>
      <c r="G75">
        <f t="shared" ref="G75:G77" si="30">F75/F75</f>
        <v>1</v>
      </c>
      <c r="H75" s="25">
        <f>'Comparison_dt_t3-1,5'!O323</f>
        <v>0.52293922789539227</v>
      </c>
      <c r="I75" s="3">
        <f t="shared" ref="I75:I77" si="31">H75/F75</f>
        <v>0.95154581366678259</v>
      </c>
      <c r="J75" s="25">
        <f>'Comparison_dt_t3-1,5'!J334</f>
        <v>0.81399999999999995</v>
      </c>
      <c r="K75" s="3">
        <f t="shared" ref="K75:K77" si="32">J75/F75</f>
        <v>1.4811631084591386</v>
      </c>
    </row>
    <row r="76" spans="4:11" x14ac:dyDescent="0.25">
      <c r="D76" t="s">
        <v>27</v>
      </c>
      <c r="E76">
        <f>'Comparison_dt_t3-1,5'!J24</f>
        <v>1078.7</v>
      </c>
      <c r="F76" s="25">
        <f>'Comparison_dt_t3-1,5'!J325</f>
        <v>1.7656366930290042</v>
      </c>
      <c r="G76">
        <f t="shared" si="30"/>
        <v>1</v>
      </c>
      <c r="H76" s="25">
        <f>'Comparison_dt_t3-1,5'!O325</f>
        <v>1.725989256510309</v>
      </c>
      <c r="I76" s="3">
        <f t="shared" si="31"/>
        <v>0.97754496342581165</v>
      </c>
      <c r="J76" s="25">
        <f>'Comparison_dt_t3-1,5'!J336</f>
        <v>2.4319999999999999</v>
      </c>
      <c r="K76" s="3">
        <f t="shared" si="32"/>
        <v>1.3774068071885326</v>
      </c>
    </row>
    <row r="77" spans="4:11" x14ac:dyDescent="0.25">
      <c r="D77" t="s">
        <v>29</v>
      </c>
      <c r="E77">
        <f>'Comparison_dt_t3-1,5'!J26</f>
        <v>1384.6</v>
      </c>
      <c r="F77" s="25">
        <f>'Comparison_dt_t3-1,5'!J327</f>
        <v>3.7010266355792063</v>
      </c>
      <c r="G77">
        <f t="shared" si="30"/>
        <v>1</v>
      </c>
      <c r="H77" s="25">
        <f>'Comparison_dt_t3-1,5'!O327</f>
        <v>3.65013589616715</v>
      </c>
      <c r="I77" s="3">
        <f t="shared" si="31"/>
        <v>0.9862495614263278</v>
      </c>
      <c r="J77" s="25">
        <f>'Comparison_dt_t3-1,5'!J338</f>
        <v>4.9649999999999999</v>
      </c>
      <c r="K77" s="3">
        <f t="shared" si="32"/>
        <v>1.3415196616716549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'Comparison_dt_t3-1,5'!K20</f>
        <v>600</v>
      </c>
      <c r="F80" s="25">
        <f>'Comparison_dt_t3-1,5'!K321</f>
        <v>0.22276837655913079</v>
      </c>
      <c r="G80">
        <f>F80/F80</f>
        <v>1</v>
      </c>
      <c r="H80" s="25">
        <f>'Comparison_dt_t3-1,5'!P321</f>
        <v>0.16772121379842425</v>
      </c>
      <c r="I80" s="3">
        <f>H80/F80</f>
        <v>0.75289507599344996</v>
      </c>
      <c r="J80" s="25">
        <f>'Comparison_dt_t3-1,5'!K332</f>
        <v>0.46400000000000002</v>
      </c>
      <c r="K80" s="3">
        <f>J80/F80</f>
        <v>2.0828809149975451</v>
      </c>
    </row>
    <row r="81" spans="4:11" x14ac:dyDescent="0.25">
      <c r="D81" t="s">
        <v>25</v>
      </c>
      <c r="E81">
        <f>'Comparison_dt_t3-1,5'!K22</f>
        <v>720</v>
      </c>
      <c r="F81" s="25">
        <f>'Comparison_dt_t3-1,5'!K323</f>
        <v>0.35587885275652498</v>
      </c>
      <c r="G81">
        <f t="shared" ref="G81:G83" si="33">F81/F81</f>
        <v>1</v>
      </c>
      <c r="H81" s="25">
        <f>'Comparison_dt_t3-1,5'!P323</f>
        <v>0.28982225744367712</v>
      </c>
      <c r="I81" s="3">
        <f t="shared" ref="I81:I83" si="34">H81/F81</f>
        <v>0.81438460082358255</v>
      </c>
      <c r="J81" s="25">
        <f>'Comparison_dt_t3-1,5'!K334</f>
        <v>0.66900000000000004</v>
      </c>
      <c r="K81" s="3">
        <f t="shared" ref="K81:K83" si="35">J81/F81</f>
        <v>1.8798531995316321</v>
      </c>
    </row>
    <row r="82" spans="4:11" x14ac:dyDescent="0.25">
      <c r="D82" t="s">
        <v>27</v>
      </c>
      <c r="E82">
        <f>'Comparison_dt_t3-1,5'!K24</f>
        <v>1080</v>
      </c>
      <c r="F82" s="25">
        <f>'Comparison_dt_t3-1,5'!K325</f>
        <v>1.077235011841682</v>
      </c>
      <c r="G82">
        <f t="shared" si="33"/>
        <v>1</v>
      </c>
      <c r="H82" s="25">
        <f>'Comparison_dt_t3-1,5'!P325</f>
        <v>0.97815011887241032</v>
      </c>
      <c r="I82" s="3">
        <f t="shared" si="34"/>
        <v>0.90801924196664163</v>
      </c>
      <c r="J82" s="25">
        <f>'Comparison_dt_t3-1,5'!K336</f>
        <v>1.671</v>
      </c>
      <c r="K82" s="3">
        <f t="shared" si="35"/>
        <v>1.5511935479549581</v>
      </c>
    </row>
    <row r="83" spans="4:11" x14ac:dyDescent="0.25">
      <c r="D83" t="s">
        <v>29</v>
      </c>
      <c r="E83">
        <f>'Comparison_dt_t3-1,5'!K26</f>
        <v>1380</v>
      </c>
      <c r="F83" s="25">
        <f>'Comparison_dt_t3-1,5'!K327</f>
        <v>2.1672724826350529</v>
      </c>
      <c r="G83">
        <f t="shared" si="33"/>
        <v>1</v>
      </c>
      <c r="H83" s="25">
        <f>'Comparison_dt_t3-1,5'!P327</f>
        <v>2.0406640082854279</v>
      </c>
      <c r="I83" s="3">
        <f t="shared" si="34"/>
        <v>0.9415816537311037</v>
      </c>
      <c r="J83" s="25">
        <f>'Comparison_dt_t3-1,5'!K338</f>
        <v>3.0960000000000001</v>
      </c>
      <c r="K83" s="3">
        <f t="shared" si="35"/>
        <v>1.4285236511819523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A84DE-6363-4A34-9851-E9E1492EF88B}">
  <dimension ref="B1:R350"/>
  <sheetViews>
    <sheetView topLeftCell="B151" zoomScaleNormal="100" workbookViewId="0">
      <selection activeCell="K356" sqref="K356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2.42578125" customWidth="1"/>
    <col min="10" max="10" width="12" customWidth="1"/>
    <col min="11" max="11" width="12.42578125" customWidth="1"/>
    <col min="12" max="12" width="10.7109375" customWidth="1"/>
    <col min="13" max="16" width="11.7109375" customWidth="1"/>
  </cols>
  <sheetData>
    <row r="1" spans="2:15" ht="8.1" customHeight="1" x14ac:dyDescent="0.25"/>
    <row r="2" spans="2:15" x14ac:dyDescent="0.25">
      <c r="B2" t="s">
        <v>0</v>
      </c>
    </row>
    <row r="3" spans="2:15" x14ac:dyDescent="0.25">
      <c r="B3" t="s">
        <v>1</v>
      </c>
    </row>
    <row r="4" spans="2:15" x14ac:dyDescent="0.25">
      <c r="B4" t="s">
        <v>2</v>
      </c>
    </row>
    <row r="5" spans="2:15" x14ac:dyDescent="0.25">
      <c r="B5" t="s">
        <v>3</v>
      </c>
    </row>
    <row r="7" spans="2:15" x14ac:dyDescent="0.25">
      <c r="C7" t="s">
        <v>4</v>
      </c>
      <c r="F7" t="s">
        <v>5</v>
      </c>
      <c r="G7">
        <v>3</v>
      </c>
    </row>
    <row r="8" spans="2:15" x14ac:dyDescent="0.25">
      <c r="N8" s="1"/>
      <c r="O8" s="1"/>
    </row>
    <row r="9" spans="2:15" x14ac:dyDescent="0.25">
      <c r="H9" t="s">
        <v>6</v>
      </c>
      <c r="I9" t="s">
        <v>7</v>
      </c>
      <c r="J9" t="s">
        <v>8</v>
      </c>
      <c r="K9" t="s">
        <v>9</v>
      </c>
      <c r="N9" s="2"/>
      <c r="O9" s="2"/>
    </row>
    <row r="10" spans="2:15" ht="18" x14ac:dyDescent="0.35">
      <c r="C10" t="s">
        <v>10</v>
      </c>
      <c r="F10" t="s">
        <v>11</v>
      </c>
      <c r="G10" t="s">
        <v>12</v>
      </c>
      <c r="H10">
        <v>22</v>
      </c>
      <c r="I10">
        <v>22</v>
      </c>
      <c r="J10">
        <v>16.100000000000001</v>
      </c>
      <c r="K10">
        <v>30</v>
      </c>
      <c r="N10" s="3"/>
    </row>
    <row r="11" spans="2:15" ht="18" x14ac:dyDescent="0.35">
      <c r="F11" t="s">
        <v>13</v>
      </c>
      <c r="G11" t="s">
        <v>12</v>
      </c>
      <c r="H11">
        <v>11</v>
      </c>
      <c r="I11">
        <v>15</v>
      </c>
      <c r="J11">
        <v>11</v>
      </c>
      <c r="K11">
        <v>15</v>
      </c>
      <c r="N11" s="3"/>
    </row>
    <row r="12" spans="2:15" x14ac:dyDescent="0.25">
      <c r="F12" s="4" t="s">
        <v>14</v>
      </c>
      <c r="G12" t="s">
        <v>15</v>
      </c>
      <c r="H12" s="3">
        <f>ATAN(H11/H10/COS(RADIANS(45)))</f>
        <v>0.61547970867038726</v>
      </c>
      <c r="I12" s="3">
        <f t="shared" ref="I12:K12" si="0">ATAN(I11/I10/COS(RADIANS(45)))</f>
        <v>0.76719285630530698</v>
      </c>
      <c r="J12" s="3">
        <f t="shared" si="0"/>
        <v>0.76822633559416675</v>
      </c>
      <c r="K12" s="3">
        <f t="shared" si="0"/>
        <v>0.61547970867038726</v>
      </c>
      <c r="N12" s="3"/>
    </row>
    <row r="13" spans="2:15" x14ac:dyDescent="0.25">
      <c r="G13" t="s">
        <v>16</v>
      </c>
      <c r="H13" s="3">
        <f>DEGREES(H12)</f>
        <v>35.264389682754654</v>
      </c>
      <c r="I13" s="3">
        <f t="shared" ref="I13:K13" si="1">DEGREES(I12)</f>
        <v>43.956912738880717</v>
      </c>
      <c r="J13" s="3">
        <f t="shared" si="1"/>
        <v>44.016126740346564</v>
      </c>
      <c r="K13" s="3">
        <f t="shared" si="1"/>
        <v>35.264389682754654</v>
      </c>
    </row>
    <row r="14" spans="2:15" ht="18" x14ac:dyDescent="0.35">
      <c r="F14" t="s">
        <v>17</v>
      </c>
      <c r="G14" t="s">
        <v>12</v>
      </c>
      <c r="H14" s="3">
        <f>H11/SIN(H12)</f>
        <v>19.05255888325765</v>
      </c>
      <c r="I14" s="3">
        <f t="shared" ref="I14:K14" si="2">I11/SIN(I12)</f>
        <v>21.61018278497431</v>
      </c>
      <c r="J14" s="3">
        <f t="shared" si="2"/>
        <v>15.830508519943383</v>
      </c>
      <c r="K14" s="3">
        <f t="shared" si="2"/>
        <v>25.98076211353316</v>
      </c>
    </row>
    <row r="16" spans="2:15" x14ac:dyDescent="0.25">
      <c r="C16" t="s">
        <v>18</v>
      </c>
      <c r="F16" t="s">
        <v>19</v>
      </c>
      <c r="G16" t="s">
        <v>12</v>
      </c>
      <c r="H16">
        <v>176</v>
      </c>
      <c r="I16">
        <v>176</v>
      </c>
      <c r="J16">
        <v>177.1</v>
      </c>
      <c r="K16">
        <v>180</v>
      </c>
    </row>
    <row r="17" spans="3:11" x14ac:dyDescent="0.25">
      <c r="G17" s="1" t="s">
        <v>20</v>
      </c>
      <c r="H17">
        <f>H16/H10</f>
        <v>8</v>
      </c>
      <c r="I17">
        <f>I16/I10</f>
        <v>8</v>
      </c>
      <c r="J17">
        <f>J16/J10</f>
        <v>10.999999999999998</v>
      </c>
      <c r="K17">
        <f>K16/K10</f>
        <v>6</v>
      </c>
    </row>
    <row r="18" spans="3:11" ht="18" x14ac:dyDescent="0.35">
      <c r="C18" t="s">
        <v>21</v>
      </c>
      <c r="F18" t="s">
        <v>22</v>
      </c>
      <c r="G18" t="s">
        <v>12</v>
      </c>
      <c r="H18">
        <f>H16*$G$7</f>
        <v>528</v>
      </c>
      <c r="I18">
        <f>I16*$G$7</f>
        <v>528</v>
      </c>
      <c r="J18">
        <f>J16*$G$7</f>
        <v>531.29999999999995</v>
      </c>
      <c r="K18">
        <f>K16*$G$7</f>
        <v>540</v>
      </c>
    </row>
    <row r="19" spans="3:11" ht="15" customHeight="1" x14ac:dyDescent="0.25"/>
    <row r="20" spans="3:11" ht="18" x14ac:dyDescent="0.35">
      <c r="E20" t="s">
        <v>23</v>
      </c>
      <c r="F20" t="s">
        <v>24</v>
      </c>
      <c r="G20" t="s">
        <v>12</v>
      </c>
      <c r="H20">
        <v>594</v>
      </c>
      <c r="I20">
        <v>594</v>
      </c>
      <c r="J20">
        <v>595.70000000000005</v>
      </c>
      <c r="K20">
        <v>600</v>
      </c>
    </row>
    <row r="21" spans="3:11" ht="15" customHeight="1" x14ac:dyDescent="0.25">
      <c r="G21" s="1" t="s">
        <v>20</v>
      </c>
      <c r="H21">
        <f>H20/H10</f>
        <v>27</v>
      </c>
      <c r="I21">
        <f>I20/I10</f>
        <v>27</v>
      </c>
      <c r="J21">
        <f>J20/J10</f>
        <v>37</v>
      </c>
      <c r="K21">
        <f>K20/K10</f>
        <v>20</v>
      </c>
    </row>
    <row r="22" spans="3:11" ht="18" x14ac:dyDescent="0.35">
      <c r="E22" t="s">
        <v>25</v>
      </c>
      <c r="F22" t="s">
        <v>26</v>
      </c>
      <c r="G22" t="s">
        <v>12</v>
      </c>
      <c r="H22">
        <v>726</v>
      </c>
      <c r="I22">
        <v>726</v>
      </c>
      <c r="J22">
        <v>724.5</v>
      </c>
      <c r="K22">
        <v>720</v>
      </c>
    </row>
    <row r="23" spans="3:11" ht="15" customHeight="1" x14ac:dyDescent="0.25">
      <c r="G23" s="1" t="s">
        <v>20</v>
      </c>
      <c r="H23">
        <f>H22/H10</f>
        <v>33</v>
      </c>
      <c r="I23">
        <f>I22/I10</f>
        <v>33</v>
      </c>
      <c r="J23">
        <f>J22/J10</f>
        <v>44.999999999999993</v>
      </c>
      <c r="K23">
        <f>K22/K10</f>
        <v>24</v>
      </c>
    </row>
    <row r="24" spans="3:11" ht="18" x14ac:dyDescent="0.35">
      <c r="E24" t="s">
        <v>27</v>
      </c>
      <c r="F24" t="s">
        <v>28</v>
      </c>
      <c r="G24" t="s">
        <v>12</v>
      </c>
      <c r="H24">
        <v>1078</v>
      </c>
      <c r="I24">
        <v>1078</v>
      </c>
      <c r="J24">
        <v>1078.7</v>
      </c>
      <c r="K24">
        <v>1080</v>
      </c>
    </row>
    <row r="25" spans="3:11" ht="15" customHeight="1" x14ac:dyDescent="0.25">
      <c r="G25" s="1" t="s">
        <v>20</v>
      </c>
      <c r="H25">
        <f>H24/H10</f>
        <v>49</v>
      </c>
      <c r="I25">
        <f>I24/I10</f>
        <v>49</v>
      </c>
      <c r="J25">
        <f>J24/J10</f>
        <v>67</v>
      </c>
      <c r="K25">
        <f>K24/K10</f>
        <v>36</v>
      </c>
    </row>
    <row r="26" spans="3:11" ht="18" x14ac:dyDescent="0.35">
      <c r="E26" t="s">
        <v>29</v>
      </c>
      <c r="F26" t="s">
        <v>30</v>
      </c>
      <c r="G26" t="s">
        <v>12</v>
      </c>
      <c r="H26">
        <v>1386</v>
      </c>
      <c r="I26">
        <v>1386</v>
      </c>
      <c r="J26">
        <v>1384.6</v>
      </c>
      <c r="K26">
        <v>1380</v>
      </c>
    </row>
    <row r="27" spans="3:11" ht="15" customHeight="1" x14ac:dyDescent="0.25">
      <c r="G27" s="1" t="s">
        <v>20</v>
      </c>
      <c r="H27">
        <f>H26/H10</f>
        <v>63</v>
      </c>
      <c r="I27">
        <f>I26/I10</f>
        <v>63</v>
      </c>
      <c r="J27">
        <f>J26/J10</f>
        <v>85.999999999999986</v>
      </c>
      <c r="K27">
        <f>K26/K10</f>
        <v>46</v>
      </c>
    </row>
    <row r="30" spans="3:11" ht="18" x14ac:dyDescent="0.35">
      <c r="C30" t="s">
        <v>31</v>
      </c>
      <c r="F30" s="5" t="s">
        <v>32</v>
      </c>
      <c r="G30" t="s">
        <v>12</v>
      </c>
      <c r="H30" s="2">
        <v>3</v>
      </c>
      <c r="I30" s="6"/>
      <c r="J30" s="7"/>
      <c r="K30" s="1"/>
    </row>
    <row r="31" spans="3:11" ht="18" x14ac:dyDescent="0.35">
      <c r="F31" s="5" t="s">
        <v>33</v>
      </c>
      <c r="G31" t="s">
        <v>12</v>
      </c>
      <c r="H31" s="2">
        <v>3.5</v>
      </c>
      <c r="I31" s="6"/>
      <c r="J31" s="7"/>
      <c r="K31" s="1"/>
    </row>
    <row r="32" spans="3:11" ht="18" x14ac:dyDescent="0.35">
      <c r="F32" s="5" t="s">
        <v>34</v>
      </c>
      <c r="G32" t="s">
        <v>12</v>
      </c>
      <c r="H32" s="2">
        <v>4</v>
      </c>
      <c r="I32" s="6"/>
      <c r="J32" s="7"/>
      <c r="K32" s="1"/>
    </row>
    <row r="33" spans="2:11" ht="18" x14ac:dyDescent="0.35">
      <c r="C33" t="s">
        <v>35</v>
      </c>
      <c r="F33" t="s">
        <v>137</v>
      </c>
      <c r="G33" t="s">
        <v>12</v>
      </c>
      <c r="H33" s="2">
        <v>2</v>
      </c>
      <c r="I33" s="2"/>
      <c r="K33" s="2"/>
    </row>
    <row r="34" spans="2:11" x14ac:dyDescent="0.25">
      <c r="F34" s="8" t="s">
        <v>138</v>
      </c>
      <c r="I34" s="2"/>
      <c r="K34" s="2"/>
    </row>
    <row r="35" spans="2:11" x14ac:dyDescent="0.25">
      <c r="C35" t="s">
        <v>38</v>
      </c>
      <c r="F35" t="s">
        <v>39</v>
      </c>
      <c r="G35" t="s">
        <v>12</v>
      </c>
      <c r="H35">
        <f>H11</f>
        <v>11</v>
      </c>
      <c r="I35">
        <f>I11</f>
        <v>15</v>
      </c>
      <c r="J35">
        <f>J11</f>
        <v>11</v>
      </c>
      <c r="K35">
        <f>K11</f>
        <v>15</v>
      </c>
    </row>
    <row r="36" spans="2:11" x14ac:dyDescent="0.25">
      <c r="C36" t="s">
        <v>40</v>
      </c>
      <c r="F36" t="s">
        <v>41</v>
      </c>
      <c r="G36" t="s">
        <v>12</v>
      </c>
      <c r="H36">
        <f>H35+2*$H$33</f>
        <v>15</v>
      </c>
      <c r="I36">
        <f t="shared" ref="I36:K36" si="3">I35+2*$H$33</f>
        <v>19</v>
      </c>
      <c r="J36">
        <f t="shared" si="3"/>
        <v>15</v>
      </c>
      <c r="K36">
        <f t="shared" si="3"/>
        <v>19</v>
      </c>
    </row>
    <row r="37" spans="2:11" x14ac:dyDescent="0.25">
      <c r="C37" t="s">
        <v>42</v>
      </c>
      <c r="F37" t="s">
        <v>43</v>
      </c>
      <c r="G37" t="s">
        <v>12</v>
      </c>
      <c r="H37">
        <f>H35+$H$33</f>
        <v>13</v>
      </c>
      <c r="I37">
        <f t="shared" ref="I37:K37" si="4">I35+$H$33</f>
        <v>17</v>
      </c>
      <c r="J37">
        <f t="shared" si="4"/>
        <v>13</v>
      </c>
      <c r="K37">
        <f t="shared" si="4"/>
        <v>17</v>
      </c>
    </row>
    <row r="40" spans="2:11" x14ac:dyDescent="0.25">
      <c r="B40" t="s">
        <v>44</v>
      </c>
    </row>
    <row r="41" spans="2:11" x14ac:dyDescent="0.25">
      <c r="C41" t="s">
        <v>45</v>
      </c>
    </row>
    <row r="42" spans="2:11" ht="18" x14ac:dyDescent="0.35">
      <c r="B42" t="s">
        <v>46</v>
      </c>
      <c r="C42" t="s">
        <v>47</v>
      </c>
      <c r="D42" t="s">
        <v>48</v>
      </c>
      <c r="F42" t="s">
        <v>49</v>
      </c>
      <c r="G42" t="s">
        <v>50</v>
      </c>
      <c r="H42">
        <v>73000</v>
      </c>
      <c r="I42" t="s">
        <v>51</v>
      </c>
    </row>
    <row r="43" spans="2:11" ht="18" x14ac:dyDescent="0.35">
      <c r="D43" t="s">
        <v>52</v>
      </c>
      <c r="F43" t="s">
        <v>53</v>
      </c>
      <c r="G43" t="s">
        <v>50</v>
      </c>
      <c r="H43">
        <v>30000</v>
      </c>
      <c r="I43" t="s">
        <v>51</v>
      </c>
    </row>
    <row r="44" spans="2:11" ht="18" x14ac:dyDescent="0.35">
      <c r="B44" t="s">
        <v>54</v>
      </c>
      <c r="C44" t="s">
        <v>55</v>
      </c>
      <c r="D44" t="s">
        <v>48</v>
      </c>
      <c r="F44" t="s">
        <v>56</v>
      </c>
      <c r="G44" t="s">
        <v>50</v>
      </c>
      <c r="H44">
        <v>1940</v>
      </c>
      <c r="I44" t="s">
        <v>51</v>
      </c>
    </row>
    <row r="45" spans="2:11" ht="18" x14ac:dyDescent="0.35">
      <c r="D45" t="s">
        <v>52</v>
      </c>
      <c r="F45" t="s">
        <v>57</v>
      </c>
      <c r="G45" t="s">
        <v>50</v>
      </c>
      <c r="H45">
        <v>719</v>
      </c>
      <c r="I45" t="s">
        <v>51</v>
      </c>
    </row>
    <row r="46" spans="2:11" ht="18" x14ac:dyDescent="0.35">
      <c r="B46" t="s">
        <v>58</v>
      </c>
      <c r="C46" t="s">
        <v>59</v>
      </c>
      <c r="D46" t="s">
        <v>48</v>
      </c>
      <c r="F46" t="s">
        <v>56</v>
      </c>
      <c r="G46" t="s">
        <v>50</v>
      </c>
      <c r="H46">
        <v>210000</v>
      </c>
      <c r="I46" t="s">
        <v>51</v>
      </c>
    </row>
    <row r="47" spans="2:11" ht="18" x14ac:dyDescent="0.35">
      <c r="D47" t="s">
        <v>52</v>
      </c>
      <c r="F47" t="s">
        <v>57</v>
      </c>
      <c r="G47" t="s">
        <v>50</v>
      </c>
      <c r="H47">
        <v>81000</v>
      </c>
      <c r="I47" t="s">
        <v>51</v>
      </c>
    </row>
    <row r="50" spans="2:11" x14ac:dyDescent="0.25">
      <c r="B50" s="9" t="s">
        <v>60</v>
      </c>
      <c r="C50" s="9"/>
      <c r="D50" s="9"/>
      <c r="E50" s="9"/>
      <c r="F50" s="9"/>
    </row>
    <row r="51" spans="2:11" x14ac:dyDescent="0.25">
      <c r="H51" t="s">
        <v>6</v>
      </c>
      <c r="I51" t="s">
        <v>7</v>
      </c>
      <c r="J51" t="s">
        <v>8</v>
      </c>
      <c r="K51" t="s">
        <v>9</v>
      </c>
    </row>
    <row r="52" spans="2:11" ht="18" x14ac:dyDescent="0.35">
      <c r="H52" s="10" t="s">
        <v>32</v>
      </c>
    </row>
    <row r="53" spans="2:11" ht="18" x14ac:dyDescent="0.35">
      <c r="B53" t="s">
        <v>54</v>
      </c>
      <c r="C53" t="s">
        <v>55</v>
      </c>
      <c r="D53" t="s">
        <v>48</v>
      </c>
      <c r="F53" t="s">
        <v>61</v>
      </c>
      <c r="G53" t="s">
        <v>50</v>
      </c>
      <c r="H53" s="11">
        <f>$H$44*PI()*SIN(H12)^3/2/COS(H12)^2*($H$30/H14)^2</f>
        <v>21.810562602981712</v>
      </c>
      <c r="I53" s="11">
        <f>$H$44*PI()*SIN(I12)^3/2/COS(I12)^2*($H$30/I14)^2</f>
        <v>37.900697868268914</v>
      </c>
      <c r="J53" s="11">
        <f>$H$44*PI()*SIN(J12)^3/2/COS(J12)^2*($H$30/J14)^2</f>
        <v>70.99631669003557</v>
      </c>
      <c r="K53" s="11">
        <f>$H$44*PI()*SIN(K12)^3/2/COS(K12)^2*($H$30/K14)^2</f>
        <v>11.729235888714605</v>
      </c>
    </row>
    <row r="54" spans="2:11" ht="18" x14ac:dyDescent="0.35">
      <c r="D54" t="s">
        <v>52</v>
      </c>
      <c r="F54" t="s">
        <v>62</v>
      </c>
      <c r="G54" t="s">
        <v>50</v>
      </c>
      <c r="H54" s="11">
        <f>$H$44*PI()*SIN(H12)*($H$30/H14)^2</f>
        <v>87.242250411926847</v>
      </c>
      <c r="I54" s="11">
        <f>$H$44*PI()*SIN(I12)*($H$30/I14)^2</f>
        <v>81.528612303298502</v>
      </c>
      <c r="J54" s="11">
        <f>$H$44*PI()*SIN(J12)*($H$30/J14)^2</f>
        <v>152.09053924978613</v>
      </c>
      <c r="K54" s="11">
        <f>$H$44*PI()*SIN(K12)*($H$30/K14)^2</f>
        <v>46.91694355485842</v>
      </c>
    </row>
    <row r="55" spans="2:11" ht="18" x14ac:dyDescent="0.35">
      <c r="B55" t="s">
        <v>58</v>
      </c>
      <c r="C55" t="s">
        <v>59</v>
      </c>
      <c r="D55" t="s">
        <v>48</v>
      </c>
      <c r="F55" t="s">
        <v>61</v>
      </c>
      <c r="G55" t="s">
        <v>50</v>
      </c>
      <c r="H55" s="11">
        <f>$H$46*PI()*SIN(H12)^3/2/COS(H12)^2*($H$30/H14)^2</f>
        <v>2360.9371889825566</v>
      </c>
      <c r="I55" s="11">
        <f>$H$46*PI()*SIN(I12)^3/2/COS(I12)^2*($H$30/I14)^2</f>
        <v>4102.6528620291092</v>
      </c>
      <c r="J55" s="11">
        <f>$H$46*PI()*SIN(J12)^3/2/COS(J12)^2*($H$30/J14)^2</f>
        <v>7685.1683014986966</v>
      </c>
      <c r="K55" s="11">
        <f>$H$46*PI()*SIN(K12)^3/2/COS(K12)^2*($H$30/K14)^2</f>
        <v>1269.6595549639524</v>
      </c>
    </row>
    <row r="56" spans="2:11" ht="18" x14ac:dyDescent="0.35">
      <c r="D56" t="s">
        <v>52</v>
      </c>
      <c r="F56" t="s">
        <v>62</v>
      </c>
      <c r="G56" t="s">
        <v>50</v>
      </c>
      <c r="H56" s="11">
        <f>$H$46*PI()*SIN(H12)*($H$30/H14)^2</f>
        <v>9443.7487559302263</v>
      </c>
      <c r="I56" s="11">
        <f>$H$46*PI()*SIN(I12)*($H$30/I14)^2</f>
        <v>8825.2621565426216</v>
      </c>
      <c r="J56" s="11">
        <f>$H$46*PI()*SIN(J12)*($H$30/J14)^2</f>
        <v>16463.40888786345</v>
      </c>
      <c r="K56" s="11">
        <f>$H$46*PI()*SIN(K12)*($H$30/K14)^2</f>
        <v>5078.6382198558094</v>
      </c>
    </row>
    <row r="57" spans="2:11" ht="18" x14ac:dyDescent="0.35">
      <c r="F57" s="2"/>
      <c r="H57" s="10" t="s">
        <v>33</v>
      </c>
    </row>
    <row r="58" spans="2:11" ht="18" x14ac:dyDescent="0.35">
      <c r="C58" t="s">
        <v>55</v>
      </c>
      <c r="F58" t="s">
        <v>61</v>
      </c>
      <c r="G58" t="s">
        <v>50</v>
      </c>
      <c r="H58" s="11">
        <f>$H$44*PI()*SIN(H12)^3/2/COS(H12)^2*($H$31/H14)^2</f>
        <v>29.686599098502878</v>
      </c>
      <c r="I58" s="11">
        <f>$H$44*PI()*SIN(I12)^3/2/COS(I12)^2*($H$31/I14)^2</f>
        <v>51.58706098736603</v>
      </c>
      <c r="J58" s="11">
        <f>$H$44*PI()*SIN(J12)^3/2/COS(J12)^2*($H$31/J14)^2</f>
        <v>96.633875494770621</v>
      </c>
      <c r="K58" s="11">
        <f>$H$44*PI()*SIN(K12)^3/2/COS(K12)^2*($H$31/K14)^2</f>
        <v>15.964793292972656</v>
      </c>
    </row>
    <row r="59" spans="2:11" ht="18" x14ac:dyDescent="0.35">
      <c r="F59" t="s">
        <v>62</v>
      </c>
      <c r="G59" t="s">
        <v>50</v>
      </c>
      <c r="H59" s="11">
        <f>$H$44*PI()*SIN(H12)*($H$31/H14)^2</f>
        <v>118.74639639401151</v>
      </c>
      <c r="I59" s="11">
        <f>$H$44*PI()*SIN(I12)*($H$31/I14)^2</f>
        <v>110.96950007948965</v>
      </c>
      <c r="J59" s="11">
        <f>$H$44*PI()*SIN(J12)*($H$31/J14)^2</f>
        <v>207.01212286776445</v>
      </c>
      <c r="K59" s="11">
        <f>$H$44*PI()*SIN(K12)*($H$31/K14)^2</f>
        <v>63.859173171890625</v>
      </c>
    </row>
    <row r="60" spans="2:11" ht="18" x14ac:dyDescent="0.35">
      <c r="C60" t="s">
        <v>59</v>
      </c>
      <c r="F60" t="s">
        <v>61</v>
      </c>
      <c r="G60" t="s">
        <v>50</v>
      </c>
      <c r="H60" s="11">
        <f>$H$46*PI()*SIN(H12)^3/2/COS(H12)^2*($H$31/H14)^2</f>
        <v>3213.4978405595903</v>
      </c>
      <c r="I60" s="11">
        <f>$H$46*PI()*SIN(I12)^3/2/COS(I12)^2*($H$31/I14)^2</f>
        <v>5584.1663955396216</v>
      </c>
      <c r="J60" s="11">
        <f>$H$46*PI()*SIN(J12)^3/2/COS(J12)^2*($H$31/J14)^2</f>
        <v>10460.367965928781</v>
      </c>
      <c r="K60" s="11">
        <f>$H$46*PI()*SIN(K12)^3/2/COS(K12)^2*($H$31/K14)^2</f>
        <v>1728.1477275898239</v>
      </c>
    </row>
    <row r="61" spans="2:11" ht="18" x14ac:dyDescent="0.35">
      <c r="F61" t="s">
        <v>62</v>
      </c>
      <c r="G61" t="s">
        <v>50</v>
      </c>
      <c r="H61" s="11">
        <f>$H$46*PI()*SIN(H12)*($H$31/H14)^2</f>
        <v>12853.991362238361</v>
      </c>
      <c r="I61" s="11">
        <f>$H$46*PI()*SIN(I12)*($H$31/I14)^2</f>
        <v>12012.162379738571</v>
      </c>
      <c r="J61" s="11">
        <f>$H$46*PI()*SIN(J12)*($H$31/J14)^2</f>
        <v>22408.52876403636</v>
      </c>
      <c r="K61" s="11">
        <f>$H$46*PI()*SIN(K12)*($H$31/K14)^2</f>
        <v>6912.5909103592958</v>
      </c>
    </row>
    <row r="62" spans="2:11" ht="18" x14ac:dyDescent="0.35">
      <c r="F62" s="2"/>
      <c r="H62" s="10" t="s">
        <v>34</v>
      </c>
    </row>
    <row r="63" spans="2:11" ht="18" x14ac:dyDescent="0.35">
      <c r="C63" t="s">
        <v>55</v>
      </c>
      <c r="F63" t="s">
        <v>61</v>
      </c>
      <c r="G63" t="s">
        <v>50</v>
      </c>
      <c r="H63" s="11">
        <f>$H$44*PI()*SIN(H12)^3/2/COS(H12)^2*($H$32/H14)^2</f>
        <v>38.774333516411922</v>
      </c>
      <c r="I63" s="11">
        <f>$H$44*PI()*SIN(I12)^3/2/COS(I12)^2*($H$32/I14)^2</f>
        <v>67.379018432478091</v>
      </c>
      <c r="J63" s="11">
        <f>$H$44*PI()*SIN(J12)^3/2/COS(J12)^2*($H$32/J14)^2</f>
        <v>126.2156741156188</v>
      </c>
      <c r="K63" s="11">
        <f>$H$44*PI()*SIN(K12)^3/2/COS(K12)^2*($H$32/K14)^2</f>
        <v>20.851974913270411</v>
      </c>
    </row>
    <row r="64" spans="2:11" ht="18" x14ac:dyDescent="0.35">
      <c r="F64" t="s">
        <v>62</v>
      </c>
      <c r="G64" t="s">
        <v>50</v>
      </c>
      <c r="H64" s="11">
        <f>$H$44*PI()*SIN(H12)*($H$32/H14)^2</f>
        <v>155.09733406564769</v>
      </c>
      <c r="I64" s="11">
        <f>$H$44*PI()*SIN(I12)*($H$32/I14)^2</f>
        <v>144.93975520586403</v>
      </c>
      <c r="J64" s="11">
        <f>$H$44*PI()*SIN(J12)*($H$32/J14)^2</f>
        <v>270.38318088850872</v>
      </c>
      <c r="K64" s="11">
        <f>$H$44*PI()*SIN(K12)*($H$32/K14)^2</f>
        <v>83.407899653081643</v>
      </c>
    </row>
    <row r="65" spans="2:11" ht="18" x14ac:dyDescent="0.35">
      <c r="C65" t="s">
        <v>59</v>
      </c>
      <c r="F65" t="s">
        <v>61</v>
      </c>
      <c r="G65" t="s">
        <v>50</v>
      </c>
      <c r="H65" s="11">
        <f>$H$46*PI()*SIN(H12)^3/2/COS(H12)^2*($H$32/H14)^2</f>
        <v>4197.221669302322</v>
      </c>
      <c r="I65" s="11">
        <f>$H$46*PI()*SIN(I12)^3/2/COS(I12)^2*($H$32/I14)^2</f>
        <v>7293.6050880517505</v>
      </c>
      <c r="J65" s="11">
        <f>$H$46*PI()*SIN(J12)^3/2/COS(J12)^2*($H$32/J14)^2</f>
        <v>13662.521424886572</v>
      </c>
      <c r="K65" s="11">
        <f>$H$46*PI()*SIN(K12)^3/2/COS(K12)^2*($H$32/K14)^2</f>
        <v>2257.1725421581373</v>
      </c>
    </row>
    <row r="66" spans="2:11" ht="18" x14ac:dyDescent="0.35">
      <c r="F66" t="s">
        <v>62</v>
      </c>
      <c r="G66" t="s">
        <v>50</v>
      </c>
      <c r="H66" s="11">
        <f>$H$46*PI()*SIN(H12)*($H$32/H14)^2</f>
        <v>16788.886677209288</v>
      </c>
      <c r="I66" s="11">
        <f>$H$46*PI()*SIN(I12)*($H$32/I14)^2</f>
        <v>15689.354944964663</v>
      </c>
      <c r="J66" s="11">
        <f>$H$46*PI()*SIN(J12)*($H$32/J14)^2</f>
        <v>29268.282467312802</v>
      </c>
      <c r="K66" s="11">
        <f>$H$46*PI()*SIN(K12)*($H$32/K14)^2</f>
        <v>9028.6901686325491</v>
      </c>
    </row>
    <row r="67" spans="2:11" x14ac:dyDescent="0.25">
      <c r="G67" s="2"/>
    </row>
    <row r="68" spans="2:11" x14ac:dyDescent="0.25">
      <c r="G68" s="2"/>
    </row>
    <row r="69" spans="2:11" x14ac:dyDescent="0.25">
      <c r="B69" t="s">
        <v>63</v>
      </c>
      <c r="G69" s="2"/>
    </row>
    <row r="70" spans="2:11" x14ac:dyDescent="0.25">
      <c r="C70" t="s">
        <v>64</v>
      </c>
      <c r="G70" s="2"/>
    </row>
    <row r="71" spans="2:11" x14ac:dyDescent="0.25">
      <c r="C71" t="s">
        <v>65</v>
      </c>
      <c r="G71" s="2"/>
    </row>
    <row r="72" spans="2:11" x14ac:dyDescent="0.25">
      <c r="C72" t="s">
        <v>66</v>
      </c>
      <c r="G72" s="2"/>
    </row>
    <row r="73" spans="2:11" x14ac:dyDescent="0.25">
      <c r="C73" t="s">
        <v>67</v>
      </c>
      <c r="G73" s="2"/>
    </row>
    <row r="74" spans="2:11" x14ac:dyDescent="0.25">
      <c r="G74" s="2"/>
    </row>
    <row r="75" spans="2:11" x14ac:dyDescent="0.25">
      <c r="B75" t="s">
        <v>68</v>
      </c>
      <c r="G75" s="2"/>
    </row>
    <row r="76" spans="2:11" x14ac:dyDescent="0.25">
      <c r="C76" t="s">
        <v>69</v>
      </c>
      <c r="F76" t="s">
        <v>70</v>
      </c>
      <c r="G76" s="2"/>
    </row>
    <row r="77" spans="2:11" x14ac:dyDescent="0.25">
      <c r="F77" t="s">
        <v>71</v>
      </c>
      <c r="G77" s="2"/>
    </row>
    <row r="78" spans="2:11" x14ac:dyDescent="0.25">
      <c r="C78" t="s">
        <v>72</v>
      </c>
      <c r="F78" t="s">
        <v>73</v>
      </c>
      <c r="G78" s="2"/>
    </row>
    <row r="79" spans="2:11" x14ac:dyDescent="0.25">
      <c r="F79" t="s">
        <v>74</v>
      </c>
      <c r="G79" s="2"/>
    </row>
    <row r="80" spans="2:11" x14ac:dyDescent="0.25">
      <c r="C80" t="s">
        <v>75</v>
      </c>
      <c r="F80" t="s">
        <v>76</v>
      </c>
      <c r="G80" s="2"/>
    </row>
    <row r="83" spans="2:11" x14ac:dyDescent="0.25">
      <c r="B83" t="s">
        <v>77</v>
      </c>
    </row>
    <row r="84" spans="2:11" x14ac:dyDescent="0.25">
      <c r="B84" s="12" t="s">
        <v>78</v>
      </c>
    </row>
    <row r="85" spans="2:11" x14ac:dyDescent="0.25">
      <c r="C85" t="s">
        <v>79</v>
      </c>
    </row>
    <row r="86" spans="2:11" x14ac:dyDescent="0.25">
      <c r="C86" t="s">
        <v>80</v>
      </c>
    </row>
    <row r="87" spans="2:11" x14ac:dyDescent="0.25">
      <c r="F87" s="13"/>
      <c r="G87" s="1"/>
      <c r="H87" t="s">
        <v>6</v>
      </c>
      <c r="I87" t="s">
        <v>7</v>
      </c>
      <c r="J87" t="s">
        <v>8</v>
      </c>
      <c r="K87" t="s">
        <v>9</v>
      </c>
    </row>
    <row r="88" spans="2:11" x14ac:dyDescent="0.25">
      <c r="F88" s="13" t="s">
        <v>81</v>
      </c>
      <c r="G88" t="s">
        <v>82</v>
      </c>
      <c r="H88" s="3">
        <f>H37/$H$33</f>
        <v>6.5</v>
      </c>
      <c r="I88" s="3">
        <f t="shared" ref="I88:K88" si="5">I37/$H$33</f>
        <v>8.5</v>
      </c>
      <c r="J88" s="3">
        <f t="shared" si="5"/>
        <v>6.5</v>
      </c>
      <c r="K88" s="3">
        <f t="shared" si="5"/>
        <v>8.5</v>
      </c>
    </row>
    <row r="89" spans="2:11" x14ac:dyDescent="0.25">
      <c r="F89" s="13"/>
      <c r="H89" s="3"/>
      <c r="I89" s="3"/>
      <c r="J89" s="3"/>
      <c r="K89" s="3"/>
    </row>
    <row r="90" spans="2:11" x14ac:dyDescent="0.25">
      <c r="C90" t="s">
        <v>83</v>
      </c>
    </row>
    <row r="91" spans="2:11" x14ac:dyDescent="0.25">
      <c r="C91" s="14" t="s">
        <v>84</v>
      </c>
    </row>
    <row r="92" spans="2:11" x14ac:dyDescent="0.25">
      <c r="F92" s="13" t="s">
        <v>85</v>
      </c>
      <c r="H92" s="5" t="s">
        <v>6</v>
      </c>
      <c r="I92" s="5" t="s">
        <v>7</v>
      </c>
      <c r="J92" s="5" t="s">
        <v>8</v>
      </c>
      <c r="K92" s="5" t="s">
        <v>9</v>
      </c>
    </row>
    <row r="93" spans="2:11" x14ac:dyDescent="0.25">
      <c r="F93" t="s">
        <v>86</v>
      </c>
      <c r="G93" t="s">
        <v>82</v>
      </c>
      <c r="H93" s="2">
        <f>$H$42*$H$33/$H$44/H35*(H37/H35)^2</f>
        <v>9.5556398955904811</v>
      </c>
      <c r="I93" s="2">
        <f>$H$42*$H$33/$H$44/I35*(I37/I35)^2</f>
        <v>6.4442917143948062</v>
      </c>
      <c r="J93" s="2">
        <f>$H$42*$H$33/$H$44/J35*(J37/J35)^2</f>
        <v>9.5556398955904811</v>
      </c>
      <c r="K93" s="2">
        <f>$H$42*$H$33/$H$44/K35*(K37/K35)^2</f>
        <v>6.4442917143948062</v>
      </c>
    </row>
    <row r="94" spans="2:11" x14ac:dyDescent="0.25">
      <c r="F94" t="s">
        <v>87</v>
      </c>
      <c r="G94" t="s">
        <v>82</v>
      </c>
      <c r="H94" s="2">
        <f>$H$42*$H$33/$H$46/H35*(H37/H35)^2</f>
        <v>8.8275911416407296E-2</v>
      </c>
      <c r="I94" s="2">
        <f>$H$42*$H$33/$H$46/I35*(I37/I35)^2</f>
        <v>5.9532980599647255E-2</v>
      </c>
      <c r="J94" s="2">
        <f>$H$42*$H$33/$H$46/J35*(J37/J35)^2</f>
        <v>8.8275911416407296E-2</v>
      </c>
      <c r="K94" s="2">
        <f>$H$42*$H$33/$H$46/K35*(K37/K35)^2</f>
        <v>5.9532980599647255E-2</v>
      </c>
    </row>
    <row r="95" spans="2:11" ht="18" x14ac:dyDescent="0.35">
      <c r="H95" s="10" t="s">
        <v>32</v>
      </c>
      <c r="I95" s="2"/>
      <c r="J95" s="2"/>
      <c r="K95" s="2"/>
    </row>
    <row r="96" spans="2:11" x14ac:dyDescent="0.25">
      <c r="F96" t="s">
        <v>88</v>
      </c>
      <c r="G96" t="s">
        <v>82</v>
      </c>
      <c r="H96" s="2">
        <f>$H$42*$H$33/H53/H35*(H37/H35)^2</f>
        <v>849.95246270773498</v>
      </c>
      <c r="I96" s="2">
        <f>$H$42*$H$33/I53/I35*(I37/I35)^2</f>
        <v>329.86004556904851</v>
      </c>
      <c r="J96" s="2">
        <f>$H$42*$H$33/J53/J35*(J37/J35)^2</f>
        <v>261.11131199074384</v>
      </c>
      <c r="K96" s="2">
        <f>$H$42*$H$33/K53/K35*(K37/K35)^2</f>
        <v>1065.8772698019288</v>
      </c>
    </row>
    <row r="97" spans="3:11" x14ac:dyDescent="0.25">
      <c r="F97" t="s">
        <v>89</v>
      </c>
      <c r="G97" t="s">
        <v>82</v>
      </c>
      <c r="H97" s="2">
        <f>$H$42*$H$33/H55/H35*(H37/H35)^2</f>
        <v>7.8519417983476467</v>
      </c>
      <c r="I97" s="2">
        <f>$H$42*$H$33/I55/I35*(I37/I35)^2</f>
        <v>3.047278516209305</v>
      </c>
      <c r="J97" s="2">
        <f>$H$42*$H$33/J55/J35*(J37/J35)^2</f>
        <v>2.4121711679144906</v>
      </c>
      <c r="K97" s="2">
        <f>$H$42*$H$33/K55/K35*(K37/K35)^2</f>
        <v>9.8466757305511514</v>
      </c>
    </row>
    <row r="98" spans="3:11" ht="18" x14ac:dyDescent="0.35">
      <c r="H98" s="10" t="s">
        <v>33</v>
      </c>
      <c r="I98" s="2"/>
      <c r="J98" s="2"/>
      <c r="K98" s="2"/>
    </row>
    <row r="99" spans="3:11" x14ac:dyDescent="0.25">
      <c r="F99" t="s">
        <v>88</v>
      </c>
      <c r="G99" t="s">
        <v>82</v>
      </c>
      <c r="H99" s="2">
        <f>$H$42*$H$33/H58/H35*(H37/H35)^2</f>
        <v>624.45487056078503</v>
      </c>
      <c r="I99" s="2">
        <f>$H$42*$H$33/I58/I35*(I37/I35)^2</f>
        <v>242.34615592828052</v>
      </c>
      <c r="J99" s="2">
        <f>$H$42*$H$33/J58/J35*(J37/J35)^2</f>
        <v>191.83688227891392</v>
      </c>
      <c r="K99" s="2">
        <f>$H$42*$H$33/K58/K35*(K37/K35)^2</f>
        <v>783.09350434427438</v>
      </c>
    </row>
    <row r="100" spans="3:11" x14ac:dyDescent="0.25">
      <c r="F100" t="s">
        <v>89</v>
      </c>
      <c r="G100" t="s">
        <v>82</v>
      </c>
      <c r="H100" s="2">
        <f>$H$42*$H$33/H60/H35*(H37/H35)^2</f>
        <v>5.7687735661329649</v>
      </c>
      <c r="I100" s="2">
        <f>$H$42*$H$33/I60/I35*(I37/I35)^2</f>
        <v>2.2388168690517345</v>
      </c>
      <c r="J100" s="2">
        <f>$H$42*$H$33/J60/J35*(J37/J35)^2</f>
        <v>1.7722073886718708</v>
      </c>
      <c r="K100" s="2">
        <f>$H$42*$H$33/K60/K35*(K37/K35)^2</f>
        <v>7.2342923734661513</v>
      </c>
    </row>
    <row r="101" spans="3:11" ht="18" x14ac:dyDescent="0.35">
      <c r="H101" s="10" t="s">
        <v>34</v>
      </c>
      <c r="I101" s="2"/>
      <c r="J101" s="2"/>
      <c r="K101" s="2"/>
    </row>
    <row r="102" spans="3:11" x14ac:dyDescent="0.25">
      <c r="F102" t="s">
        <v>88</v>
      </c>
      <c r="G102" t="s">
        <v>82</v>
      </c>
      <c r="H102" s="2">
        <f>$H$42*$H$33/H63/H35*(H37/H35)^2</f>
        <v>478.098260273101</v>
      </c>
      <c r="I102" s="2">
        <f>$H$42*$H$33/I63/I35*(I37/I35)^2</f>
        <v>185.54627563258975</v>
      </c>
      <c r="J102" s="2">
        <f>$H$42*$H$33/J63/J35*(J37/J35)^2</f>
        <v>146.87511299479343</v>
      </c>
      <c r="K102" s="2">
        <f>$H$42*$H$33/K63/K35*(K37/K35)^2</f>
        <v>599.55596426358488</v>
      </c>
    </row>
    <row r="103" spans="3:11" x14ac:dyDescent="0.25">
      <c r="F103" t="s">
        <v>89</v>
      </c>
      <c r="G103" t="s">
        <v>82</v>
      </c>
      <c r="H103" s="2">
        <f>$H$42*$H$33/H65/H35*(H37/H35)^2</f>
        <v>4.416717261570553</v>
      </c>
      <c r="I103" s="2">
        <f>$H$42*$H$33/I65/I35*(I37/I35)^2</f>
        <v>1.714094165367734</v>
      </c>
      <c r="J103" s="2">
        <f>$H$42*$H$33/J65/J35*(J37/J35)^2</f>
        <v>1.3568462819519009</v>
      </c>
      <c r="K103" s="2">
        <f>$H$42*$H$33/K65/K35*(K37/K35)^2</f>
        <v>5.538755098435022</v>
      </c>
    </row>
    <row r="104" spans="3:11" x14ac:dyDescent="0.25">
      <c r="H104" s="2"/>
      <c r="I104" s="2"/>
      <c r="J104" s="2"/>
      <c r="K104" s="2"/>
    </row>
    <row r="105" spans="3:11" x14ac:dyDescent="0.25">
      <c r="C105" t="s">
        <v>90</v>
      </c>
    </row>
    <row r="106" spans="3:11" x14ac:dyDescent="0.25">
      <c r="F106" s="13" t="s">
        <v>85</v>
      </c>
      <c r="H106" s="5" t="s">
        <v>6</v>
      </c>
      <c r="I106" s="5" t="s">
        <v>7</v>
      </c>
      <c r="J106" s="5" t="s">
        <v>8</v>
      </c>
      <c r="K106" s="5" t="s">
        <v>9</v>
      </c>
    </row>
    <row r="107" spans="3:11" x14ac:dyDescent="0.25">
      <c r="F107" t="s">
        <v>86</v>
      </c>
      <c r="G107" t="s">
        <v>82</v>
      </c>
      <c r="H107" s="2">
        <f>$H$42*$H$33*H37/$H$44/H35^2</f>
        <v>8.0855414501150218</v>
      </c>
      <c r="I107" s="2">
        <f>$H$42*$H$33*I37/$H$44/I35^2</f>
        <v>5.6861397479954183</v>
      </c>
      <c r="J107" s="2">
        <f>$H$42*$H$33*J37/$H$44/J35^2</f>
        <v>8.0855414501150218</v>
      </c>
      <c r="K107" s="2">
        <f>$H$42*$H$33*K37/$H$44/K35^2</f>
        <v>5.6861397479954183</v>
      </c>
    </row>
    <row r="108" spans="3:11" x14ac:dyDescent="0.25">
      <c r="F108" t="s">
        <v>87</v>
      </c>
      <c r="G108" t="s">
        <v>82</v>
      </c>
      <c r="H108" s="2">
        <f>$H$42*$H$33*H37/$H$46/H35^2</f>
        <v>7.4695001967729241E-2</v>
      </c>
      <c r="I108" s="2">
        <f>$H$42*$H$33*I37/$H$46/I35^2</f>
        <v>5.2529100529100529E-2</v>
      </c>
      <c r="J108" s="2">
        <f>$H$42*$H$33*J37/$H$46/J35^2</f>
        <v>7.4695001967729241E-2</v>
      </c>
      <c r="K108" s="2">
        <f>$H$42*$H$33*K37/$H$46/K35^2</f>
        <v>5.2529100529100529E-2</v>
      </c>
    </row>
    <row r="109" spans="3:11" ht="18" x14ac:dyDescent="0.35">
      <c r="H109" s="10" t="s">
        <v>32</v>
      </c>
      <c r="I109" s="2"/>
      <c r="J109" s="2"/>
      <c r="K109" s="2"/>
    </row>
    <row r="110" spans="3:11" x14ac:dyDescent="0.25">
      <c r="F110" t="s">
        <v>88</v>
      </c>
      <c r="G110" t="s">
        <v>82</v>
      </c>
      <c r="H110" s="2">
        <f>$H$42*$H$33*H37/H53/H35^2</f>
        <v>719.19054536808335</v>
      </c>
      <c r="I110" s="2">
        <f>$H$42*$H$33*I37/I53/I35^2</f>
        <v>291.05298138445465</v>
      </c>
      <c r="J110" s="2">
        <f>$H$42*$H$33*J37/J53/J35^2</f>
        <v>220.94034091524478</v>
      </c>
      <c r="K110" s="2">
        <f>$H$42*$H$33*K37/K53/K35^2</f>
        <v>940.47994394287855</v>
      </c>
    </row>
    <row r="111" spans="3:11" x14ac:dyDescent="0.25">
      <c r="F111" t="s">
        <v>89</v>
      </c>
      <c r="G111" t="s">
        <v>82</v>
      </c>
      <c r="H111" s="2">
        <f>$H$42*$H$33*H37/H55/H35^2</f>
        <v>6.6439507524480081</v>
      </c>
      <c r="I111" s="2">
        <f>$H$42*$H$33*I37/I55/I35^2</f>
        <v>2.6887751613611526</v>
      </c>
      <c r="J111" s="2">
        <f>$H$42*$H$33*J37/J55/J35^2</f>
        <v>2.0410679113122612</v>
      </c>
      <c r="K111" s="2">
        <f>$H$42*$H$33*K37/K55/K35^2</f>
        <v>8.688243291662781</v>
      </c>
    </row>
    <row r="112" spans="3:11" ht="18" x14ac:dyDescent="0.35">
      <c r="H112" s="10" t="s">
        <v>33</v>
      </c>
      <c r="I112" s="2"/>
      <c r="J112" s="2"/>
      <c r="K112" s="2"/>
    </row>
    <row r="113" spans="2:11" x14ac:dyDescent="0.25">
      <c r="F113" t="s">
        <v>88</v>
      </c>
      <c r="G113" t="s">
        <v>82</v>
      </c>
      <c r="H113" s="2">
        <f>$H$42*$H$33*H37/H58/H35^2</f>
        <v>528.38489047451037</v>
      </c>
      <c r="I113" s="2">
        <f>$H$42*$H$33*I37/I58/I35^2</f>
        <v>213.83484346612991</v>
      </c>
      <c r="J113" s="2">
        <f>$H$42*$H$33*J37/J58/J35^2</f>
        <v>162.32351577446556</v>
      </c>
      <c r="K113" s="2">
        <f>$H$42*$H$33*K37/K58/K35^2</f>
        <v>690.96485677435976</v>
      </c>
    </row>
    <row r="114" spans="2:11" x14ac:dyDescent="0.25">
      <c r="F114" t="s">
        <v>89</v>
      </c>
      <c r="G114" t="s">
        <v>82</v>
      </c>
      <c r="H114" s="2">
        <f>$H$42*$H$33*H37/H60/H35^2</f>
        <v>4.8812699405740467</v>
      </c>
      <c r="I114" s="2">
        <f>$H$42*$H$33*I37/I60/I35^2</f>
        <v>1.9754266491632955</v>
      </c>
      <c r="J114" s="2">
        <f>$H$42*$H$33*J37/J60/J35^2</f>
        <v>1.4995600981069674</v>
      </c>
      <c r="K114" s="2">
        <f>$H$42*$H$33*K37/K60/K35^2</f>
        <v>6.3831991530583707</v>
      </c>
    </row>
    <row r="115" spans="2:11" ht="18" x14ac:dyDescent="0.35">
      <c r="H115" s="10" t="s">
        <v>34</v>
      </c>
      <c r="I115" s="2"/>
      <c r="J115" s="2"/>
      <c r="K115" s="2"/>
    </row>
    <row r="116" spans="2:11" x14ac:dyDescent="0.25">
      <c r="F116" t="s">
        <v>88</v>
      </c>
      <c r="G116" t="s">
        <v>82</v>
      </c>
      <c r="H116" s="2">
        <f>$H$42*$H$33*H37/H63/H35^2</f>
        <v>404.54468176954703</v>
      </c>
      <c r="I116" s="2">
        <f>$H$42*$H$33*I37/I63/I35^2</f>
        <v>163.71730202875565</v>
      </c>
      <c r="J116" s="2">
        <f>$H$42*$H$33*J37/J63/J35^2</f>
        <v>124.27894176482518</v>
      </c>
      <c r="K116" s="2">
        <f>$H$42*$H$33*K37/K63/K35^2</f>
        <v>529.01996846786915</v>
      </c>
    </row>
    <row r="117" spans="2:11" x14ac:dyDescent="0.25">
      <c r="F117" t="s">
        <v>89</v>
      </c>
      <c r="G117" t="s">
        <v>82</v>
      </c>
      <c r="H117" s="2">
        <f>$H$42*$H$33*H37/H65/H35^2</f>
        <v>3.7372222982520054</v>
      </c>
      <c r="I117" s="2">
        <f>$H$42*$H$33*I37/I65/I35^2</f>
        <v>1.5124360282656479</v>
      </c>
      <c r="J117" s="2">
        <f>$H$42*$H$33*J37/J65/J35^2</f>
        <v>1.1481007001131467</v>
      </c>
      <c r="K117" s="2">
        <f>$H$42*$H$33*K37/K65/K35^2</f>
        <v>4.8871368515603155</v>
      </c>
    </row>
    <row r="118" spans="2:11" x14ac:dyDescent="0.25">
      <c r="H118" s="2"/>
      <c r="I118" s="2"/>
      <c r="J118" s="2"/>
      <c r="K118" s="2"/>
    </row>
    <row r="119" spans="2:11" x14ac:dyDescent="0.25">
      <c r="C119" t="s">
        <v>91</v>
      </c>
    </row>
    <row r="120" spans="2:11" x14ac:dyDescent="0.25">
      <c r="H120" s="5" t="s">
        <v>6</v>
      </c>
      <c r="I120" s="5" t="s">
        <v>7</v>
      </c>
      <c r="J120" s="5" t="s">
        <v>8</v>
      </c>
      <c r="K120" s="5" t="s">
        <v>9</v>
      </c>
    </row>
    <row r="121" spans="2:11" x14ac:dyDescent="0.25">
      <c r="F121" s="15" t="s">
        <v>81</v>
      </c>
      <c r="G121" t="s">
        <v>82</v>
      </c>
      <c r="H121" s="3">
        <f>H37/$H$33</f>
        <v>6.5</v>
      </c>
      <c r="I121" s="3">
        <f t="shared" ref="I121:K121" si="6">I37/$H$33</f>
        <v>8.5</v>
      </c>
      <c r="J121" s="3">
        <f t="shared" si="6"/>
        <v>6.5</v>
      </c>
      <c r="K121" s="3">
        <f t="shared" si="6"/>
        <v>8.5</v>
      </c>
    </row>
    <row r="122" spans="2:11" x14ac:dyDescent="0.25">
      <c r="D122" s="15"/>
      <c r="E122" s="3"/>
    </row>
    <row r="123" spans="2:11" x14ac:dyDescent="0.25">
      <c r="D123" s="15"/>
      <c r="E123" s="3"/>
    </row>
    <row r="125" spans="2:11" x14ac:dyDescent="0.25">
      <c r="B125" s="9" t="s">
        <v>92</v>
      </c>
      <c r="C125" s="9"/>
      <c r="D125" s="9"/>
      <c r="E125" s="9"/>
      <c r="F125" s="9"/>
    </row>
    <row r="127" spans="2:11" x14ac:dyDescent="0.25">
      <c r="B127" s="9" t="s">
        <v>93</v>
      </c>
      <c r="C127" s="9"/>
      <c r="D127" s="9"/>
    </row>
    <row r="130" spans="3:18" x14ac:dyDescent="0.25">
      <c r="H130" s="5" t="s">
        <v>6</v>
      </c>
      <c r="I130" s="5" t="s">
        <v>7</v>
      </c>
      <c r="J130" s="5" t="s">
        <v>8</v>
      </c>
      <c r="K130" s="5" t="s">
        <v>9</v>
      </c>
    </row>
    <row r="131" spans="3:18" ht="17.25" x14ac:dyDescent="0.25">
      <c r="F131" s="16" t="s">
        <v>94</v>
      </c>
      <c r="G131" s="5" t="s">
        <v>95</v>
      </c>
      <c r="H131" s="11">
        <f>$H$42*H16*$H$33^3/6</f>
        <v>17130666.666666668</v>
      </c>
      <c r="I131" s="11">
        <f>$H$42*I16*$H$33^3/6</f>
        <v>17130666.666666668</v>
      </c>
      <c r="J131" s="11">
        <f>$H$42*J16*$H$33^3/6</f>
        <v>17237733.333333332</v>
      </c>
      <c r="K131" s="11">
        <f>$H$42*K16*$H$33^3/6</f>
        <v>17520000</v>
      </c>
    </row>
    <row r="132" spans="3:18" x14ac:dyDescent="0.25">
      <c r="G132" s="5"/>
      <c r="H132" s="17" t="str">
        <f>IF(H88&gt;5.7,"Trascurabile","Non trascurabile")</f>
        <v>Trascurabile</v>
      </c>
      <c r="I132" s="17" t="str">
        <f t="shared" ref="I132:K132" si="7">IF(I88&gt;5.7,"Trascurabile","Non trascurabile")</f>
        <v>Trascurabile</v>
      </c>
      <c r="J132" s="17" t="str">
        <f t="shared" si="7"/>
        <v>Trascurabile</v>
      </c>
      <c r="K132" s="17" t="str">
        <f t="shared" si="7"/>
        <v>Trascurabile</v>
      </c>
    </row>
    <row r="133" spans="3:18" ht="17.25" x14ac:dyDescent="0.25">
      <c r="F133" s="16" t="s">
        <v>96</v>
      </c>
      <c r="G133" s="5" t="s">
        <v>95</v>
      </c>
      <c r="H133">
        <f>$H$42*H16*$H$33*H37^2/2</f>
        <v>2171312000</v>
      </c>
      <c r="I133">
        <f>$H$42*I16*$H$33*I37^2/2</f>
        <v>3713072000</v>
      </c>
      <c r="J133">
        <f>$H$42*J16*$H$33*J37^2/2</f>
        <v>2184882700</v>
      </c>
      <c r="K133">
        <f>$H$42*K16*$H$33*K37^2/2</f>
        <v>3797460000</v>
      </c>
    </row>
    <row r="134" spans="3:18" x14ac:dyDescent="0.25">
      <c r="G134" s="5"/>
      <c r="H134" s="18" t="s">
        <v>97</v>
      </c>
      <c r="I134" s="18" t="s">
        <v>97</v>
      </c>
      <c r="J134" s="18" t="s">
        <v>97</v>
      </c>
      <c r="K134" s="18" t="s">
        <v>97</v>
      </c>
    </row>
    <row r="135" spans="3:18" x14ac:dyDescent="0.25">
      <c r="G135" s="5"/>
    </row>
    <row r="136" spans="3:18" x14ac:dyDescent="0.25">
      <c r="C136" s="19" t="s">
        <v>98</v>
      </c>
      <c r="F136" s="20" t="s">
        <v>99</v>
      </c>
      <c r="G136" s="5"/>
      <c r="H136" s="5" t="s">
        <v>6</v>
      </c>
      <c r="I136" s="5" t="s">
        <v>7</v>
      </c>
      <c r="J136" s="5" t="s">
        <v>8</v>
      </c>
      <c r="K136" s="5" t="s">
        <v>9</v>
      </c>
    </row>
    <row r="137" spans="3:18" ht="17.25" x14ac:dyDescent="0.25">
      <c r="E137" s="1"/>
      <c r="F137" t="s">
        <v>86</v>
      </c>
      <c r="G137" s="5" t="s">
        <v>95</v>
      </c>
      <c r="H137" s="11">
        <f>$H$44*H16*H35^3/12</f>
        <v>37871386.666666664</v>
      </c>
      <c r="I137" s="11">
        <f>$H$44*I16*I35^3/12</f>
        <v>96030000</v>
      </c>
      <c r="J137" s="11">
        <f>$H$44*J16*J35^3/12</f>
        <v>38108082.833333336</v>
      </c>
      <c r="K137" s="11">
        <f>$H$44*K16*K35^3/12</f>
        <v>98212500</v>
      </c>
    </row>
    <row r="138" spans="3:18" x14ac:dyDescent="0.25">
      <c r="E138" s="1"/>
      <c r="G138" s="5"/>
      <c r="H138" s="21" t="str">
        <f>IF(H93&gt;16.7,"Trascurabile","Non trascurabile")</f>
        <v>Non trascurabile</v>
      </c>
      <c r="I138" s="21" t="str">
        <f t="shared" ref="I138:K138" si="8">IF(I93&gt;16.7,"Trascurabile","Non trascurabile")</f>
        <v>Non trascurabile</v>
      </c>
      <c r="J138" s="21" t="str">
        <f t="shared" si="8"/>
        <v>Non trascurabile</v>
      </c>
      <c r="K138" s="21" t="str">
        <f t="shared" si="8"/>
        <v>Non trascurabile</v>
      </c>
      <c r="O138" s="1"/>
      <c r="P138" s="1"/>
      <c r="Q138" s="1"/>
      <c r="R138" s="1"/>
    </row>
    <row r="139" spans="3:18" ht="17.25" x14ac:dyDescent="0.25">
      <c r="F139" t="s">
        <v>87</v>
      </c>
      <c r="G139" s="5" t="s">
        <v>95</v>
      </c>
      <c r="H139" s="11">
        <f>$H$46*H16*H35^3/12</f>
        <v>4099480000</v>
      </c>
      <c r="I139" s="11">
        <f>$H$46*I16*I35^3/12</f>
        <v>10395000000</v>
      </c>
      <c r="J139" s="11">
        <f>$H$46*J16*J35^3/12</f>
        <v>4125101750</v>
      </c>
      <c r="K139" s="11">
        <f>$H$46*K16*K35^3/12</f>
        <v>10631250000</v>
      </c>
      <c r="P139" s="21"/>
      <c r="Q139" s="21"/>
      <c r="R139" s="21"/>
    </row>
    <row r="140" spans="3:18" x14ac:dyDescent="0.25">
      <c r="G140" s="5"/>
      <c r="H140" s="21" t="str">
        <f>IF(H94&gt;16.7,"Trascurabile","Non trascurabile")</f>
        <v>Non trascurabile</v>
      </c>
      <c r="I140" s="21" t="str">
        <f t="shared" ref="I140:K140" si="9">IF(I94&gt;16.7,"Trascurabile","Non trascurabile")</f>
        <v>Non trascurabile</v>
      </c>
      <c r="J140" s="21" t="str">
        <f t="shared" si="9"/>
        <v>Non trascurabile</v>
      </c>
      <c r="K140" s="21" t="str">
        <f t="shared" si="9"/>
        <v>Non trascurabile</v>
      </c>
      <c r="O140" s="21"/>
      <c r="P140" s="21"/>
      <c r="Q140" s="21"/>
      <c r="R140" s="21"/>
    </row>
    <row r="141" spans="3:18" ht="18" customHeight="1" x14ac:dyDescent="0.35">
      <c r="G141" s="5"/>
      <c r="H141" s="10" t="s">
        <v>32</v>
      </c>
      <c r="P141" s="21"/>
      <c r="Q141" s="21"/>
      <c r="R141" s="21"/>
    </row>
    <row r="142" spans="3:18" ht="17.25" x14ac:dyDescent="0.25">
      <c r="F142" t="s">
        <v>88</v>
      </c>
      <c r="G142" s="5" t="s">
        <v>95</v>
      </c>
      <c r="H142" s="11">
        <f>H53*H$16*H$35^3/12</f>
        <v>425771.26276034029</v>
      </c>
      <c r="I142" s="11">
        <f>I53*I$16*I$35^3/12</f>
        <v>1876084.5444793112</v>
      </c>
      <c r="J142" s="11">
        <f>J53*J$16*J$35^3/12</f>
        <v>1394604.9058172377</v>
      </c>
      <c r="K142" s="11">
        <f>K53*K$16*K$35^3/12</f>
        <v>593792.56686617678</v>
      </c>
      <c r="P142" s="21"/>
      <c r="Q142" s="21"/>
      <c r="R142" s="21"/>
    </row>
    <row r="143" spans="3:18" x14ac:dyDescent="0.25">
      <c r="G143" s="5"/>
      <c r="H143" s="21" t="str">
        <f>IF(H96&gt;16.7,"Trascurabile","Non trascurabile")</f>
        <v>Trascurabile</v>
      </c>
      <c r="I143" s="21" t="str">
        <f t="shared" ref="I143:K143" si="10">IF(I96&gt;16.7,"Trascurabile","Non trascurabile")</f>
        <v>Trascurabile</v>
      </c>
      <c r="J143" s="21" t="str">
        <f t="shared" si="10"/>
        <v>Trascurabile</v>
      </c>
      <c r="K143" s="21" t="str">
        <f t="shared" si="10"/>
        <v>Trascurabile</v>
      </c>
      <c r="O143" s="21"/>
      <c r="P143" s="21"/>
      <c r="Q143" s="21"/>
      <c r="R143" s="21"/>
    </row>
    <row r="144" spans="3:18" ht="17.25" x14ac:dyDescent="0.25">
      <c r="F144" t="s">
        <v>89</v>
      </c>
      <c r="G144" s="5" t="s">
        <v>95</v>
      </c>
      <c r="H144" s="11">
        <f>H55*H$16*H$35^3/12</f>
        <v>46088641.845191479</v>
      </c>
      <c r="I144" s="11">
        <f>I55*I$16*I$35^3/12</f>
        <v>203081316.67044091</v>
      </c>
      <c r="J144" s="11">
        <f>J55*J$16*J$35^3/12</f>
        <v>150962386.71217522</v>
      </c>
      <c r="K144" s="11">
        <f>K55*K$16*K$35^3/12</f>
        <v>64276514.970050089</v>
      </c>
      <c r="P144" s="21"/>
      <c r="Q144" s="21"/>
      <c r="R144" s="21"/>
    </row>
    <row r="145" spans="3:18" x14ac:dyDescent="0.25">
      <c r="G145" s="5"/>
      <c r="H145" s="21" t="str">
        <f>IF(H97&gt;16.7,"Trascurabile","Non trascurabile")</f>
        <v>Non trascurabile</v>
      </c>
      <c r="I145" s="21" t="str">
        <f t="shared" ref="I145:K145" si="11">IF(I97&gt;16.7,"Trascurabile","Non trascurabile")</f>
        <v>Non trascurabile</v>
      </c>
      <c r="J145" s="21" t="str">
        <f t="shared" si="11"/>
        <v>Non trascurabile</v>
      </c>
      <c r="K145" s="21" t="str">
        <f t="shared" si="11"/>
        <v>Non trascurabile</v>
      </c>
      <c r="O145" s="21"/>
      <c r="P145" s="21"/>
      <c r="Q145" s="21"/>
      <c r="R145" s="21"/>
    </row>
    <row r="146" spans="3:18" ht="18" x14ac:dyDescent="0.35">
      <c r="G146" s="5"/>
      <c r="H146" s="10" t="s">
        <v>33</v>
      </c>
      <c r="I146" s="11"/>
      <c r="J146" s="11"/>
      <c r="K146" s="11"/>
      <c r="O146" s="21"/>
      <c r="P146" s="21"/>
      <c r="Q146" s="21"/>
      <c r="R146" s="21"/>
    </row>
    <row r="147" spans="3:18" ht="17.25" x14ac:dyDescent="0.25">
      <c r="F147" t="s">
        <v>88</v>
      </c>
      <c r="G147" s="5" t="s">
        <v>95</v>
      </c>
      <c r="H147" s="11">
        <f>H58*H$16*H$35^3/12</f>
        <v>579521.99653490749</v>
      </c>
      <c r="I147" s="11">
        <f>I58*I$16*I$35^3/12</f>
        <v>2553559.5188746187</v>
      </c>
      <c r="J147" s="11">
        <f>J58*J$16*J$35^3/12</f>
        <v>1898212.2329179065</v>
      </c>
      <c r="K147" s="11">
        <f>K58*K$16*K$35^3/12</f>
        <v>808217.66045674076</v>
      </c>
      <c r="O147" s="21"/>
      <c r="P147" s="21"/>
      <c r="Q147" s="21"/>
      <c r="R147" s="21"/>
    </row>
    <row r="148" spans="3:18" x14ac:dyDescent="0.25">
      <c r="G148" s="5"/>
      <c r="H148" s="21" t="str">
        <f>IF(H99&gt;16.7,"Trascurabile","Non trascurabile")</f>
        <v>Trascurabile</v>
      </c>
      <c r="I148" s="21" t="str">
        <f t="shared" ref="I148:K148" si="12">IF(I99&gt;16.7,"Trascurabile","Non trascurabile")</f>
        <v>Trascurabile</v>
      </c>
      <c r="J148" s="21" t="str">
        <f t="shared" si="12"/>
        <v>Trascurabile</v>
      </c>
      <c r="K148" s="21" t="str">
        <f t="shared" si="12"/>
        <v>Trascurabile</v>
      </c>
      <c r="O148" s="21"/>
      <c r="P148" s="21"/>
      <c r="Q148" s="21"/>
      <c r="R148" s="21"/>
    </row>
    <row r="149" spans="3:18" ht="17.25" x14ac:dyDescent="0.25">
      <c r="F149" t="s">
        <v>89</v>
      </c>
      <c r="G149" s="5" t="s">
        <v>95</v>
      </c>
      <c r="H149" s="11">
        <f>H60*H$16*H$35^3/12</f>
        <v>62731762.511510611</v>
      </c>
      <c r="I149" s="11">
        <f>I60*I$16*I$35^3/12</f>
        <v>276416236.57921129</v>
      </c>
      <c r="J149" s="11">
        <f>J60*J$16*J$35^3/12</f>
        <v>205476581.91379404</v>
      </c>
      <c r="K149" s="11">
        <f>K60*K$16*K$35^3/12</f>
        <v>87487478.709234849</v>
      </c>
      <c r="O149" s="21"/>
      <c r="P149" s="21"/>
      <c r="Q149" s="21"/>
      <c r="R149" s="21"/>
    </row>
    <row r="150" spans="3:18" x14ac:dyDescent="0.25">
      <c r="G150" s="5"/>
      <c r="H150" s="21" t="str">
        <f>IF(H100&gt;16.7,"Trascurabile","Non trascurabile")</f>
        <v>Non trascurabile</v>
      </c>
      <c r="I150" s="21" t="str">
        <f t="shared" ref="I150:K150" si="13">IF(I100&gt;16.7,"Trascurabile","Non trascurabile")</f>
        <v>Non trascurabile</v>
      </c>
      <c r="J150" s="21" t="str">
        <f t="shared" si="13"/>
        <v>Non trascurabile</v>
      </c>
      <c r="K150" s="21" t="str">
        <f t="shared" si="13"/>
        <v>Non trascurabile</v>
      </c>
      <c r="O150" s="21"/>
      <c r="P150" s="21"/>
      <c r="Q150" s="21"/>
      <c r="R150" s="21"/>
    </row>
    <row r="151" spans="3:18" ht="18" x14ac:dyDescent="0.35">
      <c r="G151" s="5"/>
      <c r="H151" s="10" t="s">
        <v>34</v>
      </c>
      <c r="I151" s="11"/>
      <c r="J151" s="11"/>
      <c r="K151" s="11"/>
      <c r="O151" s="21"/>
      <c r="P151" s="21"/>
      <c r="Q151" s="21"/>
      <c r="R151" s="21"/>
    </row>
    <row r="152" spans="3:18" ht="17.25" x14ac:dyDescent="0.25">
      <c r="F152" t="s">
        <v>88</v>
      </c>
      <c r="G152" s="5" t="s">
        <v>95</v>
      </c>
      <c r="H152" s="11">
        <f>H63*H$16*H$35^3/12</f>
        <v>756926.68935171596</v>
      </c>
      <c r="I152" s="11">
        <f>I63*I$16*I$35^3/12</f>
        <v>3335261.412407665</v>
      </c>
      <c r="J152" s="11">
        <f>J63*J$16*J$35^3/12</f>
        <v>2479297.6103417561</v>
      </c>
      <c r="K152" s="11">
        <f>K63*K$16*K$35^3/12</f>
        <v>1055631.2299843146</v>
      </c>
      <c r="O152" s="21"/>
      <c r="P152" s="21"/>
      <c r="Q152" s="21"/>
      <c r="R152" s="21"/>
    </row>
    <row r="153" spans="3:18" x14ac:dyDescent="0.25">
      <c r="G153" s="5"/>
      <c r="H153" s="21" t="str">
        <f>IF(H102&gt;16.7,"Trascurabile","Non trascurabile")</f>
        <v>Trascurabile</v>
      </c>
      <c r="I153" s="21" t="str">
        <f t="shared" ref="I153:K153" si="14">IF(I102&gt;16.7,"Trascurabile","Non trascurabile")</f>
        <v>Trascurabile</v>
      </c>
      <c r="J153" s="21" t="str">
        <f t="shared" si="14"/>
        <v>Trascurabile</v>
      </c>
      <c r="K153" s="21" t="str">
        <f t="shared" si="14"/>
        <v>Trascurabile</v>
      </c>
      <c r="O153" s="21"/>
      <c r="P153" s="21"/>
      <c r="Q153" s="21"/>
      <c r="R153" s="21"/>
    </row>
    <row r="154" spans="3:18" ht="17.25" x14ac:dyDescent="0.25">
      <c r="F154" t="s">
        <v>89</v>
      </c>
      <c r="G154" s="5" t="s">
        <v>95</v>
      </c>
      <c r="H154" s="11">
        <f>H65*H$16*H$35^3/12</f>
        <v>81935363.280340388</v>
      </c>
      <c r="I154" s="11">
        <f>I65*I$16*I$35^3/12</f>
        <v>361033451.85856158</v>
      </c>
      <c r="J154" s="11">
        <f>J65*J$16*J$35^3/12</f>
        <v>268377576.37720045</v>
      </c>
      <c r="K154" s="11">
        <f>K65*K$16*K$35^3/12</f>
        <v>114269359.94675569</v>
      </c>
      <c r="O154" s="21"/>
      <c r="P154" s="21"/>
      <c r="Q154" s="21"/>
      <c r="R154" s="21"/>
    </row>
    <row r="155" spans="3:18" x14ac:dyDescent="0.25">
      <c r="H155" s="21" t="str">
        <f>IF(H103&gt;16.7,"Trascurabile","Non trascurabile")</f>
        <v>Non trascurabile</v>
      </c>
      <c r="I155" s="21" t="str">
        <f t="shared" ref="I155:K155" si="15">IF(I103&gt;16.7,"Trascurabile","Non trascurabile")</f>
        <v>Non trascurabile</v>
      </c>
      <c r="J155" s="21" t="str">
        <f t="shared" si="15"/>
        <v>Non trascurabile</v>
      </c>
      <c r="K155" s="21" t="str">
        <f t="shared" si="15"/>
        <v>Non trascurabile</v>
      </c>
      <c r="L155" s="11"/>
    </row>
    <row r="156" spans="3:18" x14ac:dyDescent="0.25">
      <c r="H156" s="21"/>
      <c r="I156" s="21"/>
      <c r="J156" s="21"/>
      <c r="K156" s="21"/>
      <c r="L156" s="11"/>
    </row>
    <row r="157" spans="3:18" x14ac:dyDescent="0.25">
      <c r="C157" t="s">
        <v>100</v>
      </c>
      <c r="E157" s="1"/>
      <c r="F157" s="11"/>
      <c r="G157" s="21"/>
      <c r="H157" s="11"/>
      <c r="J157" s="11"/>
      <c r="L157" s="11"/>
    </row>
    <row r="158" spans="3:18" ht="15.75" x14ac:dyDescent="0.25">
      <c r="E158" s="1"/>
      <c r="F158" s="22" t="s">
        <v>101</v>
      </c>
      <c r="G158" s="21"/>
      <c r="H158" s="5" t="s">
        <v>6</v>
      </c>
      <c r="I158" s="5" t="s">
        <v>7</v>
      </c>
      <c r="J158" s="5" t="s">
        <v>8</v>
      </c>
      <c r="K158" s="5" t="s">
        <v>9</v>
      </c>
      <c r="L158" s="11"/>
    </row>
    <row r="159" spans="3:18" ht="17.25" x14ac:dyDescent="0.25">
      <c r="E159" s="1"/>
      <c r="F159" s="11" t="s">
        <v>102</v>
      </c>
      <c r="G159" s="5" t="s">
        <v>95</v>
      </c>
      <c r="H159" s="11">
        <f>H131</f>
        <v>17130666.666666668</v>
      </c>
      <c r="I159" s="11">
        <f>I131</f>
        <v>17130666.666666668</v>
      </c>
      <c r="J159" s="11">
        <f>J131</f>
        <v>17237733.333333332</v>
      </c>
      <c r="K159" s="11">
        <f>K131</f>
        <v>17520000</v>
      </c>
      <c r="L159" s="11"/>
    </row>
    <row r="160" spans="3:18" x14ac:dyDescent="0.25">
      <c r="E160" s="1"/>
      <c r="F160" s="11"/>
      <c r="G160" s="21"/>
      <c r="H160" s="11"/>
      <c r="J160" s="11"/>
      <c r="L160" s="11"/>
    </row>
    <row r="161" spans="2:12" ht="17.25" x14ac:dyDescent="0.25">
      <c r="E161" s="1"/>
      <c r="F161" t="s">
        <v>86</v>
      </c>
      <c r="G161" s="5" t="s">
        <v>95</v>
      </c>
      <c r="H161" s="11">
        <f>H133+H137</f>
        <v>2209183386.6666665</v>
      </c>
      <c r="I161" s="11">
        <f t="shared" ref="I161:K161" si="16">I133+I137</f>
        <v>3809102000</v>
      </c>
      <c r="J161" s="11">
        <f t="shared" si="16"/>
        <v>2222990782.8333335</v>
      </c>
      <c r="K161" s="11">
        <f t="shared" si="16"/>
        <v>3895672500</v>
      </c>
      <c r="L161" s="11"/>
    </row>
    <row r="162" spans="2:12" ht="17.25" x14ac:dyDescent="0.25">
      <c r="E162" s="1"/>
      <c r="F162" t="s">
        <v>87</v>
      </c>
      <c r="G162" s="5" t="s">
        <v>95</v>
      </c>
      <c r="H162" s="11">
        <f>H133+H139</f>
        <v>6270792000</v>
      </c>
      <c r="I162" s="11">
        <f t="shared" ref="I162:K162" si="17">I133+I139</f>
        <v>14108072000</v>
      </c>
      <c r="J162" s="11">
        <f t="shared" si="17"/>
        <v>6309984450</v>
      </c>
      <c r="K162" s="11">
        <f t="shared" si="17"/>
        <v>14428710000</v>
      </c>
      <c r="L162" s="11"/>
    </row>
    <row r="163" spans="2:12" ht="18" x14ac:dyDescent="0.35">
      <c r="E163" s="1"/>
      <c r="G163" s="21"/>
      <c r="H163" s="10" t="s">
        <v>32</v>
      </c>
      <c r="J163" s="11"/>
      <c r="L163" s="11"/>
    </row>
    <row r="164" spans="2:12" ht="17.25" x14ac:dyDescent="0.25">
      <c r="E164" s="1"/>
      <c r="F164" t="s">
        <v>88</v>
      </c>
      <c r="G164" s="5" t="s">
        <v>95</v>
      </c>
      <c r="H164" s="11">
        <f>H$133</f>
        <v>2171312000</v>
      </c>
      <c r="I164" s="11">
        <f t="shared" ref="I164:K164" si="18">I$133</f>
        <v>3713072000</v>
      </c>
      <c r="J164" s="11">
        <f t="shared" si="18"/>
        <v>2184882700</v>
      </c>
      <c r="K164" s="11">
        <f t="shared" si="18"/>
        <v>3797460000</v>
      </c>
      <c r="L164" s="11"/>
    </row>
    <row r="165" spans="2:12" ht="17.25" x14ac:dyDescent="0.25">
      <c r="E165" s="1"/>
      <c r="F165" t="s">
        <v>89</v>
      </c>
      <c r="G165" s="5" t="s">
        <v>95</v>
      </c>
      <c r="H165" s="11">
        <f>H$133+H144</f>
        <v>2217400641.8451915</v>
      </c>
      <c r="I165" s="11">
        <f t="shared" ref="I165:K165" si="19">I$133+I144</f>
        <v>3916153316.6704407</v>
      </c>
      <c r="J165" s="11">
        <f t="shared" si="19"/>
        <v>2335845086.7121754</v>
      </c>
      <c r="K165" s="11">
        <f t="shared" si="19"/>
        <v>3861736514.9700499</v>
      </c>
      <c r="L165" s="11"/>
    </row>
    <row r="166" spans="2:12" ht="18" x14ac:dyDescent="0.35">
      <c r="E166" s="1"/>
      <c r="H166" s="10" t="s">
        <v>33</v>
      </c>
      <c r="J166" s="11"/>
      <c r="L166" s="11"/>
    </row>
    <row r="167" spans="2:12" ht="17.25" x14ac:dyDescent="0.25">
      <c r="E167" s="1"/>
      <c r="F167" t="s">
        <v>88</v>
      </c>
      <c r="G167" s="5" t="s">
        <v>95</v>
      </c>
      <c r="H167" s="11">
        <f>H$133</f>
        <v>2171312000</v>
      </c>
      <c r="I167" s="11">
        <f t="shared" ref="I167:K167" si="20">I$133</f>
        <v>3713072000</v>
      </c>
      <c r="J167" s="11">
        <f t="shared" si="20"/>
        <v>2184882700</v>
      </c>
      <c r="K167" s="11">
        <f t="shared" si="20"/>
        <v>3797460000</v>
      </c>
      <c r="L167" s="11"/>
    </row>
    <row r="168" spans="2:12" ht="17.25" x14ac:dyDescent="0.25">
      <c r="E168" s="1"/>
      <c r="F168" t="s">
        <v>89</v>
      </c>
      <c r="G168" s="5" t="s">
        <v>95</v>
      </c>
      <c r="H168" s="11">
        <f>H$133+H149</f>
        <v>2234043762.5115108</v>
      </c>
      <c r="I168" s="11">
        <f t="shared" ref="I168:K168" si="21">I$133+I149</f>
        <v>3989488236.5792112</v>
      </c>
      <c r="J168" s="11">
        <f t="shared" si="21"/>
        <v>2390359281.913794</v>
      </c>
      <c r="K168" s="11">
        <f t="shared" si="21"/>
        <v>3884947478.7092347</v>
      </c>
      <c r="L168" s="11"/>
    </row>
    <row r="169" spans="2:12" ht="18" x14ac:dyDescent="0.35">
      <c r="E169" s="1"/>
      <c r="G169" s="21"/>
      <c r="H169" s="10" t="s">
        <v>34</v>
      </c>
      <c r="J169" s="11"/>
      <c r="L169" s="11"/>
    </row>
    <row r="170" spans="2:12" ht="17.25" x14ac:dyDescent="0.25">
      <c r="E170" s="1"/>
      <c r="F170" t="s">
        <v>88</v>
      </c>
      <c r="G170" s="5" t="s">
        <v>95</v>
      </c>
      <c r="H170" s="11">
        <f>H$133</f>
        <v>2171312000</v>
      </c>
      <c r="I170" s="11">
        <f t="shared" ref="I170:K170" si="22">I$133</f>
        <v>3713072000</v>
      </c>
      <c r="J170" s="11">
        <f t="shared" si="22"/>
        <v>2184882700</v>
      </c>
      <c r="K170" s="11">
        <f t="shared" si="22"/>
        <v>3797460000</v>
      </c>
      <c r="L170" s="11"/>
    </row>
    <row r="171" spans="2:12" ht="17.25" x14ac:dyDescent="0.25">
      <c r="E171" s="1"/>
      <c r="F171" t="s">
        <v>89</v>
      </c>
      <c r="G171" s="5" t="s">
        <v>95</v>
      </c>
      <c r="H171" s="11">
        <f>H$133+H154</f>
        <v>2253247363.2803402</v>
      </c>
      <c r="I171" s="11">
        <f t="shared" ref="I171:K171" si="23">I$133+I154</f>
        <v>4074105451.8585615</v>
      </c>
      <c r="J171" s="11">
        <f t="shared" si="23"/>
        <v>2453260276.3772006</v>
      </c>
      <c r="K171" s="11">
        <f t="shared" si="23"/>
        <v>3911729359.9467559</v>
      </c>
      <c r="L171" s="11"/>
    </row>
    <row r="172" spans="2:12" x14ac:dyDescent="0.25">
      <c r="E172" s="11"/>
      <c r="G172" s="11"/>
    </row>
    <row r="173" spans="2:12" x14ac:dyDescent="0.25">
      <c r="B173" s="9" t="s">
        <v>103</v>
      </c>
      <c r="C173" s="9"/>
      <c r="D173" s="9"/>
    </row>
    <row r="177" spans="6:11" x14ac:dyDescent="0.25">
      <c r="F177" s="20" t="s">
        <v>104</v>
      </c>
      <c r="H177" s="5" t="s">
        <v>6</v>
      </c>
      <c r="I177" s="5" t="s">
        <v>7</v>
      </c>
      <c r="J177" s="5" t="s">
        <v>8</v>
      </c>
      <c r="K177" s="5" t="s">
        <v>9</v>
      </c>
    </row>
    <row r="178" spans="6:11" x14ac:dyDescent="0.25">
      <c r="F178" t="s">
        <v>86</v>
      </c>
      <c r="G178" t="s">
        <v>105</v>
      </c>
      <c r="H178" s="11">
        <f>$H$45*H$16*H$37^2/H$35</f>
        <v>1944176</v>
      </c>
      <c r="I178" s="11">
        <f>$H$45*I$16*I$37^2/I$35</f>
        <v>2438081.0666666669</v>
      </c>
      <c r="J178" s="11">
        <f>$H$45*J$16*J$37^2/J$35</f>
        <v>1956327.0999999999</v>
      </c>
      <c r="K178" s="11">
        <f>$H$45*K$16*K$37^2/K$35</f>
        <v>2493492</v>
      </c>
    </row>
    <row r="179" spans="6:11" x14ac:dyDescent="0.25">
      <c r="F179" t="s">
        <v>87</v>
      </c>
      <c r="G179" t="s">
        <v>105</v>
      </c>
      <c r="H179" s="11">
        <f>$H$47*H$16*H$37^2/H$35</f>
        <v>219024000</v>
      </c>
      <c r="I179" s="11">
        <f>$H$47*I$16*I$37^2/I$35</f>
        <v>274665600</v>
      </c>
      <c r="J179" s="11">
        <f>$H$47*J$16*J$37^2/J$35</f>
        <v>220392900</v>
      </c>
      <c r="K179" s="11">
        <f>$H$47*K$16*K$37^2/K$35</f>
        <v>280908000</v>
      </c>
    </row>
    <row r="180" spans="6:11" ht="18" x14ac:dyDescent="0.35">
      <c r="H180" s="10" t="s">
        <v>32</v>
      </c>
    </row>
    <row r="181" spans="6:11" x14ac:dyDescent="0.25">
      <c r="F181" t="s">
        <v>88</v>
      </c>
      <c r="G181" t="s">
        <v>105</v>
      </c>
      <c r="H181" s="11">
        <f>H$54*H$16*H$37^2/H$35</f>
        <v>235903.04511385018</v>
      </c>
      <c r="I181" s="11">
        <f>I$54*I$16*I$37^2/I$35</f>
        <v>276458.08907966502</v>
      </c>
      <c r="J181" s="11">
        <f>J$54*J$16*J$37^2/J$35</f>
        <v>413823.14824474306</v>
      </c>
      <c r="K181" s="11">
        <f>K$54*K$16*K$37^2/K$35</f>
        <v>162707.960248249</v>
      </c>
    </row>
    <row r="182" spans="6:11" x14ac:dyDescent="0.25">
      <c r="F182" t="s">
        <v>89</v>
      </c>
      <c r="G182" t="s">
        <v>105</v>
      </c>
      <c r="H182" s="11">
        <f>H$56*H$16*H$37^2/H$35</f>
        <v>25535896.636035327</v>
      </c>
      <c r="I182" s="11">
        <f>I$56*I$16*I$37^2/I$35</f>
        <v>29925875.622025598</v>
      </c>
      <c r="J182" s="11">
        <f>J$56*J$16*J$37^2/J$35</f>
        <v>44795289.242987663</v>
      </c>
      <c r="K182" s="11">
        <f>K$56*K$16*K$37^2/K$35</f>
        <v>17612717.346459948</v>
      </c>
    </row>
    <row r="183" spans="6:11" ht="18" x14ac:dyDescent="0.35">
      <c r="H183" s="10" t="s">
        <v>33</v>
      </c>
    </row>
    <row r="184" spans="6:11" x14ac:dyDescent="0.25">
      <c r="F184" t="s">
        <v>88</v>
      </c>
      <c r="G184" t="s">
        <v>105</v>
      </c>
      <c r="H184" s="11">
        <f>H$59*H$16*H$37^2/H$35</f>
        <v>321090.25584940711</v>
      </c>
      <c r="I184" s="11">
        <f>I$59*I$16*I$37^2/I$35</f>
        <v>376290.17680287745</v>
      </c>
      <c r="J184" s="11">
        <f>J$59*J$16*J$37^2/J$35</f>
        <v>563259.28511090029</v>
      </c>
      <c r="K184" s="11">
        <f>K$59*K$16*K$37^2/K$35</f>
        <v>221463.61256011669</v>
      </c>
    </row>
    <row r="185" spans="6:11" x14ac:dyDescent="0.25">
      <c r="F185" t="s">
        <v>89</v>
      </c>
      <c r="G185" t="s">
        <v>105</v>
      </c>
      <c r="H185" s="11">
        <f>H$61*H$16*H$37^2/H$35</f>
        <v>34757192.643492527</v>
      </c>
      <c r="I185" s="11">
        <f>I$61*I$16*I$37^2/I$35</f>
        <v>40732441.818868175</v>
      </c>
      <c r="J185" s="11">
        <f>J$61*J$16*J$37^2/J$35</f>
        <v>60971365.914066531</v>
      </c>
      <c r="K185" s="11">
        <f>K$61*K$16*K$37^2/K$35</f>
        <v>23972865.277126037</v>
      </c>
    </row>
    <row r="186" spans="6:11" ht="18" x14ac:dyDescent="0.35">
      <c r="H186" s="10" t="s">
        <v>34</v>
      </c>
    </row>
    <row r="187" spans="6:11" x14ac:dyDescent="0.25">
      <c r="F187" t="s">
        <v>88</v>
      </c>
      <c r="G187" t="s">
        <v>105</v>
      </c>
      <c r="H187" s="11">
        <f>H$64*H$16*H$37^2/H$35</f>
        <v>419383.19131351134</v>
      </c>
      <c r="I187" s="11">
        <f>I$64*I$16*I$37^2/I$35</f>
        <v>491481.04725273786</v>
      </c>
      <c r="J187" s="11">
        <f>J$64*J$16*J$37^2/J$35</f>
        <v>735685.59687954339</v>
      </c>
      <c r="K187" s="11">
        <f>K$64*K$16*K$37^2/K$35</f>
        <v>289258.59599688719</v>
      </c>
    </row>
    <row r="188" spans="6:11" x14ac:dyDescent="0.25">
      <c r="F188" t="s">
        <v>89</v>
      </c>
      <c r="G188" t="s">
        <v>105</v>
      </c>
      <c r="H188" s="11">
        <f>H$66*H$16*H$37^2/H$35</f>
        <v>45397149.575173914</v>
      </c>
      <c r="I188" s="11">
        <f>I$66*I$16*I$37^2/I$35</f>
        <v>53201556.661378846</v>
      </c>
      <c r="J188" s="11">
        <f>J$66*J$16*J$37^2/J$35</f>
        <v>79636069.765311405</v>
      </c>
      <c r="K188" s="11">
        <f>K$66*K$16*K$37^2/K$35</f>
        <v>31311497.50481768</v>
      </c>
    </row>
    <row r="189" spans="6:11" x14ac:dyDescent="0.25">
      <c r="H189" s="11"/>
      <c r="I189" s="11"/>
      <c r="J189" s="11"/>
      <c r="K189" s="11"/>
    </row>
    <row r="190" spans="6:11" x14ac:dyDescent="0.25">
      <c r="F190" s="23" t="s">
        <v>106</v>
      </c>
      <c r="G190" s="16"/>
      <c r="H190" s="5" t="s">
        <v>6</v>
      </c>
      <c r="I190" s="5" t="s">
        <v>7</v>
      </c>
      <c r="J190" s="5" t="s">
        <v>8</v>
      </c>
      <c r="K190" s="5" t="s">
        <v>9</v>
      </c>
    </row>
    <row r="191" spans="6:11" x14ac:dyDescent="0.25">
      <c r="F191" t="s">
        <v>86</v>
      </c>
      <c r="G191" t="s">
        <v>105</v>
      </c>
      <c r="H191" s="11">
        <f>$H$45*H$16*H$37</f>
        <v>1645072</v>
      </c>
      <c r="I191" s="11">
        <f>$H$45*I$16*I$37</f>
        <v>2151248</v>
      </c>
      <c r="J191" s="11">
        <f>$H$45*J$16*J$37</f>
        <v>1655353.7</v>
      </c>
      <c r="K191" s="11">
        <f>$H$45*K$16*K$37</f>
        <v>2200140</v>
      </c>
    </row>
    <row r="192" spans="6:11" x14ac:dyDescent="0.25">
      <c r="F192" t="s">
        <v>87</v>
      </c>
      <c r="G192" t="s">
        <v>105</v>
      </c>
      <c r="H192" s="11">
        <f>$H$47*H$16*H$37</f>
        <v>185328000</v>
      </c>
      <c r="I192" s="11">
        <f>$H$47*I$16*I$37</f>
        <v>242352000</v>
      </c>
      <c r="J192" s="11">
        <f>$H$47*J$16*J$37</f>
        <v>186486300</v>
      </c>
      <c r="K192" s="11">
        <f>$H$47*K$16*K$37</f>
        <v>247860000</v>
      </c>
    </row>
    <row r="193" spans="6:11" ht="18" x14ac:dyDescent="0.35">
      <c r="H193" s="10" t="s">
        <v>32</v>
      </c>
    </row>
    <row r="194" spans="6:11" x14ac:dyDescent="0.25">
      <c r="F194" t="s">
        <v>88</v>
      </c>
      <c r="G194" t="s">
        <v>105</v>
      </c>
      <c r="H194" s="11">
        <f>H$54*H$16*H$37</f>
        <v>199610.26894248862</v>
      </c>
      <c r="I194" s="11">
        <f>I$54*I$16*I$37</f>
        <v>243933.60801146913</v>
      </c>
      <c r="J194" s="11">
        <f>J$54*J$16*J$37</f>
        <v>350158.04851478257</v>
      </c>
      <c r="K194" s="11">
        <f>K$54*K$16*K$37</f>
        <v>143565.84727786676</v>
      </c>
    </row>
    <row r="195" spans="6:11" x14ac:dyDescent="0.25">
      <c r="F195" t="s">
        <v>89</v>
      </c>
      <c r="G195" t="s">
        <v>105</v>
      </c>
      <c r="H195" s="11">
        <f>H$56*H$16*H$37</f>
        <v>21607297.153568357</v>
      </c>
      <c r="I195" s="11">
        <f>I$56*I$16*I$37</f>
        <v>26405184.372375526</v>
      </c>
      <c r="J195" s="11">
        <f>J$56*J$16*J$37</f>
        <v>37903706.28252802</v>
      </c>
      <c r="K195" s="11">
        <f>K$56*K$16*K$37</f>
        <v>15540632.952758776</v>
      </c>
    </row>
    <row r="196" spans="6:11" ht="18" x14ac:dyDescent="0.35">
      <c r="H196" s="10" t="s">
        <v>33</v>
      </c>
    </row>
    <row r="197" spans="6:11" x14ac:dyDescent="0.25">
      <c r="F197" t="s">
        <v>88</v>
      </c>
      <c r="G197" t="s">
        <v>105</v>
      </c>
      <c r="H197" s="11">
        <f>H$59*H$16*H$37</f>
        <v>271691.75494949834</v>
      </c>
      <c r="I197" s="11">
        <f>I$59*I$16*I$37</f>
        <v>332020.74423783307</v>
      </c>
      <c r="J197" s="11">
        <f>J$59*J$16*J$37</f>
        <v>476604.01047845412</v>
      </c>
      <c r="K197" s="11">
        <f>K$59*K$16*K$37</f>
        <v>195409.06990598532</v>
      </c>
    </row>
    <row r="198" spans="6:11" x14ac:dyDescent="0.25">
      <c r="F198" t="s">
        <v>89</v>
      </c>
      <c r="G198" t="s">
        <v>105</v>
      </c>
      <c r="H198" s="11">
        <f>H$61*H$16*H$37</f>
        <v>29409932.236801371</v>
      </c>
      <c r="I198" s="11">
        <f>I$61*I$16*I$37</f>
        <v>35940389.840177804</v>
      </c>
      <c r="J198" s="11">
        <f>J$61*J$16*J$37</f>
        <v>51591155.773440912</v>
      </c>
      <c r="K198" s="11">
        <f>K$61*K$16*K$37</f>
        <v>21152528.185699448</v>
      </c>
    </row>
    <row r="199" spans="6:11" ht="18" x14ac:dyDescent="0.35">
      <c r="H199" s="10" t="s">
        <v>34</v>
      </c>
    </row>
    <row r="200" spans="6:11" x14ac:dyDescent="0.25">
      <c r="F200" t="s">
        <v>88</v>
      </c>
      <c r="G200" t="s">
        <v>105</v>
      </c>
      <c r="H200" s="11">
        <f>H$64*H$16*H$37</f>
        <v>354862.70034220192</v>
      </c>
      <c r="I200" s="11">
        <f>I$64*I$16*I$37</f>
        <v>433659.74757594516</v>
      </c>
      <c r="J200" s="11">
        <f>J$64*J$16*J$37</f>
        <v>622503.19735961361</v>
      </c>
      <c r="K200" s="11">
        <f>K$64*K$16*K$37</f>
        <v>255228.17293842984</v>
      </c>
    </row>
    <row r="201" spans="6:11" x14ac:dyDescent="0.25">
      <c r="F201" t="s">
        <v>89</v>
      </c>
      <c r="G201" t="s">
        <v>105</v>
      </c>
      <c r="H201" s="11">
        <f>H$66*H$16*H$37</f>
        <v>38412972.717454851</v>
      </c>
      <c r="I201" s="11">
        <f>I$66*I$16*I$37</f>
        <v>46942549.995334275</v>
      </c>
      <c r="J201" s="11">
        <f>J$66*J$16*J$37</f>
        <v>67384366.724494264</v>
      </c>
      <c r="K201" s="11">
        <f>K$66*K$16*K$37</f>
        <v>27627791.916015599</v>
      </c>
    </row>
    <row r="203" spans="6:11" ht="15.75" x14ac:dyDescent="0.25">
      <c r="F203" s="22" t="s">
        <v>107</v>
      </c>
      <c r="H203" s="5" t="s">
        <v>6</v>
      </c>
      <c r="I203" s="5" t="s">
        <v>7</v>
      </c>
      <c r="J203" s="5" t="s">
        <v>8</v>
      </c>
      <c r="K203" s="5" t="s">
        <v>9</v>
      </c>
    </row>
    <row r="204" spans="6:11" x14ac:dyDescent="0.25">
      <c r="F204" t="s">
        <v>86</v>
      </c>
      <c r="G204" t="s">
        <v>105</v>
      </c>
      <c r="H204" s="11">
        <f>IF(H$121&gt;100,H191,H178)</f>
        <v>1944176</v>
      </c>
      <c r="I204" s="11">
        <f t="shared" ref="I204:K205" si="24">IF(I$121&gt;100,I191,I178)</f>
        <v>2438081.0666666669</v>
      </c>
      <c r="J204" s="11">
        <f t="shared" si="24"/>
        <v>1956327.0999999999</v>
      </c>
      <c r="K204" s="11">
        <f t="shared" si="24"/>
        <v>2493492</v>
      </c>
    </row>
    <row r="205" spans="6:11" x14ac:dyDescent="0.25">
      <c r="F205" t="s">
        <v>87</v>
      </c>
      <c r="G205" t="s">
        <v>105</v>
      </c>
      <c r="H205" s="11">
        <f>IF(H$121&gt;100,H192,H179)</f>
        <v>219024000</v>
      </c>
      <c r="I205" s="11">
        <f>IF(I$121&gt;100,I192,I179)</f>
        <v>274665600</v>
      </c>
      <c r="J205" s="11">
        <f t="shared" si="24"/>
        <v>220392900</v>
      </c>
      <c r="K205" s="11">
        <f t="shared" si="24"/>
        <v>280908000</v>
      </c>
    </row>
    <row r="206" spans="6:11" ht="18" x14ac:dyDescent="0.35">
      <c r="H206" s="10" t="s">
        <v>32</v>
      </c>
    </row>
    <row r="207" spans="6:11" x14ac:dyDescent="0.25">
      <c r="F207" t="s">
        <v>88</v>
      </c>
      <c r="G207" t="s">
        <v>105</v>
      </c>
      <c r="H207" s="11">
        <f>IF(H$121&gt;100,H194,H181)</f>
        <v>235903.04511385018</v>
      </c>
      <c r="I207" s="11">
        <f t="shared" ref="I207:K208" si="25">IF(I$121&gt;100,I194,I181)</f>
        <v>276458.08907966502</v>
      </c>
      <c r="J207" s="11">
        <f t="shared" si="25"/>
        <v>413823.14824474306</v>
      </c>
      <c r="K207" s="11">
        <f t="shared" si="25"/>
        <v>162707.960248249</v>
      </c>
    </row>
    <row r="208" spans="6:11" x14ac:dyDescent="0.25">
      <c r="F208" t="s">
        <v>89</v>
      </c>
      <c r="G208" t="s">
        <v>105</v>
      </c>
      <c r="H208" s="11">
        <f>IF(H$121&gt;100,H195,H182)</f>
        <v>25535896.636035327</v>
      </c>
      <c r="I208" s="11">
        <f t="shared" si="25"/>
        <v>29925875.622025598</v>
      </c>
      <c r="J208" s="11">
        <f t="shared" si="25"/>
        <v>44795289.242987663</v>
      </c>
      <c r="K208" s="11">
        <f t="shared" si="25"/>
        <v>17612717.346459948</v>
      </c>
    </row>
    <row r="209" spans="2:11" ht="18" x14ac:dyDescent="0.35">
      <c r="H209" s="10" t="s">
        <v>33</v>
      </c>
    </row>
    <row r="210" spans="2:11" x14ac:dyDescent="0.25">
      <c r="F210" t="s">
        <v>88</v>
      </c>
      <c r="G210" t="s">
        <v>105</v>
      </c>
      <c r="H210" s="11">
        <f>IF(H$121&gt;100,H197,H184)</f>
        <v>321090.25584940711</v>
      </c>
      <c r="I210" s="11">
        <f t="shared" ref="I210:K211" si="26">IF(I$121&gt;100,I197,I184)</f>
        <v>376290.17680287745</v>
      </c>
      <c r="J210" s="11">
        <f t="shared" si="26"/>
        <v>563259.28511090029</v>
      </c>
      <c r="K210" s="11">
        <f t="shared" si="26"/>
        <v>221463.61256011669</v>
      </c>
    </row>
    <row r="211" spans="2:11" x14ac:dyDescent="0.25">
      <c r="F211" t="s">
        <v>89</v>
      </c>
      <c r="G211" t="s">
        <v>105</v>
      </c>
      <c r="H211" s="11">
        <f>IF(H$121&gt;100,H198,H185)</f>
        <v>34757192.643492527</v>
      </c>
      <c r="I211" s="11">
        <f t="shared" si="26"/>
        <v>40732441.818868175</v>
      </c>
      <c r="J211" s="11">
        <f t="shared" si="26"/>
        <v>60971365.914066531</v>
      </c>
      <c r="K211" s="11">
        <f t="shared" si="26"/>
        <v>23972865.277126037</v>
      </c>
    </row>
    <row r="212" spans="2:11" ht="18" x14ac:dyDescent="0.35">
      <c r="H212" s="10" t="s">
        <v>34</v>
      </c>
    </row>
    <row r="213" spans="2:11" x14ac:dyDescent="0.25">
      <c r="F213" t="s">
        <v>88</v>
      </c>
      <c r="G213" t="s">
        <v>105</v>
      </c>
      <c r="H213" s="11">
        <f>IF(H$121&gt;100,H200,H187)</f>
        <v>419383.19131351134</v>
      </c>
      <c r="I213" s="11">
        <f t="shared" ref="I213:K214" si="27">IF(I$121&gt;100,I200,I187)</f>
        <v>491481.04725273786</v>
      </c>
      <c r="J213" s="11">
        <f t="shared" si="27"/>
        <v>735685.59687954339</v>
      </c>
      <c r="K213" s="11">
        <f t="shared" si="27"/>
        <v>289258.59599688719</v>
      </c>
    </row>
    <row r="214" spans="2:11" x14ac:dyDescent="0.25">
      <c r="F214" t="s">
        <v>89</v>
      </c>
      <c r="G214" t="s">
        <v>105</v>
      </c>
      <c r="H214" s="11">
        <f>IF(H$121&gt;100,H201,H188)</f>
        <v>45397149.575173914</v>
      </c>
      <c r="I214" s="11">
        <f t="shared" si="27"/>
        <v>53201556.661378846</v>
      </c>
      <c r="J214" s="11">
        <f t="shared" si="27"/>
        <v>79636069.765311405</v>
      </c>
      <c r="K214" s="11">
        <f t="shared" si="27"/>
        <v>31311497.50481768</v>
      </c>
    </row>
    <row r="217" spans="2:11" x14ac:dyDescent="0.25">
      <c r="B217" s="9" t="s">
        <v>108</v>
      </c>
      <c r="C217" s="9"/>
      <c r="D217" s="9"/>
      <c r="E217" s="9"/>
    </row>
    <row r="218" spans="2:11" x14ac:dyDescent="0.25">
      <c r="C218" t="s">
        <v>109</v>
      </c>
    </row>
    <row r="219" spans="2:11" x14ac:dyDescent="0.25">
      <c r="C219" t="s">
        <v>110</v>
      </c>
    </row>
    <row r="220" spans="2:11" x14ac:dyDescent="0.25">
      <c r="C220" t="s">
        <v>111</v>
      </c>
    </row>
    <row r="221" spans="2:11" x14ac:dyDescent="0.25">
      <c r="C221" t="s">
        <v>112</v>
      </c>
      <c r="F221" t="s">
        <v>113</v>
      </c>
      <c r="G221" t="s">
        <v>105</v>
      </c>
      <c r="H221">
        <v>100</v>
      </c>
    </row>
    <row r="223" spans="2:11" x14ac:dyDescent="0.25">
      <c r="E223" t="s">
        <v>114</v>
      </c>
      <c r="F223" s="24" t="s">
        <v>115</v>
      </c>
    </row>
    <row r="224" spans="2:11" x14ac:dyDescent="0.25">
      <c r="F224" s="20" t="s">
        <v>116</v>
      </c>
      <c r="G224" s="1"/>
      <c r="H224" s="5" t="s">
        <v>6</v>
      </c>
      <c r="I224" s="5" t="s">
        <v>7</v>
      </c>
      <c r="J224" s="5" t="s">
        <v>8</v>
      </c>
      <c r="K224" s="5" t="s">
        <v>9</v>
      </c>
    </row>
    <row r="225" spans="3:16" x14ac:dyDescent="0.25">
      <c r="E225" s="1"/>
      <c r="F225" t="s">
        <v>117</v>
      </c>
      <c r="G225" s="1" t="s">
        <v>12</v>
      </c>
      <c r="H225" s="25">
        <f>$H$221*H$20^3/48/H$159</f>
        <v>25.488473886986299</v>
      </c>
      <c r="I225" s="25">
        <f>$H$221*I$20^3/48/I$159</f>
        <v>25.488473886986299</v>
      </c>
      <c r="J225" s="25">
        <f>$H$221*J$20^3/48/J$159</f>
        <v>25.548264574252805</v>
      </c>
      <c r="K225" s="25">
        <f>$H$221*K$20^3/48/K$159</f>
        <v>25.684931506849313</v>
      </c>
    </row>
    <row r="226" spans="3:16" x14ac:dyDescent="0.25">
      <c r="C226" s="19" t="s">
        <v>118</v>
      </c>
      <c r="E226" s="1"/>
      <c r="F226" s="26" t="s">
        <v>119</v>
      </c>
      <c r="G226" s="1"/>
      <c r="H226" s="27">
        <f>IF(H225&gt;H$20/2,"Senza senso",H225/H$20)</f>
        <v>4.2909888698630133E-2</v>
      </c>
      <c r="I226" s="27">
        <f t="shared" ref="I226:K226" si="28">IF(I225&gt;I$20/2,"Senza senso",I225/I$20)</f>
        <v>4.2909888698630133E-2</v>
      </c>
      <c r="J226" s="27">
        <f t="shared" si="28"/>
        <v>4.2887803549190535E-2</v>
      </c>
      <c r="K226" s="27">
        <f t="shared" si="28"/>
        <v>4.2808219178082189E-2</v>
      </c>
    </row>
    <row r="227" spans="3:16" x14ac:dyDescent="0.25">
      <c r="C227" s="28" t="s">
        <v>120</v>
      </c>
      <c r="E227" s="1"/>
      <c r="F227" t="s">
        <v>121</v>
      </c>
      <c r="G227" s="1" t="s">
        <v>12</v>
      </c>
      <c r="H227" s="25">
        <f>$H$221*H$22^3/48/H$159</f>
        <v>46.53656892123287</v>
      </c>
      <c r="I227" s="25">
        <f>$H$221*I$22^3/48/I$159</f>
        <v>46.53656892123287</v>
      </c>
      <c r="J227" s="25">
        <f>$H$221*J$22^3/48/J$159</f>
        <v>45.961455576743468</v>
      </c>
      <c r="K227" s="25">
        <f>$H$221*K$22^3/48/K$159</f>
        <v>44.38356164383562</v>
      </c>
    </row>
    <row r="228" spans="3:16" x14ac:dyDescent="0.25">
      <c r="C228" s="28" t="s">
        <v>122</v>
      </c>
      <c r="E228" s="1"/>
      <c r="F228" s="26" t="s">
        <v>119</v>
      </c>
      <c r="G228" s="1"/>
      <c r="H228" s="27">
        <f>IF(H227&gt;H$22/2,"Senza senso",H227/H$22)</f>
        <v>6.4099957191780813E-2</v>
      </c>
      <c r="I228" s="27">
        <f t="shared" ref="I228:K228" si="29">IF(I227&gt;I$22/2,"Senza senso",I227/I$22)</f>
        <v>6.4099957191780813E-2</v>
      </c>
      <c r="J228" s="27">
        <f t="shared" si="29"/>
        <v>6.3438862079701133E-2</v>
      </c>
      <c r="K228" s="27">
        <f t="shared" si="29"/>
        <v>6.164383561643836E-2</v>
      </c>
    </row>
    <row r="229" spans="3:16" x14ac:dyDescent="0.25">
      <c r="E229" s="1"/>
      <c r="F229" t="s">
        <v>123</v>
      </c>
      <c r="G229" s="1" t="s">
        <v>12</v>
      </c>
      <c r="H229" s="25">
        <f>$H$221*H$24^3/48/H$159</f>
        <v>152.3494113869863</v>
      </c>
      <c r="I229" s="25">
        <f>$H$221*I$24^3/48/I$159</f>
        <v>152.3494113869863</v>
      </c>
      <c r="J229" s="25">
        <f>$H$221*J$24^3/48/J$159</f>
        <v>151.6982744979764</v>
      </c>
      <c r="K229" s="25">
        <f>$H$221*K$24^3/48/K$159</f>
        <v>149.79452054794521</v>
      </c>
    </row>
    <row r="230" spans="3:16" x14ac:dyDescent="0.25">
      <c r="E230" s="1"/>
      <c r="F230" s="26" t="s">
        <v>119</v>
      </c>
      <c r="G230" s="1"/>
      <c r="H230" s="27">
        <f>IF(H229&gt;H$24/2,"Senza senso",H229/H$24)</f>
        <v>0.14132598458904111</v>
      </c>
      <c r="I230" s="27">
        <f t="shared" ref="I230:K230" si="30">IF(I229&gt;I$24/2,"Senza senso",I229/I$24)</f>
        <v>0.14132598458904111</v>
      </c>
      <c r="J230" s="27">
        <f t="shared" si="30"/>
        <v>0.14063064290161897</v>
      </c>
      <c r="K230" s="27">
        <f t="shared" si="30"/>
        <v>0.1386986301369863</v>
      </c>
    </row>
    <row r="231" spans="3:16" x14ac:dyDescent="0.25">
      <c r="E231" s="1"/>
      <c r="F231" t="s">
        <v>124</v>
      </c>
      <c r="G231" s="1" t="s">
        <v>12</v>
      </c>
      <c r="H231" s="25">
        <f>$H$221*H$26^3/48/H$159</f>
        <v>323.798020119863</v>
      </c>
      <c r="I231" s="25">
        <f>$H$221*I$26^3/48/I$159</f>
        <v>323.798020119863</v>
      </c>
      <c r="J231" s="25">
        <f>$H$221*J$26^3/48/J$159</f>
        <v>320.81272524906592</v>
      </c>
      <c r="K231" s="25">
        <f>$H$221*K$26^3/48/K$159</f>
        <v>312.50856164383561</v>
      </c>
    </row>
    <row r="232" spans="3:16" x14ac:dyDescent="0.25">
      <c r="H232" s="27">
        <f>IF(H231&gt;H$26/2,"Senza senso",H231/H$26)</f>
        <v>0.23362050513698629</v>
      </c>
      <c r="I232" s="27">
        <f t="shared" ref="I232:K232" si="31">IF(I231&gt;I$26/2,"Senza senso",I231/I$26)</f>
        <v>0.23362050513698629</v>
      </c>
      <c r="J232" s="27">
        <f t="shared" si="31"/>
        <v>0.2317006537982565</v>
      </c>
      <c r="K232" s="27">
        <f t="shared" si="31"/>
        <v>0.2264554794520548</v>
      </c>
    </row>
    <row r="233" spans="3:16" x14ac:dyDescent="0.25">
      <c r="H233" s="27"/>
      <c r="I233" s="27"/>
      <c r="J233" s="27"/>
      <c r="K233" s="27"/>
    </row>
    <row r="234" spans="3:16" x14ac:dyDescent="0.25">
      <c r="J234" s="29" t="s">
        <v>125</v>
      </c>
      <c r="O234" s="29" t="s">
        <v>126</v>
      </c>
    </row>
    <row r="235" spans="3:16" x14ac:dyDescent="0.25">
      <c r="F235" s="20" t="s">
        <v>127</v>
      </c>
      <c r="G235" s="1"/>
      <c r="H235" s="5" t="s">
        <v>6</v>
      </c>
      <c r="I235" s="5" t="s">
        <v>7</v>
      </c>
      <c r="J235" s="5" t="s">
        <v>8</v>
      </c>
      <c r="K235" s="5" t="s">
        <v>9</v>
      </c>
      <c r="M235" s="5" t="s">
        <v>6</v>
      </c>
      <c r="N235" s="5" t="s">
        <v>7</v>
      </c>
      <c r="O235" s="5" t="s">
        <v>8</v>
      </c>
      <c r="P235" s="5" t="s">
        <v>9</v>
      </c>
    </row>
    <row r="236" spans="3:16" x14ac:dyDescent="0.25">
      <c r="F236" t="s">
        <v>117</v>
      </c>
      <c r="G236" s="1" t="s">
        <v>12</v>
      </c>
      <c r="H236" s="25">
        <f>$H$221*H$20^3/48/H$161+$H$221*H$20/4/H$204</f>
        <v>0.20528342348562589</v>
      </c>
      <c r="I236" s="25">
        <f>$H$221*I$20^3/48/I$161+$H$221*I$20/4/I$204</f>
        <v>0.12072011741560058</v>
      </c>
      <c r="J236" s="25">
        <f>$H$221*J$20^3/48/J$161+$H$221*J$20/4/J$204</f>
        <v>0.20572134046553717</v>
      </c>
      <c r="K236" s="25">
        <f>$H$221*K$20^3/48/K$161+$H$221*K$20/4/K$204</f>
        <v>0.12152845011971333</v>
      </c>
      <c r="M236" s="25">
        <f>$H$221*H$20^3/48/H$161</f>
        <v>0.19764522612077826</v>
      </c>
      <c r="N236" s="25">
        <f>$H$221*I$20^3/48/I$161</f>
        <v>0.11462926170000173</v>
      </c>
      <c r="O236" s="25">
        <f>$H$221*J$20^3/48/J$161</f>
        <v>0.19810886093693481</v>
      </c>
      <c r="P236" s="25">
        <f>$H$221*K$20^3/48/K$161</f>
        <v>0.11551279015368977</v>
      </c>
    </row>
    <row r="237" spans="3:16" x14ac:dyDescent="0.25">
      <c r="F237" s="26" t="s">
        <v>119</v>
      </c>
      <c r="G237" s="1"/>
      <c r="H237" s="27">
        <f>IF(H236&gt;H$20/2,"Senza senso",H236/H$20)</f>
        <v>3.4559498903304021E-4</v>
      </c>
      <c r="I237" s="27">
        <f t="shared" ref="I237:K237" si="32">IF(I236&gt;I$20/2,"Senza senso",I236/I$20)</f>
        <v>2.0323252090168449E-4</v>
      </c>
      <c r="J237" s="27">
        <f t="shared" si="32"/>
        <v>3.4534386514275162E-4</v>
      </c>
      <c r="K237" s="27">
        <f t="shared" si="32"/>
        <v>2.0254741686618889E-4</v>
      </c>
      <c r="M237" s="27">
        <f>IF(M236&gt;H$20/2,"Senza senso",M236/H$20)</f>
        <v>3.3273607091040112E-4</v>
      </c>
      <c r="N237" s="27">
        <f>IF(N236&gt;I$20/2,"Senza senso",N236/I$20)</f>
        <v>1.9297855505050798E-4</v>
      </c>
      <c r="O237" s="27">
        <f>IF(O236&gt;J$20/2,"Senza senso",O236/J$20)</f>
        <v>3.3256481607677488E-4</v>
      </c>
      <c r="P237" s="27">
        <f>IF(P236&gt;K$20/2,"Senza senso",P236/K$20)</f>
        <v>1.925213169228163E-4</v>
      </c>
    </row>
    <row r="238" spans="3:16" x14ac:dyDescent="0.25">
      <c r="F238" t="s">
        <v>121</v>
      </c>
      <c r="G238" s="1" t="s">
        <v>12</v>
      </c>
      <c r="H238" s="25">
        <f>$H$221*H$22^3/48/H$161+$H$221*H$22/4/H$204</f>
        <v>0.37019400523845691</v>
      </c>
      <c r="I238" s="25">
        <f>$H$221*I$22^3/48/I$161+$H$221*I$22/4/I$204</f>
        <v>0.21673319583717543</v>
      </c>
      <c r="J238" s="25">
        <f>$H$221*J$22^3/48/J$161+$H$221*J$22/4/J$204</f>
        <v>0.36565725138170946</v>
      </c>
      <c r="K238" s="25">
        <f>$H$221*K$22^3/48/K$161+$H$221*K$22/4/K$204</f>
        <v>0.20682489334480417</v>
      </c>
      <c r="M238" s="25">
        <f>$H$221*H$22^3/48/H$161</f>
        <v>0.36085843068142093</v>
      </c>
      <c r="N238" s="25">
        <f>$H$221*I$22^3/48/I$161</f>
        <v>0.20928881662922127</v>
      </c>
      <c r="O238" s="25">
        <f>$H$221*J$22^3/48/J$161</f>
        <v>0.3563988303334093</v>
      </c>
      <c r="P238" s="25">
        <f>$H$221*K$22^3/48/K$161</f>
        <v>0.19960610138557591</v>
      </c>
    </row>
    <row r="239" spans="3:16" x14ac:dyDescent="0.25">
      <c r="F239" s="26" t="s">
        <v>119</v>
      </c>
      <c r="G239" s="1"/>
      <c r="H239" s="27">
        <f>IF(H238&gt;H$22/2,"Senza senso",H238/H$22)</f>
        <v>5.0990909812459635E-4</v>
      </c>
      <c r="I239" s="27">
        <f t="shared" ref="I239:K239" si="33">IF(I238&gt;I$22/2,"Senza senso",I238/I$22)</f>
        <v>2.9853057277847854E-4</v>
      </c>
      <c r="J239" s="27">
        <f t="shared" si="33"/>
        <v>5.0470290045784608E-4</v>
      </c>
      <c r="K239" s="27">
        <f t="shared" si="33"/>
        <v>2.8725679631222802E-4</v>
      </c>
      <c r="M239" s="27">
        <f>IF(M238&gt;H$22/2,"Senza senso",M238/H$22)</f>
        <v>4.9705018000195721E-4</v>
      </c>
      <c r="N239" s="27">
        <f>IF(N238&gt;I$22/2,"Senza senso",N238/I$22)</f>
        <v>2.8827660692730205E-4</v>
      </c>
      <c r="O239" s="27">
        <f>IF(O238&gt;J$22/2,"Senza senso",O238/J$22)</f>
        <v>4.9192385139186924E-4</v>
      </c>
      <c r="P239" s="27">
        <f>IF(P238&gt;K$22/2,"Senza senso",P238/K$22)</f>
        <v>2.7723069636885543E-4</v>
      </c>
    </row>
    <row r="240" spans="3:16" x14ac:dyDescent="0.25">
      <c r="F240" t="s">
        <v>123</v>
      </c>
      <c r="G240" s="1" t="s">
        <v>12</v>
      </c>
      <c r="H240" s="25">
        <f>$H$221*H$24^3/48/H$161+$H$221*H$24/4/H$204</f>
        <v>1.1952246738786347</v>
      </c>
      <c r="I240" s="25">
        <f>$H$221*I$24^3/48/I$161+$H$221*I$24/4/I$204</f>
        <v>0.69621447273080372</v>
      </c>
      <c r="J240" s="25">
        <f>$H$221*J$24^3/48/J$161+$H$221*J$24/4/J$204</f>
        <v>1.1900984107906212</v>
      </c>
      <c r="K240" s="25">
        <f>$H$221*K$24^3/48/K$161+$H$221*K$24/4/K$204</f>
        <v>0.68449878011516119</v>
      </c>
      <c r="M240" s="25">
        <f>$H$221*H$24^3/48/H$161</f>
        <v>1.1813627601424297</v>
      </c>
      <c r="N240" s="25">
        <f>$H$221*I$24^3/48/I$161</f>
        <v>0.6851606975432355</v>
      </c>
      <c r="O240" s="25">
        <f>$H$221*J$24^3/48/J$161</f>
        <v>1.176313650563152</v>
      </c>
      <c r="P240" s="25">
        <f>$H$221*K$24^3/48/K$161</f>
        <v>0.67367059217631875</v>
      </c>
    </row>
    <row r="241" spans="2:16" x14ac:dyDescent="0.25">
      <c r="F241" s="26" t="s">
        <v>119</v>
      </c>
      <c r="G241" s="1"/>
      <c r="H241" s="27">
        <f>IF(H240&gt;H$24/2,"Senza senso",H240/H$24)</f>
        <v>1.1087427401471565E-3</v>
      </c>
      <c r="I241" s="27">
        <f t="shared" ref="I241:K241" si="34">IF(I240&gt;I$24/2,"Senza senso",I240/I$24)</f>
        <v>6.4583902850723904E-4</v>
      </c>
      <c r="J241" s="27">
        <f t="shared" si="34"/>
        <v>1.1032709843242989E-3</v>
      </c>
      <c r="K241" s="27">
        <f t="shared" si="34"/>
        <v>6.3379516677329736E-4</v>
      </c>
      <c r="M241" s="27">
        <f>IF(M240&gt;H$24/2,"Senza senso",M240/H$24)</f>
        <v>1.0958838220245174E-3</v>
      </c>
      <c r="N241" s="27">
        <f>IF(N240&gt;I$24/2,"Senza senso",N240/I$24)</f>
        <v>6.3558506265606266E-4</v>
      </c>
      <c r="O241" s="27">
        <f>IF(O240&gt;J$24/2,"Senza senso",O240/J$24)</f>
        <v>1.090491935258322E-3</v>
      </c>
      <c r="P241" s="27">
        <f>IF(P240&gt;K$24/2,"Senza senso",P240/K$24)</f>
        <v>6.2376906682992477E-4</v>
      </c>
    </row>
    <row r="242" spans="2:16" x14ac:dyDescent="0.25">
      <c r="F242" t="s">
        <v>124</v>
      </c>
      <c r="G242" s="1" t="s">
        <v>12</v>
      </c>
      <c r="H242" s="25">
        <f>$H$221*H$26^3/48/H$161+$H$221*H$26/4/H$204</f>
        <v>2.5286488516078647</v>
      </c>
      <c r="I242" s="25">
        <f>$H$221*I$26^3/48/I$161+$H$221*I$26/4/I$204</f>
        <v>1.4704281730808639</v>
      </c>
      <c r="J242" s="25">
        <f>$H$221*J$26^3/48/J$161+$H$221*J$26/4/J$204</f>
        <v>2.5053713959079116</v>
      </c>
      <c r="K242" s="25">
        <f>$H$221*K$26^3/48/K$161+$H$221*K$26/4/K$204</f>
        <v>1.4192801357217977</v>
      </c>
      <c r="M242" s="25">
        <f>$H$221*H$26^3/48/H$161</f>
        <v>2.5108263910898869</v>
      </c>
      <c r="N242" s="25">
        <f>$H$221*I$26^3/48/I$161</f>
        <v>1.4562161764111332</v>
      </c>
      <c r="O242" s="25">
        <f>$H$221*J$26^3/48/J$161</f>
        <v>2.48767752457116</v>
      </c>
      <c r="P242" s="25">
        <f>$H$221*K$26^3/48/K$161</f>
        <v>1.4054441177999435</v>
      </c>
    </row>
    <row r="243" spans="2:16" x14ac:dyDescent="0.25">
      <c r="B243" s="1"/>
      <c r="H243" s="27">
        <f>IF(H242&gt;H$26/2,"Senza senso",H242/H$26)</f>
        <v>1.8244219708570453E-3</v>
      </c>
      <c r="I243" s="27">
        <f t="shared" ref="I243:K243" si="35">IF(I242&gt;I$26/2,"Senza senso",I242/I$26)</f>
        <v>1.0609149877928311E-3</v>
      </c>
      <c r="J243" s="27">
        <f t="shared" si="35"/>
        <v>1.8094550021001818E-3</v>
      </c>
      <c r="K243" s="27">
        <f t="shared" si="35"/>
        <v>1.0284638664650708E-3</v>
      </c>
      <c r="M243" s="27">
        <f>IF(M242&gt;H$26/2,"Senza senso",M242/H$26)</f>
        <v>1.8115630527344062E-3</v>
      </c>
      <c r="N243" s="27">
        <f>IF(N242&gt;I$26/2,"Senza senso",N242/I$26)</f>
        <v>1.0506610219416545E-3</v>
      </c>
      <c r="O243" s="27">
        <f>IF(O242&gt;J$26/2,"Senza senso",O242/J$26)</f>
        <v>1.7966759530342049E-3</v>
      </c>
      <c r="P243" s="27">
        <f>IF(P242&gt;K$26/2,"Senza senso",P242/K$26)</f>
        <v>1.0184377665216982E-3</v>
      </c>
    </row>
    <row r="244" spans="2:16" x14ac:dyDescent="0.25">
      <c r="G244" s="25"/>
      <c r="I244" s="25"/>
      <c r="J244" s="25"/>
      <c r="K244" s="25"/>
      <c r="L244" s="25"/>
    </row>
    <row r="245" spans="2:16" x14ac:dyDescent="0.25">
      <c r="F245" s="20" t="s">
        <v>128</v>
      </c>
      <c r="G245" s="1"/>
      <c r="H245" s="5" t="s">
        <v>6</v>
      </c>
      <c r="I245" s="5" t="s">
        <v>7</v>
      </c>
      <c r="J245" s="5" t="s">
        <v>8</v>
      </c>
      <c r="K245" s="5" t="s">
        <v>9</v>
      </c>
      <c r="L245" s="25"/>
      <c r="M245" s="5" t="s">
        <v>6</v>
      </c>
      <c r="N245" s="5" t="s">
        <v>7</v>
      </c>
      <c r="O245" s="5" t="s">
        <v>8</v>
      </c>
      <c r="P245" s="5" t="s">
        <v>9</v>
      </c>
    </row>
    <row r="246" spans="2:16" x14ac:dyDescent="0.25">
      <c r="F246" t="s">
        <v>117</v>
      </c>
      <c r="G246" s="1" t="s">
        <v>12</v>
      </c>
      <c r="H246" s="25">
        <f>$H$221*H$20^3/48/H$162+$H$221*H$20/4/H$205</f>
        <v>6.969768964509912E-2</v>
      </c>
      <c r="I246" s="25">
        <f>$H$221*I$20^3/48/I$162+$H$221*I$20/4/I$205</f>
        <v>3.1003337196486132E-2</v>
      </c>
      <c r="J246" s="25">
        <f>$H$221*J$20^3/48/J$162+$H$221*J$20/4/J$205</f>
        <v>6.9860798675432489E-2</v>
      </c>
      <c r="K246" s="25">
        <f>$H$221*K$20^3/48/K$162+$H$221*K$20/4/K$205</f>
        <v>3.1241217550924263E-2</v>
      </c>
      <c r="L246" s="25"/>
      <c r="M246" s="25">
        <f>$H$221*H$20^3/48/H$162</f>
        <v>6.962988885614449E-2</v>
      </c>
      <c r="N246" s="25">
        <f>$H$221*I$20^3/48/I$162</f>
        <v>3.0949271452541494E-2</v>
      </c>
      <c r="O246" s="25">
        <f>$H$221*J$20^3/48/J$162</f>
        <v>6.9793226171962555E-2</v>
      </c>
      <c r="P246" s="25">
        <f>$H$221*K$20^3/48/K$162</f>
        <v>3.1187819285299932E-2</v>
      </c>
    </row>
    <row r="247" spans="2:16" x14ac:dyDescent="0.25">
      <c r="F247" s="26" t="s">
        <v>119</v>
      </c>
      <c r="G247" s="1"/>
      <c r="H247" s="27">
        <f>IF(H246&gt;H$20/2,"Senza senso",H246/H$20)</f>
        <v>1.1733617785370223E-4</v>
      </c>
      <c r="I247" s="27">
        <f t="shared" ref="I247:K247" si="36">IF(I246&gt;I$20/2,"Senza senso",I246/I$20)</f>
        <v>5.2194170364454764E-5</v>
      </c>
      <c r="J247" s="27">
        <f t="shared" si="36"/>
        <v>1.1727513626898185E-4</v>
      </c>
      <c r="K247" s="27">
        <f t="shared" si="36"/>
        <v>5.2068695918207104E-5</v>
      </c>
      <c r="L247" s="25"/>
      <c r="M247" s="27">
        <f>IF(M246&gt;H$20/2,"Senza senso",M246/H$20)</f>
        <v>1.1722203511135436E-4</v>
      </c>
      <c r="N247" s="27">
        <f>IF(N246&gt;I$20/2,"Senza senso",N246/I$20)</f>
        <v>5.2103150593504198E-5</v>
      </c>
      <c r="O247" s="27">
        <f>IF(O246&gt;J$20/2,"Senza senso",O246/J$20)</f>
        <v>1.1716170248776658E-4</v>
      </c>
      <c r="P247" s="27">
        <f>IF(P246&gt;K$20/2,"Senza senso",P246/K$20)</f>
        <v>5.1979698808833219E-5</v>
      </c>
    </row>
    <row r="248" spans="2:16" x14ac:dyDescent="0.25">
      <c r="F248" t="s">
        <v>121</v>
      </c>
      <c r="G248" s="1" t="s">
        <v>12</v>
      </c>
      <c r="H248" s="25">
        <f>$H$221*H$22^3/48/H$162+$H$221*H$22/4/H$205</f>
        <v>0.12721233548763636</v>
      </c>
      <c r="I248" s="25">
        <f>$H$221*I$22^3/48/I$162+$H$221*I$22/4/I$205</f>
        <v>5.6572912045524559E-2</v>
      </c>
      <c r="J248" s="25">
        <f>$H$221*J$22^3/48/J$162+$H$221*J$22/4/J$205</f>
        <v>0.12564054525884649</v>
      </c>
      <c r="K248" s="25">
        <f>$H$221*K$22^3/48/K$162+$H$221*K$22/4/K$205</f>
        <v>5.3956629643747485E-2</v>
      </c>
      <c r="L248" s="25"/>
      <c r="M248" s="25">
        <f>$H$221*H$22^3/48/H$162</f>
        <v>0.1271294678566918</v>
      </c>
      <c r="N248" s="25">
        <f>$H$221*I$22^3/48/I$162</f>
        <v>5.6506831691814446E-2</v>
      </c>
      <c r="O248" s="25">
        <f>$H$221*J$22^3/48/J$162</f>
        <v>0.12555836248435603</v>
      </c>
      <c r="P248" s="25">
        <f>$H$221*K$22^3/48/K$162</f>
        <v>5.3892551724998287E-2</v>
      </c>
    </row>
    <row r="249" spans="2:16" x14ac:dyDescent="0.25">
      <c r="F249" s="26" t="s">
        <v>119</v>
      </c>
      <c r="G249" s="1"/>
      <c r="H249" s="27">
        <f>IF(H248&gt;H$22/2,"Senza senso",H248/H$22)</f>
        <v>1.7522360260005009E-4</v>
      </c>
      <c r="I249" s="27">
        <f t="shared" ref="I249:K249" si="37">IF(I248&gt;I$22/2,"Senza senso",I248/I$22)</f>
        <v>7.7924121274827211E-5</v>
      </c>
      <c r="J249" s="27">
        <f t="shared" si="37"/>
        <v>1.7341690166852518E-4</v>
      </c>
      <c r="K249" s="27">
        <f t="shared" si="37"/>
        <v>7.493976339409373E-5</v>
      </c>
      <c r="L249" s="25"/>
      <c r="M249" s="27">
        <f>IF(M248&gt;H$22/2,"Senza senso",M248/H$22)</f>
        <v>1.7510945985770219E-4</v>
      </c>
      <c r="N249" s="27">
        <f>IF(N248&gt;I$22/2,"Senza senso",N248/I$22)</f>
        <v>7.7833101503876646E-5</v>
      </c>
      <c r="O249" s="27">
        <f>IF(O248&gt;J$22/2,"Senza senso",O248/J$22)</f>
        <v>1.7330346788730993E-4</v>
      </c>
      <c r="P249" s="27">
        <f>IF(P248&gt;K$22/2,"Senza senso",P248/K$22)</f>
        <v>7.4850766284719844E-5</v>
      </c>
    </row>
    <row r="250" spans="2:16" x14ac:dyDescent="0.25">
      <c r="F250" t="s">
        <v>123</v>
      </c>
      <c r="G250" s="1" t="s">
        <v>12</v>
      </c>
      <c r="H250" s="25">
        <f>$H$221*H$24^3/48/H$162+$H$221*H$24/4/H$205</f>
        <v>0.41631401239743898</v>
      </c>
      <c r="I250" s="25">
        <f>$H$221*I$24^3/48/I$162+$H$221*I$24/4/I$205</f>
        <v>0.18508774676418741</v>
      </c>
      <c r="J250" s="25">
        <f>$H$221*J$24^3/48/J$162+$H$221*J$24/4/J$205</f>
        <v>0.41453453963030318</v>
      </c>
      <c r="K250" s="25">
        <f>$H$221*K$24^3/48/K$162+$H$221*K$24/4/K$205</f>
        <v>0.18198347894999301</v>
      </c>
      <c r="L250" s="25"/>
      <c r="M250" s="25">
        <f>$H$221*H$24^3/48/H$162</f>
        <v>0.41619096652118798</v>
      </c>
      <c r="N250" s="25">
        <f>$H$221*I$24^3/48/I$162</f>
        <v>0.1849896274511027</v>
      </c>
      <c r="O250" s="25">
        <f>$H$221*J$24^3/48/J$162</f>
        <v>0.41441217861050628</v>
      </c>
      <c r="P250" s="25">
        <f>$H$221*K$24^3/48/K$162</f>
        <v>0.1818873620718692</v>
      </c>
    </row>
    <row r="251" spans="2:16" x14ac:dyDescent="0.25">
      <c r="F251" s="26" t="s">
        <v>119</v>
      </c>
      <c r="G251" s="1"/>
      <c r="H251" s="27">
        <f>IF(H250&gt;H$24/2,"Senza senso",H250/H$24)</f>
        <v>3.8619110612007326E-4</v>
      </c>
      <c r="I251" s="27">
        <f t="shared" ref="I251:K251" si="38">IF(I250&gt;I$24/2,"Senza senso",I250/I$24)</f>
        <v>1.7169549792596235E-4</v>
      </c>
      <c r="J251" s="27">
        <f t="shared" si="38"/>
        <v>3.8429084975461495E-4</v>
      </c>
      <c r="K251" s="27">
        <f t="shared" si="38"/>
        <v>1.6850322124999353E-4</v>
      </c>
      <c r="L251" s="25"/>
      <c r="M251" s="27">
        <f>IF(M250&gt;H$24/2,"Senza senso",M250/H$24)</f>
        <v>3.8607696337772542E-4</v>
      </c>
      <c r="N251" s="27">
        <f>IF(N250&gt;I$24/2,"Senza senso",N250/I$24)</f>
        <v>1.7160447815501179E-4</v>
      </c>
      <c r="O251" s="27">
        <f>IF(O250&gt;J$24/2,"Senza senso",O250/J$24)</f>
        <v>3.8417741597339969E-4</v>
      </c>
      <c r="P251" s="27">
        <f>IF(P250&gt;K$24/2,"Senza senso",P250/K$24)</f>
        <v>1.6841422414061964E-4</v>
      </c>
    </row>
    <row r="252" spans="2:16" x14ac:dyDescent="0.25">
      <c r="F252" t="s">
        <v>124</v>
      </c>
      <c r="G252" s="1" t="s">
        <v>12</v>
      </c>
      <c r="H252" s="25">
        <f>$H$221*H$26^3/48/H$162+$H$221*H$26/4/H$205</f>
        <v>0.88471567879117408</v>
      </c>
      <c r="I252" s="25">
        <f>$H$221*I$26^3/48/I$162+$H$221*I$26/4/I$205</f>
        <v>0.39329652778112018</v>
      </c>
      <c r="J252" s="25">
        <f>$H$221*J$26^3/48/J$162+$H$221*J$26/4/J$205</f>
        <v>0.87655925309769067</v>
      </c>
      <c r="K252" s="25">
        <f>$H$221*K$26^3/48/K$162+$H$221*K$26/4/K$205</f>
        <v>0.37958501325518024</v>
      </c>
      <c r="L252" s="25"/>
      <c r="M252" s="25">
        <f>$H$221*H$26^3/48/H$162</f>
        <v>0.88455747695027998</v>
      </c>
      <c r="N252" s="25">
        <f>$H$221*I$26^3/48/I$162</f>
        <v>0.39317037437858271</v>
      </c>
      <c r="O252" s="25">
        <f>$H$221*J$26^3/48/J$162</f>
        <v>0.87640219268422004</v>
      </c>
      <c r="P252" s="25">
        <f>$H$221*K$26^3/48/K$162</f>
        <v>0.37946219724424429</v>
      </c>
    </row>
    <row r="253" spans="2:16" x14ac:dyDescent="0.25">
      <c r="H253" s="27">
        <f>IF(H252&gt;H$26/2,"Senza senso",H252/H$26)</f>
        <v>6.3832300057083265E-4</v>
      </c>
      <c r="I253" s="27">
        <f t="shared" ref="I253:K253" si="39">IF(I252&gt;I$26/2,"Senza senso",I252/I$26)</f>
        <v>2.8376372855780678E-4</v>
      </c>
      <c r="J253" s="27">
        <f t="shared" si="39"/>
        <v>6.3307760587728639E-4</v>
      </c>
      <c r="K253" s="27">
        <f t="shared" si="39"/>
        <v>2.7506160380810161E-4</v>
      </c>
      <c r="L253" s="25"/>
      <c r="M253" s="27">
        <f>IF(M252&gt;H$26/2,"Senza senso",M252/H$26)</f>
        <v>6.3820885782848481E-4</v>
      </c>
      <c r="N253" s="27">
        <f>IF(N252&gt;I$26/2,"Senza senso",N252/I$26)</f>
        <v>2.836727087868562E-4</v>
      </c>
      <c r="O253" s="27">
        <f>IF(O252&gt;J$26/2,"Senza senso",O252/J$26)</f>
        <v>6.3296417209607108E-4</v>
      </c>
      <c r="P253" s="27">
        <f>IF(P252&gt;K$26/2,"Senza senso",P252/K$26)</f>
        <v>2.7497260669872772E-4</v>
      </c>
    </row>
    <row r="254" spans="2:16" x14ac:dyDescent="0.25">
      <c r="G254" s="25"/>
      <c r="I254" s="25"/>
      <c r="J254" s="25"/>
      <c r="K254" s="25"/>
      <c r="L254" s="25"/>
    </row>
    <row r="255" spans="2:16" ht="18" x14ac:dyDescent="0.35">
      <c r="G255" s="25"/>
      <c r="H255" s="10" t="s">
        <v>32</v>
      </c>
      <c r="I255" s="25"/>
      <c r="J255" s="29" t="s">
        <v>125</v>
      </c>
      <c r="K255" s="25"/>
      <c r="L255" s="25"/>
      <c r="M255" s="10" t="s">
        <v>32</v>
      </c>
      <c r="O255" s="29" t="s">
        <v>126</v>
      </c>
    </row>
    <row r="256" spans="2:16" x14ac:dyDescent="0.25">
      <c r="F256" s="20" t="s">
        <v>129</v>
      </c>
      <c r="G256" s="1"/>
      <c r="H256" s="5" t="s">
        <v>6</v>
      </c>
      <c r="I256" s="5" t="s">
        <v>7</v>
      </c>
      <c r="J256" s="5" t="s">
        <v>8</v>
      </c>
      <c r="K256" s="5" t="s">
        <v>9</v>
      </c>
      <c r="L256" s="25"/>
      <c r="M256" s="5" t="s">
        <v>6</v>
      </c>
      <c r="N256" s="5" t="s">
        <v>7</v>
      </c>
      <c r="O256" s="5" t="s">
        <v>8</v>
      </c>
      <c r="P256" s="5" t="s">
        <v>9</v>
      </c>
    </row>
    <row r="257" spans="6:16" x14ac:dyDescent="0.25">
      <c r="F257" t="s">
        <v>117</v>
      </c>
      <c r="G257" s="1" t="s">
        <v>12</v>
      </c>
      <c r="H257" s="25">
        <f>$H$221*H$20^3/48/H$164+$H$221*H$20/4/H$207</f>
        <v>0.26404208627836995</v>
      </c>
      <c r="I257" s="25">
        <f>$H$221*I$20^3/48/I$164+$H$221*I$20/4/I$207</f>
        <v>0.1713090762374479</v>
      </c>
      <c r="J257" s="25">
        <f>$H$221*J$20^3/48/J$164+$H$221*J$20/4/J$207</f>
        <v>0.2375518128850673</v>
      </c>
      <c r="K257" s="25">
        <f>$H$221*K$20^3/48/K$164+$H$221*K$20/4/K$207</f>
        <v>0.21068997272888484</v>
      </c>
      <c r="L257" s="25"/>
      <c r="M257" s="25">
        <f>$H$221*H$20^3/48/H$164</f>
        <v>0.2010924961497933</v>
      </c>
      <c r="N257" s="25">
        <f>$H$221*I$20^3/48/I$164</f>
        <v>0.11759388183154003</v>
      </c>
      <c r="O257" s="25">
        <f>$H$221*J$20^3/48/J$164</f>
        <v>0.20156421754834561</v>
      </c>
      <c r="P257" s="25">
        <f>$H$221*K$20^3/48/K$164</f>
        <v>0.11850026070057354</v>
      </c>
    </row>
    <row r="258" spans="6:16" x14ac:dyDescent="0.25">
      <c r="F258" s="26" t="s">
        <v>119</v>
      </c>
      <c r="G258" s="1"/>
      <c r="H258" s="27">
        <f>IF(H257&gt;H$20/2,"Senza senso",H257/H$20)</f>
        <v>4.445152967649326E-4</v>
      </c>
      <c r="I258" s="27">
        <f t="shared" ref="I258:K258" si="40">IF(I257&gt;I$20/2,"Senza senso",I257/I$20)</f>
        <v>2.8839911824486177E-4</v>
      </c>
      <c r="J258" s="27">
        <f t="shared" si="40"/>
        <v>3.9877759423378762E-4</v>
      </c>
      <c r="K258" s="27">
        <f t="shared" si="40"/>
        <v>3.5114995454814141E-4</v>
      </c>
      <c r="L258" s="25"/>
      <c r="M258" s="27">
        <f>IF(M257&gt;H$20/2,"Senza senso",M257/H$20)</f>
        <v>3.3853955580773285E-4</v>
      </c>
      <c r="N258" s="27">
        <f t="shared" ref="N258:P258" si="41">IF(N257&gt;I$20/2,"Senza senso",N257/I$20)</f>
        <v>1.9796949803289567E-4</v>
      </c>
      <c r="O258" s="27">
        <f t="shared" si="41"/>
        <v>3.3836531399755851E-4</v>
      </c>
      <c r="P258" s="27">
        <f t="shared" si="41"/>
        <v>1.9750043450095589E-4</v>
      </c>
    </row>
    <row r="259" spans="6:16" x14ac:dyDescent="0.25">
      <c r="F259" t="s">
        <v>121</v>
      </c>
      <c r="G259" s="1" t="s">
        <v>12</v>
      </c>
      <c r="H259" s="25">
        <f>$H$221*H$22^3/48/H$164+$H$221*H$22/4/H$207</f>
        <v>0.44409080545944674</v>
      </c>
      <c r="I259" s="25">
        <f>$H$221*I$22^3/48/I$164+$H$221*I$22/4/I$207</f>
        <v>0.28035349099237816</v>
      </c>
      <c r="J259" s="25">
        <f>$H$221*J$22^3/48/J$164+$H$221*J$22/4/J$207</f>
        <v>0.40638373116719106</v>
      </c>
      <c r="K259" s="25">
        <f>$H$221*K$22^3/48/K$164+$H$221*K$22/4/K$207</f>
        <v>0.31539610492456466</v>
      </c>
      <c r="L259" s="25"/>
      <c r="M259" s="25">
        <f>$H$221*H$22^3/48/H$164</f>
        <v>0.36715241752451971</v>
      </c>
      <c r="N259" s="25">
        <f>$H$221*I$22^3/48/I$164</f>
        <v>0.21470158671849079</v>
      </c>
      <c r="O259" s="25">
        <f>$H$221*J$22^3/48/J$164</f>
        <v>0.36261503413604307</v>
      </c>
      <c r="P259" s="25">
        <f>$H$221*K$22^3/48/K$164</f>
        <v>0.20476845049059109</v>
      </c>
    </row>
    <row r="260" spans="6:16" x14ac:dyDescent="0.25">
      <c r="F260" s="26" t="s">
        <v>119</v>
      </c>
      <c r="G260" s="1"/>
      <c r="H260" s="27">
        <f>IF(H259&gt;H$22/2,"Senza senso",H259/H$22)</f>
        <v>6.1169532432430677E-4</v>
      </c>
      <c r="I260" s="27">
        <f t="shared" ref="I260:K260" si="42">IF(I259&gt;I$22/2,"Senza senso",I259/I$22)</f>
        <v>3.8616183332283494E-4</v>
      </c>
      <c r="J260" s="27">
        <f t="shared" si="42"/>
        <v>5.6091612307410772E-4</v>
      </c>
      <c r="K260" s="27">
        <f t="shared" si="42"/>
        <v>4.3805014572856203E-4</v>
      </c>
      <c r="L260" s="25"/>
      <c r="M260" s="27">
        <f>IF(M259&gt;H$22/2,"Senza senso",M259/H$22)</f>
        <v>5.0571958336710708E-4</v>
      </c>
      <c r="N260" s="27">
        <f t="shared" ref="N260:P260" si="43">IF(N259&gt;I$22/2,"Senza senso",N259/I$22)</f>
        <v>2.9573221311086884E-4</v>
      </c>
      <c r="O260" s="27">
        <f t="shared" si="43"/>
        <v>5.0050384283787861E-4</v>
      </c>
      <c r="P260" s="27">
        <f t="shared" si="43"/>
        <v>2.8440062568137653E-4</v>
      </c>
    </row>
    <row r="261" spans="6:16" x14ac:dyDescent="0.25">
      <c r="F261" t="s">
        <v>123</v>
      </c>
      <c r="G261" s="1" t="s">
        <v>12</v>
      </c>
      <c r="H261" s="25">
        <f>$H$221*H$24^3/48/H$164+$H$221*H$24/4/H$207</f>
        <v>1.3162095914499781</v>
      </c>
      <c r="I261" s="25">
        <f>$H$221*I$24^3/48/I$164+$H$221*I$24/4/I$207</f>
        <v>0.80036392130123901</v>
      </c>
      <c r="J261" s="25">
        <f>$H$221*J$24^3/48/J$164+$H$221*J$24/4/J$207</f>
        <v>1.261997294722192</v>
      </c>
      <c r="K261" s="25">
        <f>$H$221*K$24^3/48/K$164+$H$221*K$24/4/K$207</f>
        <v>0.85703500205670524</v>
      </c>
      <c r="L261" s="25"/>
      <c r="M261" s="25">
        <f>$H$221*H$24^3/48/H$164</f>
        <v>1.2019677426981168</v>
      </c>
      <c r="N261" s="25">
        <f>$H$221*I$24^3/48/I$164</f>
        <v>0.70288079071273957</v>
      </c>
      <c r="O261" s="25">
        <f>$H$221*J$24^3/48/J$164</f>
        <v>1.1968305680313718</v>
      </c>
      <c r="P261" s="25">
        <f>$H$221*K$24^3/48/K$164</f>
        <v>0.6910935204057449</v>
      </c>
    </row>
    <row r="262" spans="6:16" x14ac:dyDescent="0.25">
      <c r="F262" s="26" t="s">
        <v>119</v>
      </c>
      <c r="G262" s="1"/>
      <c r="H262" s="27">
        <f>IF(H261&gt;H$24/2,"Senza senso",H261/H$24)</f>
        <v>1.2209736469851373E-3</v>
      </c>
      <c r="I262" s="27">
        <f t="shared" ref="I262:K262" si="44">IF(I261&gt;I$24/2,"Senza senso",I261/I$24)</f>
        <v>7.4245261716255934E-4</v>
      </c>
      <c r="J262" s="27">
        <f t="shared" si="44"/>
        <v>1.1699242557914082E-3</v>
      </c>
      <c r="K262" s="27">
        <f t="shared" si="44"/>
        <v>7.9355092783028262E-4</v>
      </c>
      <c r="L262" s="25"/>
      <c r="M262" s="27">
        <f>IF(M261&gt;H$24/2,"Senza senso",M261/H$24)</f>
        <v>1.1149979060279377E-3</v>
      </c>
      <c r="N262" s="27">
        <f t="shared" ref="N262:P262" si="45">IF(N261&gt;I$24/2,"Senza senso",N261/I$24)</f>
        <v>6.520229969505933E-4</v>
      </c>
      <c r="O262" s="27">
        <f t="shared" si="45"/>
        <v>1.109511975555179E-3</v>
      </c>
      <c r="P262" s="27">
        <f t="shared" si="45"/>
        <v>6.3990140778309712E-4</v>
      </c>
    </row>
    <row r="263" spans="6:16" x14ac:dyDescent="0.25">
      <c r="F263" t="s">
        <v>124</v>
      </c>
      <c r="G263" s="1" t="s">
        <v>12</v>
      </c>
      <c r="H263" s="25">
        <f>$H$221*H$26^3/48/H$164+$H$221*H$26/4/H$207</f>
        <v>2.701501865091831</v>
      </c>
      <c r="I263" s="25">
        <f>$H$221*I$26^3/48/I$164+$H$221*I$26/4/I$207</f>
        <v>1.6192132857700157</v>
      </c>
      <c r="J263" s="25">
        <f>$H$221*J$26^3/48/J$164+$H$221*J$26/4/J$207</f>
        <v>2.6147137090854256</v>
      </c>
      <c r="K263" s="25">
        <f>$H$221*K$26^3/48/K$164+$H$221*K$26/4/K$207</f>
        <v>1.6538290096089943</v>
      </c>
      <c r="L263" s="25"/>
      <c r="M263" s="25">
        <f>$H$221*H$26^3/48/H$164</f>
        <v>2.554619488125152</v>
      </c>
      <c r="N263" s="25">
        <f>$H$221*I$26^3/48/I$164</f>
        <v>1.4938778321562307</v>
      </c>
      <c r="O263" s="25">
        <f>$H$221*J$26^3/48/J$164</f>
        <v>2.5310668658703426</v>
      </c>
      <c r="P263" s="25">
        <f>$H$221*K$26^3/48/K$164</f>
        <v>1.4417926719438783</v>
      </c>
    </row>
    <row r="264" spans="6:16" x14ac:dyDescent="0.25">
      <c r="H264" s="27">
        <f>IF(H263&gt;H$26/2,"Senza senso",H263/H$26)</f>
        <v>1.9491355447993008E-3</v>
      </c>
      <c r="I264" s="27">
        <f t="shared" ref="I264:K264" si="46">IF(I263&gt;I$26/2,"Senza senso",I263/I$26)</f>
        <v>1.1682635539466202E-3</v>
      </c>
      <c r="J264" s="27">
        <f t="shared" si="46"/>
        <v>1.8884253279542291E-3</v>
      </c>
      <c r="K264" s="27">
        <f t="shared" si="46"/>
        <v>1.1984268185572422E-3</v>
      </c>
      <c r="L264" s="25"/>
      <c r="M264" s="27">
        <f>IF(M263&gt;H$26/2,"Senza senso",M263/H$26)</f>
        <v>1.843159803842101E-3</v>
      </c>
      <c r="N264" s="27">
        <f t="shared" ref="N264:P264" si="47">IF(N263&gt;I$26/2,"Senza senso",N263/I$26)</f>
        <v>1.0778339337346541E-3</v>
      </c>
      <c r="O264" s="27">
        <f t="shared" si="47"/>
        <v>1.828013047718E-3</v>
      </c>
      <c r="P264" s="27">
        <f t="shared" si="47"/>
        <v>1.0447772985100567E-3</v>
      </c>
    </row>
    <row r="265" spans="6:16" s="32" customFormat="1" x14ac:dyDescent="0.25">
      <c r="H265" s="33"/>
      <c r="I265" s="33"/>
      <c r="J265" s="33"/>
      <c r="K265" s="33"/>
      <c r="L265" s="34"/>
      <c r="M265" s="33"/>
      <c r="N265" s="33"/>
      <c r="O265" s="33"/>
      <c r="P265" s="33"/>
    </row>
    <row r="266" spans="6:16" s="35" customFormat="1" x14ac:dyDescent="0.25">
      <c r="H266" s="38" t="s">
        <v>143</v>
      </c>
      <c r="I266" s="36"/>
      <c r="J266" s="36"/>
      <c r="K266" s="36"/>
      <c r="L266" s="37"/>
      <c r="M266" s="38" t="s">
        <v>144</v>
      </c>
      <c r="N266" s="36"/>
      <c r="O266" s="36"/>
      <c r="P266" s="36"/>
    </row>
    <row r="267" spans="6:16" x14ac:dyDescent="0.25">
      <c r="G267" s="39" t="s">
        <v>142</v>
      </c>
      <c r="H267" s="5" t="s">
        <v>6</v>
      </c>
      <c r="I267" s="5" t="s">
        <v>7</v>
      </c>
      <c r="J267" s="5" t="s">
        <v>8</v>
      </c>
      <c r="K267" s="5" t="s">
        <v>9</v>
      </c>
      <c r="L267" s="40"/>
      <c r="M267" s="5" t="s">
        <v>6</v>
      </c>
      <c r="N267" s="5" t="s">
        <v>7</v>
      </c>
      <c r="O267" s="5" t="s">
        <v>8</v>
      </c>
      <c r="P267" s="5" t="s">
        <v>9</v>
      </c>
    </row>
    <row r="268" spans="6:16" x14ac:dyDescent="0.25">
      <c r="F268" t="s">
        <v>117</v>
      </c>
      <c r="G268" s="1" t="s">
        <v>12</v>
      </c>
      <c r="H268" s="25">
        <v>0.58399999999999996</v>
      </c>
      <c r="I268" s="25">
        <v>0.39200000000000002</v>
      </c>
      <c r="J268" s="25">
        <v>0.45700000000000002</v>
      </c>
      <c r="K268" s="25">
        <v>0.55600000000000005</v>
      </c>
      <c r="L268" s="25"/>
      <c r="M268" s="25">
        <v>0.58599999999999997</v>
      </c>
      <c r="N268" s="25">
        <v>0.39400000000000002</v>
      </c>
      <c r="O268" s="25">
        <v>0.45800000000000002</v>
      </c>
      <c r="P268" s="25">
        <v>0.55800000000000005</v>
      </c>
    </row>
    <row r="269" spans="6:16" x14ac:dyDescent="0.25">
      <c r="F269" s="26" t="s">
        <v>119</v>
      </c>
      <c r="G269" s="1"/>
      <c r="H269" s="27">
        <f>IF(H268&gt;H$20/2,"Senza senso",H268/H$20)</f>
        <v>9.8316498316498315E-4</v>
      </c>
      <c r="I269" s="27">
        <f t="shared" ref="I269:K269" si="48">IF(I268&gt;I$20/2,"Senza senso",I268/I$20)</f>
        <v>6.5993265993265996E-4</v>
      </c>
      <c r="J269" s="27">
        <f t="shared" si="48"/>
        <v>7.6716468020815844E-4</v>
      </c>
      <c r="K269" s="27">
        <f t="shared" si="48"/>
        <v>9.2666666666666678E-4</v>
      </c>
      <c r="L269" s="25"/>
      <c r="M269" s="27">
        <f>IF(M268&gt;H$20/2,"Senza senso",M268/H$20)</f>
        <v>9.8653198653198644E-4</v>
      </c>
      <c r="N269" s="27">
        <f t="shared" ref="N269:P269" si="49">IF(N268&gt;I$20/2,"Senza senso",N268/I$20)</f>
        <v>6.6329966329966336E-4</v>
      </c>
      <c r="O269" s="27">
        <f t="shared" si="49"/>
        <v>7.6884337753902973E-4</v>
      </c>
      <c r="P269" s="27">
        <f t="shared" si="49"/>
        <v>9.3000000000000005E-4</v>
      </c>
    </row>
    <row r="270" spans="6:16" x14ac:dyDescent="0.25">
      <c r="F270" t="s">
        <v>121</v>
      </c>
      <c r="G270" s="1" t="s">
        <v>12</v>
      </c>
      <c r="H270" s="25">
        <v>0.89200000000000002</v>
      </c>
      <c r="I270" s="25">
        <v>0.57799999999999996</v>
      </c>
      <c r="J270" s="25">
        <v>0.72299999999999998</v>
      </c>
      <c r="K270" s="25">
        <v>0.76200000000000001</v>
      </c>
      <c r="L270" s="25"/>
      <c r="M270" s="25">
        <v>0.89400000000000002</v>
      </c>
      <c r="N270" s="25">
        <v>0.57999999999999996</v>
      </c>
      <c r="O270" s="25">
        <v>0.72399999999999998</v>
      </c>
      <c r="P270" s="25">
        <v>0.76400000000000001</v>
      </c>
    </row>
    <row r="271" spans="6:16" x14ac:dyDescent="0.25">
      <c r="F271" s="26" t="s">
        <v>119</v>
      </c>
      <c r="G271" s="1"/>
      <c r="H271" s="27">
        <f>IF(H270&gt;H$22/2,"Senza senso",H270/H$22)</f>
        <v>1.2286501377410468E-3</v>
      </c>
      <c r="I271" s="27">
        <f t="shared" ref="I271:K271" si="50">IF(I270&gt;I$22/2,"Senza senso",I270/I$22)</f>
        <v>7.9614325068870517E-4</v>
      </c>
      <c r="J271" s="27">
        <f t="shared" si="50"/>
        <v>9.9792960662525875E-4</v>
      </c>
      <c r="K271" s="27">
        <f t="shared" si="50"/>
        <v>1.0583333333333334E-3</v>
      </c>
      <c r="L271" s="25"/>
      <c r="M271" s="27">
        <f>IF(M270&gt;H$22/2,"Senza senso",M270/H$22)</f>
        <v>1.231404958677686E-3</v>
      </c>
      <c r="N271" s="27">
        <f t="shared" ref="N271:P271" si="51">IF(N270&gt;I$22/2,"Senza senso",N270/I$22)</f>
        <v>7.9889807162534425E-4</v>
      </c>
      <c r="O271" s="27">
        <f t="shared" si="51"/>
        <v>9.9930986887508634E-4</v>
      </c>
      <c r="P271" s="27">
        <f t="shared" si="51"/>
        <v>1.0611111111111112E-3</v>
      </c>
    </row>
    <row r="272" spans="6:16" x14ac:dyDescent="0.25">
      <c r="F272" t="s">
        <v>123</v>
      </c>
      <c r="G272" s="1" t="s">
        <v>12</v>
      </c>
      <c r="H272" s="25">
        <v>2.2559999999999998</v>
      </c>
      <c r="I272" s="25">
        <v>1.3640000000000001</v>
      </c>
      <c r="J272" s="25">
        <v>1.994</v>
      </c>
      <c r="K272" s="25">
        <v>1.67</v>
      </c>
      <c r="L272" s="25"/>
      <c r="M272" s="25">
        <v>2.258</v>
      </c>
      <c r="N272" s="25">
        <v>1.3660000000000001</v>
      </c>
      <c r="O272" s="25">
        <v>1.9950000000000001</v>
      </c>
      <c r="P272" s="25">
        <v>1.6719999999999999</v>
      </c>
    </row>
    <row r="273" spans="6:16" x14ac:dyDescent="0.25">
      <c r="F273" s="26" t="s">
        <v>119</v>
      </c>
      <c r="G273" s="1"/>
      <c r="H273" s="27">
        <f>IF(H272&gt;H$24/2,"Senza senso",H272/H$24)</f>
        <v>2.0927643784786642E-3</v>
      </c>
      <c r="I273" s="27">
        <f t="shared" ref="I273:K273" si="52">IF(I272&gt;I$24/2,"Senza senso",I272/I$24)</f>
        <v>1.2653061224489797E-3</v>
      </c>
      <c r="J273" s="27">
        <f t="shared" si="52"/>
        <v>1.8485213683137108E-3</v>
      </c>
      <c r="K273" s="27">
        <f t="shared" si="52"/>
        <v>1.5462962962962963E-3</v>
      </c>
      <c r="L273" s="25"/>
      <c r="M273" s="27">
        <f>IF(M272&gt;H$24/2,"Senza senso",M272/H$24)</f>
        <v>2.0946196660482377E-3</v>
      </c>
      <c r="N273" s="27">
        <f t="shared" ref="N273:P273" si="53">IF(N272&gt;I$24/2,"Senza senso",N272/I$24)</f>
        <v>1.2671614100185529E-3</v>
      </c>
      <c r="O273" s="27">
        <f t="shared" si="53"/>
        <v>1.8494484101232965E-3</v>
      </c>
      <c r="P273" s="27">
        <f t="shared" si="53"/>
        <v>1.5481481481481481E-3</v>
      </c>
    </row>
    <row r="274" spans="6:16" x14ac:dyDescent="0.25">
      <c r="F274" t="s">
        <v>124</v>
      </c>
      <c r="G274" s="1" t="s">
        <v>12</v>
      </c>
      <c r="H274" s="25">
        <v>4.3090000000000002</v>
      </c>
      <c r="I274" s="25">
        <v>2.5169999999999999</v>
      </c>
      <c r="J274" s="25">
        <v>3.94</v>
      </c>
      <c r="K274" s="25">
        <v>2.8679999999999999</v>
      </c>
      <c r="L274" s="25"/>
      <c r="M274" s="25">
        <v>4.3109999999999999</v>
      </c>
      <c r="N274" s="25">
        <v>2.5190000000000001</v>
      </c>
      <c r="O274" s="25">
        <v>3.94</v>
      </c>
      <c r="P274" s="25">
        <v>2.87</v>
      </c>
    </row>
    <row r="275" spans="6:16" x14ac:dyDescent="0.25">
      <c r="H275" s="27">
        <f>IF(H274&gt;H$26/2,"Senza senso",H274/H$26)</f>
        <v>3.1089466089466089E-3</v>
      </c>
      <c r="I275" s="27">
        <f t="shared" ref="I275:K275" si="54">IF(I274&gt;I$26/2,"Senza senso",I274/I$26)</f>
        <v>1.8160173160173159E-3</v>
      </c>
      <c r="J275" s="27">
        <f t="shared" si="54"/>
        <v>2.8455871731908134E-3</v>
      </c>
      <c r="K275" s="27">
        <f t="shared" si="54"/>
        <v>2.0782608695652173E-3</v>
      </c>
      <c r="L275" s="25"/>
      <c r="M275" s="27">
        <f>IF(M274&gt;H$26/2,"Senza senso",M274/H$26)</f>
        <v>3.1103896103896102E-3</v>
      </c>
      <c r="N275" s="27">
        <f t="shared" ref="N275:P275" si="55">IF(N274&gt;I$26/2,"Senza senso",N274/I$26)</f>
        <v>1.8174603174603175E-3</v>
      </c>
      <c r="O275" s="27">
        <f t="shared" si="55"/>
        <v>2.8455871731908134E-3</v>
      </c>
      <c r="P275" s="27">
        <f t="shared" si="55"/>
        <v>2.0797101449275364E-3</v>
      </c>
    </row>
    <row r="276" spans="6:16" x14ac:dyDescent="0.25">
      <c r="H276" s="27"/>
      <c r="I276" s="27"/>
      <c r="J276" s="27"/>
      <c r="K276" s="27"/>
      <c r="L276" s="25"/>
      <c r="M276" s="27"/>
      <c r="N276" s="27"/>
      <c r="O276" s="27"/>
      <c r="P276" s="27"/>
    </row>
    <row r="277" spans="6:16" x14ac:dyDescent="0.25">
      <c r="F277" s="20" t="s">
        <v>130</v>
      </c>
      <c r="G277" s="1"/>
      <c r="H277" s="5" t="s">
        <v>6</v>
      </c>
      <c r="I277" s="5" t="s">
        <v>7</v>
      </c>
      <c r="J277" s="5" t="s">
        <v>8</v>
      </c>
      <c r="K277" s="5" t="s">
        <v>9</v>
      </c>
      <c r="L277" s="25"/>
      <c r="M277" s="5" t="s">
        <v>6</v>
      </c>
      <c r="N277" s="5" t="s">
        <v>7</v>
      </c>
      <c r="O277" s="5" t="s">
        <v>8</v>
      </c>
      <c r="P277" s="5" t="s">
        <v>9</v>
      </c>
    </row>
    <row r="278" spans="6:16" x14ac:dyDescent="0.25">
      <c r="F278" t="s">
        <v>117</v>
      </c>
      <c r="G278" s="1" t="s">
        <v>12</v>
      </c>
      <c r="H278" s="25">
        <f>$H$221*H$20^3/48/H$165+$H$221*H$20/4/H$208</f>
        <v>0.19749432569172007</v>
      </c>
      <c r="I278" s="25">
        <f>$H$221*I$20^3/48/I$165+$H$221*I$20/4/I$208</f>
        <v>0.11199200132143293</v>
      </c>
      <c r="J278" s="25">
        <f>$H$221*J$20^3/48/J$165+$H$221*J$20/4/J$208</f>
        <v>0.18886986214550433</v>
      </c>
      <c r="K278" s="25">
        <f>$H$221*K$20^3/48/K$165+$H$221*K$20/4/K$208</f>
        <v>0.11737954531329259</v>
      </c>
      <c r="L278" s="25"/>
      <c r="M278" s="25">
        <f>$H$221*H$20^3/48/H$165</f>
        <v>0.1969127913829132</v>
      </c>
      <c r="N278" s="25">
        <f>$H$221*I$20^3/48/I$165</f>
        <v>0.11149577523977836</v>
      </c>
      <c r="O278" s="25">
        <f>$H$221*J$20^3/48/J$165</f>
        <v>0.18853740531239366</v>
      </c>
      <c r="P278" s="25">
        <f>$H$221*K$20^3/48/K$165</f>
        <v>0.11652788797360247</v>
      </c>
    </row>
    <row r="279" spans="6:16" x14ac:dyDescent="0.25">
      <c r="F279" s="26" t="s">
        <v>119</v>
      </c>
      <c r="G279" s="1"/>
      <c r="H279" s="27">
        <f>IF(H278&gt;H$20/2,"Senza senso",H278/H$20)</f>
        <v>3.3248202978404051E-4</v>
      </c>
      <c r="I279" s="27">
        <f t="shared" ref="I279:K279" si="56">IF(I278&gt;I$20/2,"Senza senso",I278/I$20)</f>
        <v>1.8853872276335511E-4</v>
      </c>
      <c r="J279" s="27">
        <f t="shared" si="56"/>
        <v>3.1705533346567787E-4</v>
      </c>
      <c r="K279" s="27">
        <f t="shared" si="56"/>
        <v>1.9563257552215432E-4</v>
      </c>
      <c r="L279" s="25"/>
      <c r="M279" s="27">
        <f>IF(M278&gt;H$20/2,"Senza senso",M278/H$20)</f>
        <v>3.3150301579615017E-4</v>
      </c>
      <c r="N279" s="27">
        <f t="shared" ref="N279:P279" si="57">IF(N278&gt;I$20/2,"Senza senso",N278/I$20)</f>
        <v>1.8770332531949219E-4</v>
      </c>
      <c r="O279" s="27">
        <f t="shared" si="57"/>
        <v>3.1649723906730507E-4</v>
      </c>
      <c r="P279" s="27">
        <f t="shared" si="57"/>
        <v>1.9421314662267078E-4</v>
      </c>
    </row>
    <row r="280" spans="6:16" x14ac:dyDescent="0.25">
      <c r="F280" t="s">
        <v>121</v>
      </c>
      <c r="G280" s="1" t="s">
        <v>12</v>
      </c>
      <c r="H280" s="25">
        <f>$H$221*H$22^3/48/H$165+$H$221*H$22/4/H$208</f>
        <v>0.36023192373087021</v>
      </c>
      <c r="I280" s="25">
        <f>$H$221*I$22^3/48/I$165+$H$221*I$22/4/I$208</f>
        <v>0.20417423084073968</v>
      </c>
      <c r="J280" s="25">
        <f>$H$221*J$22^3/48/J$165+$H$221*J$22/4/J$208</f>
        <v>0.33958407324927753</v>
      </c>
      <c r="K280" s="25">
        <f>$H$221*K$22^3/48/K$165+$H$221*K$22/4/K$208</f>
        <v>0.2023821792260132</v>
      </c>
      <c r="L280" s="25"/>
      <c r="M280" s="25">
        <f>$H$221*H$22^3/48/H$165</f>
        <v>0.35952115957566183</v>
      </c>
      <c r="N280" s="25">
        <f>$H$221*I$22^3/48/I$165</f>
        <v>0.20356773229649519</v>
      </c>
      <c r="O280" s="25">
        <f>$H$221*J$22^3/48/J$165</f>
        <v>0.33917973385765643</v>
      </c>
      <c r="P280" s="25">
        <f>$H$221*K$22^3/48/K$165</f>
        <v>0.20136019041838507</v>
      </c>
    </row>
    <row r="281" spans="6:16" x14ac:dyDescent="0.25">
      <c r="F281" s="26" t="s">
        <v>119</v>
      </c>
      <c r="G281" s="1"/>
      <c r="H281" s="27">
        <f>IF(H280&gt;H$22/2,"Senza senso",H280/H$22)</f>
        <v>4.9618722276979364E-4</v>
      </c>
      <c r="I281" s="27">
        <f t="shared" ref="I281:K281" si="58">IF(I280&gt;I$22/2,"Senza senso",I280/I$22)</f>
        <v>2.8123172292112905E-4</v>
      </c>
      <c r="J281" s="27">
        <f t="shared" si="58"/>
        <v>4.6871507694862323E-4</v>
      </c>
      <c r="K281" s="27">
        <f t="shared" si="58"/>
        <v>2.8108636003612943E-4</v>
      </c>
      <c r="L281" s="25"/>
      <c r="M281" s="27">
        <f>IF(M280&gt;H$22/2,"Senza senso",M280/H$22)</f>
        <v>4.9520820878190335E-4</v>
      </c>
      <c r="N281" s="27">
        <f t="shared" ref="N281:P281" si="59">IF(N280&gt;I$22/2,"Senza senso",N280/I$22)</f>
        <v>2.803963254772661E-4</v>
      </c>
      <c r="O281" s="27">
        <f t="shared" si="59"/>
        <v>4.6815698255025043E-4</v>
      </c>
      <c r="P281" s="27">
        <f t="shared" si="59"/>
        <v>2.7966693113664595E-4</v>
      </c>
    </row>
    <row r="282" spans="6:16" x14ac:dyDescent="0.25">
      <c r="F282" t="s">
        <v>123</v>
      </c>
      <c r="G282" s="1" t="s">
        <v>12</v>
      </c>
      <c r="H282" s="25">
        <f>$H$221*H$24^3/48/H$165+$H$221*H$24/4/H$208</f>
        <v>1.1780402367755549</v>
      </c>
      <c r="I282" s="25">
        <f>$H$221*I$24^3/48/I$165+$H$221*I$24/4/I$208</f>
        <v>0.66733181695104749</v>
      </c>
      <c r="J282" s="25">
        <f>$H$221*J$24^3/48/J$165+$H$221*J$24/4/J$208</f>
        <v>1.1200831060761429</v>
      </c>
      <c r="K282" s="25">
        <f>$H$221*K$24^3/48/K$165+$H$221*K$24/4/K$208</f>
        <v>0.68112362587349184</v>
      </c>
      <c r="L282" s="25"/>
      <c r="M282" s="25">
        <f>$H$221*H$24^3/48/H$165</f>
        <v>1.176984859696609</v>
      </c>
      <c r="N282" s="25">
        <f>$H$221*I$24^3/48/I$165</f>
        <v>0.66643125850656326</v>
      </c>
      <c r="O282" s="25">
        <f>$H$221*J$24^3/48/J$165</f>
        <v>1.1194810896486183</v>
      </c>
      <c r="P282" s="25">
        <f>$H$221*K$24^3/48/K$165</f>
        <v>0.6795906426620496</v>
      </c>
    </row>
    <row r="283" spans="6:16" x14ac:dyDescent="0.25">
      <c r="F283" s="26" t="s">
        <v>119</v>
      </c>
      <c r="G283" s="1"/>
      <c r="H283" s="27">
        <f>IF(H282&gt;H$24/2,"Senza senso",H282/H$24)</f>
        <v>1.0928017038734277E-3</v>
      </c>
      <c r="I283" s="27">
        <f t="shared" ref="I283:K283" si="60">IF(I282&gt;I$24/2,"Senza senso",I282/I$24)</f>
        <v>6.190462123850162E-4</v>
      </c>
      <c r="J283" s="27">
        <f t="shared" si="60"/>
        <v>1.0383638695431008E-3</v>
      </c>
      <c r="K283" s="27">
        <f t="shared" si="60"/>
        <v>6.3067002395693686E-4</v>
      </c>
      <c r="L283" s="25"/>
      <c r="M283" s="27">
        <f>IF(M282&gt;H$24/2,"Senza senso",M282/H$24)</f>
        <v>1.091822689885537E-3</v>
      </c>
      <c r="N283" s="27">
        <f t="shared" ref="N283:P283" si="61">IF(N282&gt;I$24/2,"Senza senso",N282/I$24)</f>
        <v>6.182108149411533E-4</v>
      </c>
      <c r="O283" s="27">
        <f t="shared" si="61"/>
        <v>1.0378057751447281E-3</v>
      </c>
      <c r="P283" s="27">
        <f t="shared" si="61"/>
        <v>6.2925059505745333E-4</v>
      </c>
    </row>
    <row r="284" spans="6:16" x14ac:dyDescent="0.25">
      <c r="F284" t="s">
        <v>124</v>
      </c>
      <c r="G284" s="1" t="s">
        <v>12</v>
      </c>
      <c r="H284" s="25">
        <f>$H$221*H$26^3/48/H$165+$H$221*H$26/4/H$208</f>
        <v>2.5028786705849653</v>
      </c>
      <c r="I284" s="25">
        <f>$H$221*I$26^3/48/I$165+$H$221*I$26/4/I$208</f>
        <v>1.4175671537180821</v>
      </c>
      <c r="J284" s="25">
        <f>$H$221*J$26^3/48/J$165+$H$221*J$26/4/J$208</f>
        <v>2.3682603073099178</v>
      </c>
      <c r="K284" s="25">
        <f>$H$221*K$26^3/48/K$165+$H$221*K$26/4/K$208</f>
        <v>1.4197536248561085</v>
      </c>
      <c r="L284" s="25"/>
      <c r="M284" s="25">
        <f>$H$221*H$26^3/48/H$165</f>
        <v>2.5015217571977493</v>
      </c>
      <c r="N284" s="25">
        <f>$H$221*I$26^3/48/I$165</f>
        <v>1.416409292860888</v>
      </c>
      <c r="O284" s="25">
        <f>$H$221*J$26^3/48/J$165</f>
        <v>2.367487569805931</v>
      </c>
      <c r="P284" s="25">
        <f>$H$221*K$26^3/48/K$165</f>
        <v>1.4177948129748212</v>
      </c>
    </row>
    <row r="285" spans="6:16" x14ac:dyDescent="0.25">
      <c r="H285" s="27">
        <f>IF(H284&gt;H$26/2,"Senza senso",H284/H$26)</f>
        <v>1.8058287666558191E-3</v>
      </c>
      <c r="I285" s="27">
        <f t="shared" ref="I285:K285" si="62">IF(I284&gt;I$26/2,"Senza senso",I284/I$26)</f>
        <v>1.0227757241833204E-3</v>
      </c>
      <c r="J285" s="27">
        <f t="shared" si="62"/>
        <v>1.7104292267152376E-3</v>
      </c>
      <c r="K285" s="27">
        <f t="shared" si="62"/>
        <v>1.0288069745334118E-3</v>
      </c>
      <c r="L285" s="25"/>
      <c r="M285" s="27">
        <f>IF(M284&gt;H$26/2,"Senza senso",M284/H$26)</f>
        <v>1.8048497526679287E-3</v>
      </c>
      <c r="N285" s="27">
        <f t="shared" ref="N285:P285" si="63">IF(N284&gt;I$26/2,"Senza senso",N284/I$26)</f>
        <v>1.0219403267394574E-3</v>
      </c>
      <c r="O285" s="27">
        <f t="shared" si="63"/>
        <v>1.7098711323168649E-3</v>
      </c>
      <c r="P285" s="27">
        <f t="shared" si="63"/>
        <v>1.0273875456339285E-3</v>
      </c>
    </row>
    <row r="286" spans="6:16" x14ac:dyDescent="0.25">
      <c r="H286" s="27"/>
      <c r="I286" s="27"/>
      <c r="J286" s="27"/>
      <c r="K286" s="27"/>
      <c r="L286" s="25"/>
      <c r="M286" s="27"/>
      <c r="N286" s="27"/>
      <c r="O286" s="27"/>
      <c r="P286" s="27"/>
    </row>
    <row r="287" spans="6:16" ht="18" x14ac:dyDescent="0.35">
      <c r="G287" s="25"/>
      <c r="H287" s="10" t="s">
        <v>131</v>
      </c>
      <c r="I287" s="25"/>
      <c r="J287" s="29" t="s">
        <v>125</v>
      </c>
      <c r="K287" s="25"/>
      <c r="L287" s="25"/>
      <c r="M287" s="10" t="s">
        <v>131</v>
      </c>
      <c r="O287" s="29" t="s">
        <v>126</v>
      </c>
    </row>
    <row r="288" spans="6:16" x14ac:dyDescent="0.25">
      <c r="F288" s="20" t="s">
        <v>129</v>
      </c>
      <c r="G288" s="1"/>
      <c r="H288" s="5" t="s">
        <v>6</v>
      </c>
      <c r="I288" s="5" t="s">
        <v>7</v>
      </c>
      <c r="J288" s="5" t="s">
        <v>8</v>
      </c>
      <c r="K288" s="5" t="s">
        <v>9</v>
      </c>
      <c r="L288" s="25"/>
      <c r="M288" s="5" t="s">
        <v>6</v>
      </c>
      <c r="N288" s="5" t="s">
        <v>7</v>
      </c>
      <c r="O288" s="5" t="s">
        <v>8</v>
      </c>
      <c r="P288" s="5" t="s">
        <v>9</v>
      </c>
    </row>
    <row r="289" spans="6:16" x14ac:dyDescent="0.25">
      <c r="F289" t="s">
        <v>117</v>
      </c>
      <c r="G289" s="1" t="s">
        <v>12</v>
      </c>
      <c r="H289" s="25">
        <f>$H$221*H$20^3/48/H$167+$H$221*H$20/4/H$210</f>
        <v>0.24734117461160474</v>
      </c>
      <c r="I289" s="25">
        <f>$H$221*I$20^3/48/I$167+$H$221*I$20/4/I$210</f>
        <v>0.15705810629302336</v>
      </c>
      <c r="J289" s="25">
        <f>$H$221*J$20^3/48/J$167+$H$221*J$20/4/J$210</f>
        <v>0.22800408351001869</v>
      </c>
      <c r="K289" s="25">
        <f>$H$221*K$20^3/48/K$167+$H$221*K$20/4/K$210</f>
        <v>0.18623147770096554</v>
      </c>
      <c r="L289" s="25"/>
      <c r="M289" s="25">
        <f>$H$221*H$20^3/48/H$167</f>
        <v>0.2010924961497933</v>
      </c>
      <c r="N289" s="25">
        <f>$H$221*I$20^3/48/I$167</f>
        <v>0.11759388183154003</v>
      </c>
      <c r="O289" s="25">
        <f>$H$221*J$20^3/48/J$167</f>
        <v>0.20156421754834561</v>
      </c>
      <c r="P289" s="25">
        <f>$H$221*K$20^3/48/K$167</f>
        <v>0.11850026070057354</v>
      </c>
    </row>
    <row r="290" spans="6:16" x14ac:dyDescent="0.25">
      <c r="F290" s="26" t="s">
        <v>119</v>
      </c>
      <c r="G290" s="1"/>
      <c r="H290" s="27">
        <f>IF(H289&gt;H$20/2,"Senza senso",H289/H$20)</f>
        <v>4.1639928385792043E-4</v>
      </c>
      <c r="I290" s="27">
        <f t="shared" ref="I290:K290" si="64">IF(I289&gt;I$20/2,"Senza senso",I289/I$20)</f>
        <v>2.6440758635189117E-4</v>
      </c>
      <c r="J290" s="27">
        <f t="shared" si="64"/>
        <v>3.8274984641601252E-4</v>
      </c>
      <c r="K290" s="27">
        <f t="shared" si="64"/>
        <v>3.1038579616827588E-4</v>
      </c>
      <c r="L290" s="25"/>
      <c r="M290" s="27">
        <f>IF(M289&gt;H$20/2,"Senza senso",M289/H$20)</f>
        <v>3.3853955580773285E-4</v>
      </c>
      <c r="N290" s="27">
        <f t="shared" ref="N290:P290" si="65">IF(N289&gt;I$20/2,"Senza senso",N289/I$20)</f>
        <v>1.9796949803289567E-4</v>
      </c>
      <c r="O290" s="27">
        <f t="shared" si="65"/>
        <v>3.3836531399755851E-4</v>
      </c>
      <c r="P290" s="27">
        <f t="shared" si="65"/>
        <v>1.9750043450095589E-4</v>
      </c>
    </row>
    <row r="291" spans="6:16" x14ac:dyDescent="0.25">
      <c r="F291" t="s">
        <v>121</v>
      </c>
      <c r="G291" s="1" t="s">
        <v>12</v>
      </c>
      <c r="H291" s="25">
        <f>$H$221*H$22^3/48/H$167+$H$221*H$22/4/H$210</f>
        <v>0.42367858008895593</v>
      </c>
      <c r="I291" s="25">
        <f>$H$221*I$22^3/48/I$167+$H$221*I$22/4/I$210</f>
        <v>0.26293563883808152</v>
      </c>
      <c r="J291" s="25">
        <f>$H$221*J$22^3/48/J$167+$H$221*J$22/4/J$210</f>
        <v>0.39477162787321302</v>
      </c>
      <c r="K291" s="25">
        <f>$H$221*K$22^3/48/K$167+$H$221*K$22/4/K$210</f>
        <v>0.28604591089106146</v>
      </c>
      <c r="L291" s="25"/>
      <c r="M291" s="25">
        <f>$H$221*H$22^3/48/H$167</f>
        <v>0.36715241752451971</v>
      </c>
      <c r="N291" s="25">
        <f>$H$221*I$22^3/48/I$167</f>
        <v>0.21470158671849079</v>
      </c>
      <c r="O291" s="25">
        <f>$H$221*J$22^3/48/J$167</f>
        <v>0.36261503413604307</v>
      </c>
      <c r="P291" s="25">
        <f>$H$221*K$22^3/48/K$167</f>
        <v>0.20476845049059109</v>
      </c>
    </row>
    <row r="292" spans="6:16" x14ac:dyDescent="0.25">
      <c r="F292" s="26" t="s">
        <v>119</v>
      </c>
      <c r="G292" s="1"/>
      <c r="H292" s="27">
        <f>IF(H291&gt;H$22/2,"Senza senso",H291/H$22)</f>
        <v>5.8357931141729471E-4</v>
      </c>
      <c r="I292" s="27">
        <f t="shared" ref="I292:K292" si="66">IF(I291&gt;I$22/2,"Senza senso",I291/I$22)</f>
        <v>3.6217030142986434E-4</v>
      </c>
      <c r="J292" s="27">
        <f t="shared" si="66"/>
        <v>5.4488837525633262E-4</v>
      </c>
      <c r="K292" s="27">
        <f t="shared" si="66"/>
        <v>3.972859873486965E-4</v>
      </c>
      <c r="L292" s="25"/>
      <c r="M292" s="27">
        <f>IF(M291&gt;H$22/2,"Senza senso",M291/H$22)</f>
        <v>5.0571958336710708E-4</v>
      </c>
      <c r="N292" s="27">
        <f t="shared" ref="N292:P292" si="67">IF(N291&gt;I$22/2,"Senza senso",N291/I$22)</f>
        <v>2.9573221311086884E-4</v>
      </c>
      <c r="O292" s="27">
        <f t="shared" si="67"/>
        <v>5.0050384283787861E-4</v>
      </c>
      <c r="P292" s="27">
        <f t="shared" si="67"/>
        <v>2.8440062568137653E-4</v>
      </c>
    </row>
    <row r="293" spans="6:16" x14ac:dyDescent="0.25">
      <c r="F293" t="s">
        <v>123</v>
      </c>
      <c r="G293" s="1" t="s">
        <v>12</v>
      </c>
      <c r="H293" s="25">
        <f>$H$221*H$24^3/48/H$167+$H$221*H$24/4/H$210</f>
        <v>1.2859005295362191</v>
      </c>
      <c r="I293" s="25">
        <f>$H$221*I$24^3/48/I$167+$H$221*I$24/4/I$210</f>
        <v>0.77450104992061675</v>
      </c>
      <c r="J293" s="25">
        <f>$H$221*J$24^3/48/J$167+$H$221*J$24/4/J$210</f>
        <v>1.2447081631511581</v>
      </c>
      <c r="K293" s="25">
        <f>$H$221*K$24^3/48/K$167+$H$221*K$24/4/K$210</f>
        <v>0.81300971100645048</v>
      </c>
      <c r="L293" s="25"/>
      <c r="M293" s="25">
        <f>$H$221*H$24^3/48/H$167</f>
        <v>1.2019677426981168</v>
      </c>
      <c r="N293" s="25">
        <f>$H$221*I$24^3/48/I$167</f>
        <v>0.70288079071273957</v>
      </c>
      <c r="O293" s="25">
        <f>$H$221*J$24^3/48/J$167</f>
        <v>1.1968305680313718</v>
      </c>
      <c r="P293" s="25">
        <f>$H$221*K$24^3/48/K$167</f>
        <v>0.6910935204057449</v>
      </c>
    </row>
    <row r="294" spans="6:16" x14ac:dyDescent="0.25">
      <c r="F294" s="26" t="s">
        <v>119</v>
      </c>
      <c r="G294" s="1"/>
      <c r="H294" s="27">
        <f>IF(H293&gt;H$24/2,"Senza senso",H293/H$24)</f>
        <v>1.1928576340781254E-3</v>
      </c>
      <c r="I294" s="27">
        <f t="shared" ref="I294:K294" si="68">IF(I293&gt;I$24/2,"Senza senso",I293/I$24)</f>
        <v>7.184610852695888E-4</v>
      </c>
      <c r="J294" s="27">
        <f t="shared" si="68"/>
        <v>1.1538965079736332E-3</v>
      </c>
      <c r="K294" s="27">
        <f t="shared" si="68"/>
        <v>7.5278676945041709E-4</v>
      </c>
      <c r="L294" s="25"/>
      <c r="M294" s="27">
        <f>IF(M293&gt;H$24/2,"Senza senso",M293/H$24)</f>
        <v>1.1149979060279377E-3</v>
      </c>
      <c r="N294" s="27">
        <f t="shared" ref="N294:P294" si="69">IF(N293&gt;I$24/2,"Senza senso",N293/I$24)</f>
        <v>6.520229969505933E-4</v>
      </c>
      <c r="O294" s="27">
        <f t="shared" si="69"/>
        <v>1.109511975555179E-3</v>
      </c>
      <c r="P294" s="27">
        <f t="shared" si="69"/>
        <v>6.3990140778309712E-4</v>
      </c>
    </row>
    <row r="295" spans="6:16" x14ac:dyDescent="0.25">
      <c r="F295" t="s">
        <v>124</v>
      </c>
      <c r="G295" s="1" t="s">
        <v>12</v>
      </c>
      <c r="H295" s="25">
        <f>$H$221*H$26^3/48/H$167+$H$221*H$26/4/H$210</f>
        <v>2.662533071202712</v>
      </c>
      <c r="I295" s="25">
        <f>$H$221*I$26^3/48/I$167+$H$221*I$26/4/I$210</f>
        <v>1.5859610225663585</v>
      </c>
      <c r="J295" s="25">
        <f>$H$221*J$26^3/48/J$167+$H$221*J$26/4/J$210</f>
        <v>2.5925216894569338</v>
      </c>
      <c r="K295" s="25">
        <f>$H$221*K$26^3/48/K$167+$H$221*K$26/4/K$210</f>
        <v>1.5975744710447799</v>
      </c>
      <c r="L295" s="25"/>
      <c r="M295" s="25">
        <f>$H$221*H$26^3/48/H$167</f>
        <v>2.554619488125152</v>
      </c>
      <c r="N295" s="25">
        <f>$H$221*I$26^3/48/I$167</f>
        <v>1.4938778321562307</v>
      </c>
      <c r="O295" s="25">
        <f>$H$221*J$26^3/48/J$167</f>
        <v>2.5310668658703426</v>
      </c>
      <c r="P295" s="25">
        <f>$H$221*K$26^3/48/K$167</f>
        <v>1.4417926719438783</v>
      </c>
    </row>
    <row r="296" spans="6:16" x14ac:dyDescent="0.25">
      <c r="H296" s="27">
        <f>IF(H295&gt;H$26/2,"Senza senso",H295/H$26)</f>
        <v>1.9210195318922886E-3</v>
      </c>
      <c r="I296" s="27">
        <f t="shared" ref="I296:K296" si="70">IF(I295&gt;I$26/2,"Senza senso",I295/I$26)</f>
        <v>1.1442720220536497E-3</v>
      </c>
      <c r="J296" s="27">
        <f t="shared" si="70"/>
        <v>1.8723975801364539E-3</v>
      </c>
      <c r="K296" s="27">
        <f t="shared" si="70"/>
        <v>1.1576626601773768E-3</v>
      </c>
      <c r="L296" s="25"/>
      <c r="M296" s="27">
        <f>IF(M295&gt;H$26/2,"Senza senso",M295/H$26)</f>
        <v>1.843159803842101E-3</v>
      </c>
      <c r="N296" s="27">
        <f t="shared" ref="N296:P296" si="71">IF(N295&gt;I$26/2,"Senza senso",N295/I$26)</f>
        <v>1.0778339337346541E-3</v>
      </c>
      <c r="O296" s="27">
        <f t="shared" si="71"/>
        <v>1.828013047718E-3</v>
      </c>
      <c r="P296" s="27">
        <f t="shared" si="71"/>
        <v>1.0447772985100567E-3</v>
      </c>
    </row>
    <row r="297" spans="6:16" x14ac:dyDescent="0.25">
      <c r="H297" s="27"/>
      <c r="I297" s="25"/>
      <c r="K297" s="25"/>
      <c r="L297" s="25"/>
      <c r="M297" s="27"/>
    </row>
    <row r="298" spans="6:16" x14ac:dyDescent="0.25">
      <c r="G298" s="35"/>
      <c r="H298" s="38" t="s">
        <v>143</v>
      </c>
      <c r="I298" s="36"/>
      <c r="J298" s="36"/>
      <c r="K298" s="36"/>
      <c r="L298" s="37"/>
      <c r="M298" s="38" t="s">
        <v>144</v>
      </c>
      <c r="N298" s="36"/>
      <c r="O298" s="36"/>
      <c r="P298" s="36"/>
    </row>
    <row r="299" spans="6:16" x14ac:dyDescent="0.25">
      <c r="G299" s="39" t="s">
        <v>142</v>
      </c>
      <c r="H299" s="5" t="s">
        <v>6</v>
      </c>
      <c r="I299" s="5" t="s">
        <v>7</v>
      </c>
      <c r="J299" s="5" t="s">
        <v>8</v>
      </c>
      <c r="K299" s="5" t="s">
        <v>9</v>
      </c>
      <c r="L299" s="40"/>
      <c r="M299" s="5" t="s">
        <v>6</v>
      </c>
      <c r="N299" s="5" t="s">
        <v>7</v>
      </c>
      <c r="O299" s="5" t="s">
        <v>8</v>
      </c>
      <c r="P299" s="5" t="s">
        <v>9</v>
      </c>
    </row>
    <row r="300" spans="6:16" x14ac:dyDescent="0.25">
      <c r="F300" t="s">
        <v>117</v>
      </c>
      <c r="G300" s="1" t="s">
        <v>12</v>
      </c>
      <c r="H300" s="25">
        <v>0.51</v>
      </c>
      <c r="I300" s="25">
        <v>0.33200000000000002</v>
      </c>
      <c r="J300" s="25">
        <v>0.41299999999999998</v>
      </c>
      <c r="K300" s="25">
        <v>0.45800000000000002</v>
      </c>
      <c r="L300" s="25"/>
      <c r="M300" s="25">
        <v>0.51200000000000001</v>
      </c>
      <c r="N300" s="25">
        <v>0.33400000000000002</v>
      </c>
      <c r="O300" s="25">
        <v>0.41399999999999998</v>
      </c>
      <c r="P300" s="25">
        <v>0.46</v>
      </c>
    </row>
    <row r="301" spans="6:16" x14ac:dyDescent="0.25">
      <c r="F301" s="26" t="s">
        <v>119</v>
      </c>
      <c r="G301" s="1"/>
      <c r="H301" s="27">
        <f>IF(H300&gt;H$20/2,"Senza senso",H300/H$20)</f>
        <v>8.5858585858585859E-4</v>
      </c>
      <c r="I301" s="27">
        <f t="shared" ref="I301:K301" si="72">IF(I300&gt;I$20/2,"Senza senso",I300/I$20)</f>
        <v>5.5892255892255895E-4</v>
      </c>
      <c r="J301" s="27">
        <f t="shared" si="72"/>
        <v>6.9330199764982366E-4</v>
      </c>
      <c r="K301" s="27">
        <f t="shared" si="72"/>
        <v>7.6333333333333331E-4</v>
      </c>
      <c r="L301" s="25"/>
      <c r="M301" s="27">
        <f>IF(M300&gt;H$20/2,"Senza senso",M300/H$20)</f>
        <v>8.6195286195286198E-4</v>
      </c>
      <c r="N301" s="27">
        <f t="shared" ref="N301:P301" si="73">IF(N300&gt;I$20/2,"Senza senso",N300/I$20)</f>
        <v>5.6228956228956235E-4</v>
      </c>
      <c r="O301" s="27">
        <f t="shared" si="73"/>
        <v>6.9498069498069494E-4</v>
      </c>
      <c r="P301" s="27">
        <f t="shared" si="73"/>
        <v>7.6666666666666669E-4</v>
      </c>
    </row>
    <row r="302" spans="6:16" x14ac:dyDescent="0.25">
      <c r="F302" t="s">
        <v>121</v>
      </c>
      <c r="G302" s="1" t="s">
        <v>12</v>
      </c>
      <c r="H302" s="25">
        <v>0.79900000000000004</v>
      </c>
      <c r="I302" s="25">
        <v>0.502</v>
      </c>
      <c r="J302" s="25">
        <v>0.66800000000000004</v>
      </c>
      <c r="K302" s="25">
        <v>0.64</v>
      </c>
      <c r="L302" s="25"/>
      <c r="M302" s="25">
        <v>0.8</v>
      </c>
      <c r="N302" s="25">
        <v>0.503</v>
      </c>
      <c r="O302" s="25">
        <v>0.66800000000000004</v>
      </c>
      <c r="P302" s="25">
        <v>0.64100000000000001</v>
      </c>
    </row>
    <row r="303" spans="6:16" x14ac:dyDescent="0.25">
      <c r="F303" s="26" t="s">
        <v>119</v>
      </c>
      <c r="G303" s="1"/>
      <c r="H303" s="27">
        <f>IF(H302&gt;H$22/2,"Senza senso",H302/H$22)</f>
        <v>1.1005509641873279E-3</v>
      </c>
      <c r="I303" s="27">
        <f t="shared" ref="I303:K303" si="74">IF(I302&gt;I$22/2,"Senza senso",I302/I$22)</f>
        <v>6.9146005509641872E-4</v>
      </c>
      <c r="J303" s="27">
        <f t="shared" si="74"/>
        <v>9.2201518288474813E-4</v>
      </c>
      <c r="K303" s="27">
        <f t="shared" si="74"/>
        <v>8.8888888888888893E-4</v>
      </c>
      <c r="L303" s="25"/>
      <c r="M303" s="27">
        <f>IF(M302&gt;H$22/2,"Senza senso",M302/H$22)</f>
        <v>1.1019283746556475E-3</v>
      </c>
      <c r="N303" s="27">
        <f t="shared" ref="N303:P303" si="75">IF(N302&gt;I$22/2,"Senza senso",N302/I$22)</f>
        <v>6.9283746556473831E-4</v>
      </c>
      <c r="O303" s="27">
        <f t="shared" si="75"/>
        <v>9.2201518288474813E-4</v>
      </c>
      <c r="P303" s="27">
        <f t="shared" si="75"/>
        <v>8.9027777777777781E-4</v>
      </c>
    </row>
    <row r="304" spans="6:16" x14ac:dyDescent="0.25">
      <c r="F304" t="s">
        <v>123</v>
      </c>
      <c r="G304" s="1" t="s">
        <v>12</v>
      </c>
      <c r="H304" s="25">
        <v>2.109</v>
      </c>
      <c r="I304" s="25">
        <v>1.246</v>
      </c>
      <c r="J304" s="25">
        <v>1.909</v>
      </c>
      <c r="K304" s="25">
        <v>1.474</v>
      </c>
      <c r="L304" s="25"/>
      <c r="M304" s="25">
        <v>2.11</v>
      </c>
      <c r="N304" s="25">
        <v>1.2470000000000001</v>
      </c>
      <c r="O304" s="25">
        <v>1.909</v>
      </c>
      <c r="P304" s="25">
        <v>1.4750000000000001</v>
      </c>
    </row>
    <row r="305" spans="6:16" x14ac:dyDescent="0.25">
      <c r="F305" s="26" t="s">
        <v>119</v>
      </c>
      <c r="G305" s="1"/>
      <c r="H305" s="27">
        <f>IF(H304&gt;H$24/2,"Senza senso",H304/H$24)</f>
        <v>1.9564007421150279E-3</v>
      </c>
      <c r="I305" s="27">
        <f t="shared" ref="I305:K305" si="76">IF(I304&gt;I$24/2,"Senza senso",I304/I$24)</f>
        <v>1.1558441558441558E-3</v>
      </c>
      <c r="J305" s="27">
        <f t="shared" si="76"/>
        <v>1.7697228144989338E-3</v>
      </c>
      <c r="K305" s="27">
        <f t="shared" si="76"/>
        <v>1.3648148148148148E-3</v>
      </c>
      <c r="L305" s="25"/>
      <c r="M305" s="27">
        <f>IF(M304&gt;H$24/2,"Senza senso",M304/H$24)</f>
        <v>1.9573283858998142E-3</v>
      </c>
      <c r="N305" s="27">
        <f t="shared" ref="N305:P305" si="77">IF(N304&gt;I$24/2,"Senza senso",N304/I$24)</f>
        <v>1.1567717996289425E-3</v>
      </c>
      <c r="O305" s="27">
        <f t="shared" si="77"/>
        <v>1.7697228144989338E-3</v>
      </c>
      <c r="P305" s="27">
        <f t="shared" si="77"/>
        <v>1.3657407407407407E-3</v>
      </c>
    </row>
    <row r="306" spans="6:16" x14ac:dyDescent="0.25">
      <c r="F306" t="s">
        <v>124</v>
      </c>
      <c r="G306" s="1" t="s">
        <v>12</v>
      </c>
      <c r="H306" s="25">
        <v>4.1150000000000002</v>
      </c>
      <c r="I306" s="25">
        <v>2.3620000000000001</v>
      </c>
      <c r="J306" s="25">
        <v>3.8279999999999998</v>
      </c>
      <c r="K306" s="25">
        <v>2.61</v>
      </c>
      <c r="L306" s="25"/>
      <c r="M306" s="25">
        <v>4.117</v>
      </c>
      <c r="N306" s="25">
        <v>2.363</v>
      </c>
      <c r="O306" s="25">
        <v>3.8290000000000002</v>
      </c>
      <c r="P306" s="25">
        <v>2.6120000000000001</v>
      </c>
    </row>
    <row r="307" spans="6:16" x14ac:dyDescent="0.25">
      <c r="H307" s="27">
        <f>IF(H306&gt;H$26/2,"Senza senso",H306/H$26)</f>
        <v>2.9689754689754691E-3</v>
      </c>
      <c r="I307" s="27">
        <f t="shared" ref="I307:K307" si="78">IF(I306&gt;I$26/2,"Senza senso",I306/I$26)</f>
        <v>1.7041847041847043E-3</v>
      </c>
      <c r="J307" s="27">
        <f t="shared" si="78"/>
        <v>2.7646973855265061E-3</v>
      </c>
      <c r="K307" s="27">
        <f t="shared" si="78"/>
        <v>1.8913043478260868E-3</v>
      </c>
      <c r="L307" s="25"/>
      <c r="M307" s="27">
        <f>IF(M306&gt;H$26/2,"Senza senso",M306/H$26)</f>
        <v>2.9704184704184705E-3</v>
      </c>
      <c r="N307" s="27">
        <f t="shared" ref="N307:P307" si="79">IF(N306&gt;I$26/2,"Senza senso",N306/I$26)</f>
        <v>1.7049062049062048E-3</v>
      </c>
      <c r="O307" s="27">
        <f t="shared" si="79"/>
        <v>2.7654196157735089E-3</v>
      </c>
      <c r="P307" s="27">
        <f t="shared" si="79"/>
        <v>1.8927536231884059E-3</v>
      </c>
    </row>
    <row r="308" spans="6:16" x14ac:dyDescent="0.25">
      <c r="H308" s="27"/>
      <c r="I308" s="25"/>
      <c r="K308" s="25"/>
      <c r="L308" s="25"/>
      <c r="M308" s="27"/>
    </row>
    <row r="309" spans="6:16" x14ac:dyDescent="0.25">
      <c r="F309" s="20" t="s">
        <v>130</v>
      </c>
      <c r="G309" s="1"/>
      <c r="H309" s="5" t="s">
        <v>6</v>
      </c>
      <c r="I309" s="5" t="s">
        <v>7</v>
      </c>
      <c r="J309" s="5" t="s">
        <v>8</v>
      </c>
      <c r="K309" s="5" t="s">
        <v>9</v>
      </c>
      <c r="L309" s="25"/>
      <c r="M309" s="5" t="s">
        <v>6</v>
      </c>
      <c r="N309" s="5" t="s">
        <v>7</v>
      </c>
      <c r="O309" s="5" t="s">
        <v>8</v>
      </c>
      <c r="P309" s="5" t="s">
        <v>9</v>
      </c>
    </row>
    <row r="310" spans="6:16" x14ac:dyDescent="0.25">
      <c r="F310" t="s">
        <v>117</v>
      </c>
      <c r="G310" s="1" t="s">
        <v>12</v>
      </c>
      <c r="H310" s="25">
        <f>$H$221*H$20^3/48/H$168+$H$221*H$20/4/H$211</f>
        <v>0.19587308532713843</v>
      </c>
      <c r="I310" s="25">
        <f>$H$221*I$20^3/48/I$168+$H$221*I$20/4/I$211</f>
        <v>0.10981083005110386</v>
      </c>
      <c r="J310" s="25">
        <f>$H$221*J$20^3/48/J$168+$H$221*J$20/4/J$211</f>
        <v>0.18448190195199857</v>
      </c>
      <c r="K310" s="25">
        <f>$H$221*K$20^3/48/K$168+$H$221*K$20/4/K$211</f>
        <v>0.11645738919114067</v>
      </c>
      <c r="L310" s="25"/>
      <c r="M310" s="25">
        <f>$H$221*H$20^3/48/H$168</f>
        <v>0.19544583563087217</v>
      </c>
      <c r="N310" s="25">
        <f>$H$221*I$20^3/48/I$168</f>
        <v>0.1094462557870311</v>
      </c>
      <c r="O310" s="25">
        <f>$H$221*J$20^3/48/J$168</f>
        <v>0.18423764795216216</v>
      </c>
      <c r="P310" s="25">
        <f>$H$221*K$20^3/48/K$168</f>
        <v>0.11583168175789896</v>
      </c>
    </row>
    <row r="311" spans="6:16" x14ac:dyDescent="0.25">
      <c r="F311" s="26" t="s">
        <v>119</v>
      </c>
      <c r="G311" s="1"/>
      <c r="H311" s="27">
        <f>IF(H310&gt;H$20/2,"Senza senso",H310/H$20)</f>
        <v>3.2975266890090645E-4</v>
      </c>
      <c r="I311" s="27">
        <f t="shared" ref="I311:K311" si="80">IF(I310&gt;I$20/2,"Senza senso",I310/I$20)</f>
        <v>1.8486671725775059E-4</v>
      </c>
      <c r="J311" s="27">
        <f t="shared" si="80"/>
        <v>3.0968927640087049E-4</v>
      </c>
      <c r="K311" s="27">
        <f t="shared" si="80"/>
        <v>1.940956486519011E-4</v>
      </c>
      <c r="L311" s="25"/>
      <c r="M311" s="27">
        <f>IF(M310&gt;H$20/2,"Senza senso",M310/H$20)</f>
        <v>3.2903339331796663E-4</v>
      </c>
      <c r="N311" s="27">
        <f t="shared" ref="N311:P311" si="81">IF(N310&gt;I$20/2,"Senza senso",N310/I$20)</f>
        <v>1.8425295587042273E-4</v>
      </c>
      <c r="O311" s="27">
        <f t="shared" si="81"/>
        <v>3.0927924786329047E-4</v>
      </c>
      <c r="P311" s="27">
        <f t="shared" si="81"/>
        <v>1.930528029298316E-4</v>
      </c>
    </row>
    <row r="312" spans="6:16" x14ac:dyDescent="0.25">
      <c r="F312" t="s">
        <v>121</v>
      </c>
      <c r="G312" s="1" t="s">
        <v>12</v>
      </c>
      <c r="H312" s="25">
        <f>$H$221*H$22^3/48/H$168+$H$221*H$22/4/H$211</f>
        <v>0.35736500233753649</v>
      </c>
      <c r="I312" s="25">
        <f>$H$221*I$22^3/48/I$168+$H$221*I$22/4/I$211</f>
        <v>0.20027133350044884</v>
      </c>
      <c r="J312" s="25">
        <f>$H$221*J$22^3/48/J$168+$H$221*J$22/4/J$211</f>
        <v>0.33174151456578477</v>
      </c>
      <c r="K312" s="25">
        <f>$H$221*K$22^3/48/K$168+$H$221*K$22/4/K$211</f>
        <v>0.20090799499753945</v>
      </c>
      <c r="L312" s="25"/>
      <c r="M312" s="25">
        <f>$H$221*H$22^3/48/H$168</f>
        <v>0.35684280826432219</v>
      </c>
      <c r="N312" s="25">
        <f>$H$221*I$22^3/48/I$168</f>
        <v>0.19982574273324882</v>
      </c>
      <c r="O312" s="25">
        <f>$H$221*J$22^3/48/J$168</f>
        <v>0.33144444889030805</v>
      </c>
      <c r="P312" s="25">
        <f>$H$221*K$22^3/48/K$168</f>
        <v>0.20015714607764939</v>
      </c>
    </row>
    <row r="313" spans="6:16" x14ac:dyDescent="0.25">
      <c r="F313" s="26" t="s">
        <v>119</v>
      </c>
      <c r="G313" s="1"/>
      <c r="H313" s="27">
        <f>IF(H312&gt;H$22/2,"Senza senso",H312/H$22)</f>
        <v>4.9223829523076647E-4</v>
      </c>
      <c r="I313" s="27">
        <f t="shared" ref="I313:K313" si="82">IF(I312&gt;I$22/2,"Senza senso",I312/I$22)</f>
        <v>2.7585583126783585E-4</v>
      </c>
      <c r="J313" s="27">
        <f t="shared" si="82"/>
        <v>4.5789028925574156E-4</v>
      </c>
      <c r="K313" s="27">
        <f t="shared" si="82"/>
        <v>2.79038881941027E-4</v>
      </c>
      <c r="L313" s="25"/>
      <c r="M313" s="27">
        <f>IF(M312&gt;H$22/2,"Senza senso",M312/H$22)</f>
        <v>4.9151901964782671E-4</v>
      </c>
      <c r="N313" s="27">
        <f t="shared" ref="N313:P313" si="83">IF(N312&gt;I$22/2,"Senza senso",N312/I$22)</f>
        <v>2.7524206988050804E-4</v>
      </c>
      <c r="O313" s="27">
        <f t="shared" si="83"/>
        <v>4.5748026071816154E-4</v>
      </c>
      <c r="P313" s="27">
        <f t="shared" si="83"/>
        <v>2.7799603621895749E-4</v>
      </c>
    </row>
    <row r="314" spans="6:16" x14ac:dyDescent="0.25">
      <c r="F314" t="s">
        <v>123</v>
      </c>
      <c r="G314" s="1" t="s">
        <v>12</v>
      </c>
      <c r="H314" s="25">
        <f>$H$221*H$24^3/48/H$168+$H$221*H$24/4/H$211</f>
        <v>1.1689919678167358</v>
      </c>
      <c r="I314" s="25">
        <f>$H$221*I$24^3/48/I$168+$H$221*I$24/4/I$211</f>
        <v>0.654842529308305</v>
      </c>
      <c r="J314" s="25">
        <f>$H$221*J$24^3/48/J$168+$H$221*J$24/4/J$211</f>
        <v>1.094392660270135</v>
      </c>
      <c r="K314" s="25">
        <f>$H$221*K$24^3/48/K$168+$H$221*K$24/4/K$211</f>
        <v>0.67665664139190174</v>
      </c>
      <c r="L314" s="25"/>
      <c r="M314" s="25">
        <f>$H$221*H$24^3/48/H$168</f>
        <v>1.1682165887383267</v>
      </c>
      <c r="N314" s="25">
        <f>$H$221*I$24^3/48/I$168</f>
        <v>0.65418089453276551</v>
      </c>
      <c r="O314" s="25">
        <f>$H$221*J$24^3/48/J$168</f>
        <v>1.0939503624866476</v>
      </c>
      <c r="P314" s="25">
        <f>$H$221*K$24^3/48/K$168</f>
        <v>0.67553036801206667</v>
      </c>
    </row>
    <row r="315" spans="6:16" x14ac:dyDescent="0.25">
      <c r="F315" s="26" t="s">
        <v>119</v>
      </c>
      <c r="G315" s="1"/>
      <c r="H315" s="27">
        <f>IF(H314&gt;H$24/2,"Senza senso",H314/H$24)</f>
        <v>1.0844081334107011E-3</v>
      </c>
      <c r="I315" s="27">
        <f t="shared" ref="I315:K315" si="84">IF(I314&gt;I$24/2,"Senza senso",I314/I$24)</f>
        <v>6.0746060232681352E-4</v>
      </c>
      <c r="J315" s="27">
        <f t="shared" si="84"/>
        <v>1.0145477521740381E-3</v>
      </c>
      <c r="K315" s="27">
        <f t="shared" si="84"/>
        <v>6.2653392721472381E-4</v>
      </c>
      <c r="L315" s="25"/>
      <c r="M315" s="27">
        <f>IF(M314&gt;H$24/2,"Senza senso",M314/H$24)</f>
        <v>1.0836888578277613E-3</v>
      </c>
      <c r="N315" s="27">
        <f t="shared" ref="N315:P315" si="85">IF(N314&gt;I$24/2,"Senza senso",N314/I$24)</f>
        <v>6.0684684093948566E-4</v>
      </c>
      <c r="O315" s="27">
        <f t="shared" si="85"/>
        <v>1.0141377236364583E-3</v>
      </c>
      <c r="P315" s="27">
        <f t="shared" si="85"/>
        <v>6.2549108149265436E-4</v>
      </c>
    </row>
    <row r="316" spans="6:16" x14ac:dyDescent="0.25">
      <c r="F316" t="s">
        <v>124</v>
      </c>
      <c r="G316" s="1" t="s">
        <v>12</v>
      </c>
      <c r="H316" s="25">
        <f>$H$221*H$26^3/48/H$168+$H$221*H$26/4/H$211</f>
        <v>2.4838829019353308</v>
      </c>
      <c r="I316" s="25">
        <f>$H$221*I$26^3/48/I$168+$H$221*I$26/4/I$211</f>
        <v>1.3912234782810462</v>
      </c>
      <c r="J316" s="25">
        <f>$H$221*J$26^3/48/J$168+$H$221*J$26/4/J$211</f>
        <v>2.3140627091441206</v>
      </c>
      <c r="K316" s="25">
        <f>$H$221*K$26^3/48/K$168+$H$221*K$26/4/K$211</f>
        <v>1.4107631990448126</v>
      </c>
      <c r="L316" s="25"/>
      <c r="M316" s="25">
        <f>$H$221*H$26^3/48/H$168</f>
        <v>2.4828859859773762</v>
      </c>
      <c r="N316" s="25">
        <f>$H$221*I$26^3/48/I$168</f>
        <v>1.3903728049982098</v>
      </c>
      <c r="O316" s="25">
        <f>$H$221*J$26^3/48/J$168</f>
        <v>2.3134949836309873</v>
      </c>
      <c r="P316" s="25">
        <f>$H$221*K$26^3/48/K$168</f>
        <v>1.4093240719483566</v>
      </c>
    </row>
    <row r="317" spans="6:16" x14ac:dyDescent="0.25">
      <c r="H317" s="27">
        <f>IF(H316&gt;H$26/2,"Senza senso",H316/H$26)</f>
        <v>1.792123305869647E-3</v>
      </c>
      <c r="I317" s="27">
        <f t="shared" ref="I317:K317" si="86">IF(I316&gt;I$26/2,"Senza senso",I316/I$26)</f>
        <v>1.0037687433485181E-3</v>
      </c>
      <c r="J317" s="27">
        <f t="shared" si="86"/>
        <v>1.6712860820049984E-3</v>
      </c>
      <c r="K317" s="27">
        <f t="shared" si="86"/>
        <v>1.0222921732208788E-3</v>
      </c>
      <c r="L317" s="25"/>
      <c r="M317" s="27">
        <f>IF(M316&gt;H$26/2,"Senza senso",M316/H$26)</f>
        <v>1.7914040302867073E-3</v>
      </c>
      <c r="N317" s="27">
        <f t="shared" ref="N317:P317" si="87">IF(N316&gt;I$26/2,"Senza senso",N316/I$26)</f>
        <v>1.0031549819611903E-3</v>
      </c>
      <c r="O317" s="27">
        <f t="shared" si="87"/>
        <v>1.6708760534674184E-3</v>
      </c>
      <c r="P317" s="27">
        <f t="shared" si="87"/>
        <v>1.0212493274988092E-3</v>
      </c>
    </row>
    <row r="318" spans="6:16" x14ac:dyDescent="0.25">
      <c r="H318" s="27"/>
      <c r="I318" s="25"/>
      <c r="K318" s="25"/>
      <c r="L318" s="25"/>
      <c r="M318" s="27"/>
    </row>
    <row r="319" spans="6:16" ht="18" x14ac:dyDescent="0.35">
      <c r="G319" s="25"/>
      <c r="H319" s="10" t="s">
        <v>132</v>
      </c>
      <c r="I319" s="25"/>
      <c r="J319" s="29" t="s">
        <v>125</v>
      </c>
      <c r="K319" s="25"/>
      <c r="L319" s="25"/>
      <c r="M319" s="10" t="s">
        <v>132</v>
      </c>
      <c r="O319" s="29" t="s">
        <v>126</v>
      </c>
    </row>
    <row r="320" spans="6:16" x14ac:dyDescent="0.25">
      <c r="F320" s="20" t="s">
        <v>129</v>
      </c>
      <c r="G320" s="1"/>
      <c r="H320" s="5" t="s">
        <v>6</v>
      </c>
      <c r="I320" s="5" t="s">
        <v>7</v>
      </c>
      <c r="J320" s="5" t="s">
        <v>8</v>
      </c>
      <c r="K320" s="5" t="s">
        <v>9</v>
      </c>
      <c r="L320" s="25"/>
      <c r="M320" s="5" t="s">
        <v>6</v>
      </c>
      <c r="N320" s="5" t="s">
        <v>7</v>
      </c>
      <c r="O320" s="5" t="s">
        <v>8</v>
      </c>
      <c r="P320" s="5" t="s">
        <v>9</v>
      </c>
    </row>
    <row r="321" spans="6:16" x14ac:dyDescent="0.25">
      <c r="F321" t="s">
        <v>117</v>
      </c>
      <c r="G321" s="1" t="s">
        <v>12</v>
      </c>
      <c r="H321" s="25">
        <f>$H$221*H$20^3/48/H$170+$H$221*H$20/4/H$213</f>
        <v>0.23650164059711767</v>
      </c>
      <c r="I321" s="25">
        <f>$H$221*I$20^3/48/I$170+$H$221*I$20/4/I$213</f>
        <v>0.14780867868486319</v>
      </c>
      <c r="J321" s="25">
        <f>$H$221*J$20^3/48/J$170+$H$221*J$20/4/J$213</f>
        <v>0.22180723992525156</v>
      </c>
      <c r="K321" s="25">
        <f>$H$221*K$20^3/48/K$170+$H$221*K$20/4/K$213</f>
        <v>0.17035697371649863</v>
      </c>
      <c r="L321" s="25"/>
      <c r="M321" s="25">
        <f>$H$221*H$20^3/48/H$170</f>
        <v>0.2010924961497933</v>
      </c>
      <c r="N321" s="25">
        <f>$H$221*I$20^3/48/I$170</f>
        <v>0.11759388183154003</v>
      </c>
      <c r="O321" s="25">
        <f>$H$221*J$20^3/48/J$170</f>
        <v>0.20156421754834561</v>
      </c>
      <c r="P321" s="25">
        <f>$H$221*K$20^3/48/K$170</f>
        <v>0.11850026070057354</v>
      </c>
    </row>
    <row r="322" spans="6:16" x14ac:dyDescent="0.25">
      <c r="F322" s="26" t="s">
        <v>119</v>
      </c>
      <c r="G322" s="1"/>
      <c r="H322" s="27">
        <f>IF(H321&gt;H$20/2,"Senza senso",H321/H$20)</f>
        <v>3.9815091009615773E-4</v>
      </c>
      <c r="I322" s="27">
        <f t="shared" ref="I322:K322" si="88">IF(I321&gt;I$20/2,"Senza senso",I321/I$20)</f>
        <v>2.4883615940212659E-4</v>
      </c>
      <c r="J322" s="27">
        <f t="shared" si="88"/>
        <v>3.723472216304374E-4</v>
      </c>
      <c r="K322" s="27">
        <f t="shared" si="88"/>
        <v>2.839282895274977E-4</v>
      </c>
      <c r="L322" s="25"/>
      <c r="M322" s="27">
        <f>IF(M321&gt;H$20/2,"Senza senso",M321/H$20)</f>
        <v>3.3853955580773285E-4</v>
      </c>
      <c r="N322" s="27">
        <f>IF(N321&gt;I$20/2,"Senza senso",N321/I$20)</f>
        <v>1.9796949803289567E-4</v>
      </c>
      <c r="O322" s="27">
        <f>IF(O321&gt;J$20/2,"Senza senso",O321/J$20)</f>
        <v>3.3836531399755851E-4</v>
      </c>
      <c r="P322" s="27">
        <f>IF(P321&gt;K$20/2,"Senza senso",P321/K$20)</f>
        <v>1.9750043450095589E-4</v>
      </c>
    </row>
    <row r="323" spans="6:16" x14ac:dyDescent="0.25">
      <c r="F323" t="s">
        <v>121</v>
      </c>
      <c r="G323" s="1" t="s">
        <v>12</v>
      </c>
      <c r="H323" s="25">
        <f>$H$221*H$22^3/48/H$170+$H$221*H$22/4/H$213</f>
        <v>0.41043026073791616</v>
      </c>
      <c r="I323" s="25">
        <f>$H$221*I$22^3/48/I$170+$H$221*I$22/4/I$213</f>
        <v>0.25163078287255247</v>
      </c>
      <c r="J323" s="25">
        <f>$H$221*J$22^3/48/J$170+$H$221*J$22/4/J$213</f>
        <v>0.38723492621606381</v>
      </c>
      <c r="K323" s="25">
        <f>$H$221*K$22^3/48/K$170+$H$221*K$22/4/K$213</f>
        <v>0.26699650610970121</v>
      </c>
      <c r="L323" s="25"/>
      <c r="M323" s="25">
        <f>$H$221*H$22^3/48/H$170</f>
        <v>0.36715241752451971</v>
      </c>
      <c r="N323" s="25">
        <f>$H$221*I$22^3/48/I$170</f>
        <v>0.21470158671849079</v>
      </c>
      <c r="O323" s="25">
        <f>$H$221*J$22^3/48/J$170</f>
        <v>0.36261503413604307</v>
      </c>
      <c r="P323" s="25">
        <f>$H$221*K$22^3/48/K$170</f>
        <v>0.20476845049059109</v>
      </c>
    </row>
    <row r="324" spans="6:16" x14ac:dyDescent="0.25">
      <c r="F324" s="26" t="s">
        <v>119</v>
      </c>
      <c r="G324" s="1"/>
      <c r="H324" s="27">
        <f>IF(H323&gt;H$22/2,"Senza senso",H323/H$22)</f>
        <v>5.6533093765553195E-4</v>
      </c>
      <c r="I324" s="27">
        <f t="shared" ref="I324:K324" si="89">IF(I323&gt;I$22/2,"Senza senso",I323/I$22)</f>
        <v>3.4659887448009981E-4</v>
      </c>
      <c r="J324" s="27">
        <f t="shared" si="89"/>
        <v>5.3448575047075749E-4</v>
      </c>
      <c r="K324" s="27">
        <f t="shared" si="89"/>
        <v>3.7082848070791837E-4</v>
      </c>
      <c r="L324" s="25"/>
      <c r="M324" s="27">
        <f>IF(M323&gt;H$22/2,"Senza senso",M323/H$22)</f>
        <v>5.0571958336710708E-4</v>
      </c>
      <c r="N324" s="27">
        <f>IF(N323&gt;I$22/2,"Senza senso",N323/I$22)</f>
        <v>2.9573221311086884E-4</v>
      </c>
      <c r="O324" s="27">
        <f>IF(O323&gt;J$22/2,"Senza senso",O323/J$22)</f>
        <v>5.0050384283787861E-4</v>
      </c>
      <c r="P324" s="27">
        <f>IF(P323&gt;K$22/2,"Senza senso",P323/K$22)</f>
        <v>2.8440062568137653E-4</v>
      </c>
    </row>
    <row r="325" spans="6:16" x14ac:dyDescent="0.25">
      <c r="F325" t="s">
        <v>123</v>
      </c>
      <c r="G325" s="1" t="s">
        <v>12</v>
      </c>
      <c r="H325" s="25">
        <f>$H$221*H$24^3/48/H$170+$H$221*H$24/4/H$213</f>
        <v>1.2662287826210388</v>
      </c>
      <c r="I325" s="25">
        <f>$H$221*I$24^3/48/I$170+$H$221*I$24/4/I$213</f>
        <v>0.75771505166877051</v>
      </c>
      <c r="J325" s="25">
        <f>$H$221*J$24^3/48/J$170+$H$221*J$24/4/J$213</f>
        <v>1.2334868517949582</v>
      </c>
      <c r="K325" s="25">
        <f>$H$221*K$24^3/48/K$170+$H$221*K$24/4/K$213</f>
        <v>0.78443560383441002</v>
      </c>
      <c r="L325" s="25"/>
      <c r="M325" s="25">
        <f>$H$221*H$24^3/48/H$170</f>
        <v>1.2019677426981168</v>
      </c>
      <c r="N325" s="25">
        <f>$H$221*I$24^3/48/I$170</f>
        <v>0.70288079071273957</v>
      </c>
      <c r="O325" s="25">
        <f>$H$221*J$24^3/48/J$170</f>
        <v>1.1968305680313718</v>
      </c>
      <c r="P325" s="25">
        <f>$H$221*K$24^3/48/K$170</f>
        <v>0.6910935204057449</v>
      </c>
    </row>
    <row r="326" spans="6:16" x14ac:dyDescent="0.25">
      <c r="F326" s="26" t="s">
        <v>119</v>
      </c>
      <c r="G326" s="1"/>
      <c r="H326" s="27">
        <f>IF(H325&gt;H$24/2,"Senza senso",H325/H$24)</f>
        <v>1.1746092603163625E-3</v>
      </c>
      <c r="I326" s="27">
        <f t="shared" ref="I326:K326" si="90">IF(I325&gt;I$24/2,"Senza senso",I325/I$24)</f>
        <v>7.0288965831982427E-4</v>
      </c>
      <c r="J326" s="27">
        <f t="shared" si="90"/>
        <v>1.143493883188058E-3</v>
      </c>
      <c r="K326" s="27">
        <f t="shared" si="90"/>
        <v>7.2632926280963891E-4</v>
      </c>
      <c r="L326" s="25"/>
      <c r="M326" s="27">
        <f>IF(M325&gt;H$24/2,"Senza senso",M325/H$24)</f>
        <v>1.1149979060279377E-3</v>
      </c>
      <c r="N326" s="27">
        <f>IF(N325&gt;I$24/2,"Senza senso",N325/I$24)</f>
        <v>6.520229969505933E-4</v>
      </c>
      <c r="O326" s="27">
        <f>IF(O325&gt;J$24/2,"Senza senso",O325/J$24)</f>
        <v>1.109511975555179E-3</v>
      </c>
      <c r="P326" s="27">
        <f>IF(P325&gt;K$24/2,"Senza senso",P325/K$24)</f>
        <v>6.3990140778309712E-4</v>
      </c>
    </row>
    <row r="327" spans="6:16" x14ac:dyDescent="0.25">
      <c r="F327" t="s">
        <v>124</v>
      </c>
      <c r="G327" s="1" t="s">
        <v>12</v>
      </c>
      <c r="H327" s="25">
        <f>$H$221*H$26^3/48/H$170+$H$221*H$26/4/H$213</f>
        <v>2.637240825168909</v>
      </c>
      <c r="I327" s="25">
        <f>$H$221*I$26^3/48/I$170+$H$221*I$26/4/I$213</f>
        <v>1.5643790248139848</v>
      </c>
      <c r="J327" s="25">
        <f>$H$221*J$26^3/48/J$170+$H$221*J$26/4/J$213</f>
        <v>2.5781182151788267</v>
      </c>
      <c r="K327" s="25">
        <f>$H$221*K$26^3/48/K$170+$H$221*K$26/4/K$213</f>
        <v>1.5610631118805061</v>
      </c>
      <c r="L327" s="25"/>
      <c r="M327" s="25">
        <f>$H$221*H$26^3/48/H$170</f>
        <v>2.554619488125152</v>
      </c>
      <c r="N327" s="25">
        <f>$H$221*I$26^3/48/I$170</f>
        <v>1.4938778321562307</v>
      </c>
      <c r="O327" s="25">
        <f>$H$221*J$26^3/48/J$170</f>
        <v>2.5310668658703426</v>
      </c>
      <c r="P327" s="25">
        <f>$H$221*K$26^3/48/K$170</f>
        <v>1.4417926719438783</v>
      </c>
    </row>
    <row r="328" spans="6:16" x14ac:dyDescent="0.25">
      <c r="H328" s="27">
        <f>IF(H327&gt;H$26/2,"Senza senso",H327/H$26)</f>
        <v>1.902771158130526E-3</v>
      </c>
      <c r="I328" s="27">
        <f t="shared" ref="I328:K328" si="91">IF(I327&gt;I$26/2,"Senza senso",I327/I$26)</f>
        <v>1.1287005951038851E-3</v>
      </c>
      <c r="J328" s="27">
        <f t="shared" si="91"/>
        <v>1.8619949553508788E-3</v>
      </c>
      <c r="K328" s="27">
        <f t="shared" si="91"/>
        <v>1.1312051535365985E-3</v>
      </c>
      <c r="M328" s="27">
        <f>IF(M327&gt;H$26/2,"Senza senso",M327/H$26)</f>
        <v>1.843159803842101E-3</v>
      </c>
      <c r="N328" s="27">
        <f>IF(N327&gt;I$26/2,"Senza senso",N327/I$26)</f>
        <v>1.0778339337346541E-3</v>
      </c>
      <c r="O328" s="27">
        <f>IF(O327&gt;J$26/2,"Senza senso",O327/J$26)</f>
        <v>1.828013047718E-3</v>
      </c>
      <c r="P328" s="27">
        <f>IF(P327&gt;K$26/2,"Senza senso",P327/K$26)</f>
        <v>1.0447772985100567E-3</v>
      </c>
    </row>
    <row r="329" spans="6:16" x14ac:dyDescent="0.25">
      <c r="H329" s="27"/>
      <c r="I329" s="25"/>
    </row>
    <row r="330" spans="6:16" x14ac:dyDescent="0.25">
      <c r="G330" s="35"/>
      <c r="H330" s="38" t="s">
        <v>143</v>
      </c>
      <c r="I330" s="36"/>
      <c r="J330" s="36"/>
      <c r="K330" s="36"/>
      <c r="L330" s="37"/>
      <c r="M330" s="38" t="s">
        <v>144</v>
      </c>
      <c r="N330" s="36"/>
      <c r="O330" s="36"/>
      <c r="P330" s="36"/>
    </row>
    <row r="331" spans="6:16" x14ac:dyDescent="0.25">
      <c r="G331" s="39" t="s">
        <v>142</v>
      </c>
      <c r="H331" s="5" t="s">
        <v>6</v>
      </c>
      <c r="I331" s="5" t="s">
        <v>7</v>
      </c>
      <c r="J331" s="5" t="s">
        <v>8</v>
      </c>
      <c r="K331" s="5" t="s">
        <v>9</v>
      </c>
      <c r="L331" s="40"/>
      <c r="M331" s="5" t="s">
        <v>6</v>
      </c>
      <c r="N331" s="5" t="s">
        <v>7</v>
      </c>
      <c r="O331" s="5" t="s">
        <v>8</v>
      </c>
      <c r="P331" s="5" t="s">
        <v>9</v>
      </c>
    </row>
    <row r="332" spans="6:16" x14ac:dyDescent="0.25">
      <c r="F332" t="s">
        <v>117</v>
      </c>
      <c r="G332" s="1" t="s">
        <v>12</v>
      </c>
      <c r="H332" s="25">
        <v>0.46200000000000002</v>
      </c>
      <c r="I332" s="25">
        <v>0.29299999999999998</v>
      </c>
      <c r="J332" s="25">
        <v>0.38400000000000001</v>
      </c>
      <c r="K332" s="25">
        <v>0.39300000000000002</v>
      </c>
      <c r="L332" s="25"/>
      <c r="M332" s="25">
        <v>0.46300000000000002</v>
      </c>
      <c r="N332" s="25">
        <v>0.29399999999999998</v>
      </c>
      <c r="O332" s="25">
        <v>0.38500000000000001</v>
      </c>
      <c r="P332" s="25">
        <v>0.39400000000000002</v>
      </c>
    </row>
    <row r="333" spans="6:16" x14ac:dyDescent="0.25">
      <c r="F333" s="26" t="s">
        <v>119</v>
      </c>
      <c r="G333" s="1"/>
      <c r="H333" s="27">
        <f>IF(H332&gt;H$20/2,"Senza senso",H332/H$20)</f>
        <v>7.7777777777777784E-4</v>
      </c>
      <c r="I333" s="27">
        <f t="shared" ref="I333:K333" si="92">IF(I332&gt;I$20/2,"Senza senso",I332/I$20)</f>
        <v>4.9326599326599322E-4</v>
      </c>
      <c r="J333" s="27">
        <f t="shared" si="92"/>
        <v>6.4461977505455767E-4</v>
      </c>
      <c r="K333" s="27">
        <f t="shared" si="92"/>
        <v>6.5499999999999998E-4</v>
      </c>
      <c r="L333" s="25"/>
      <c r="M333" s="27">
        <f>IF(M332&gt;H$20/2,"Senza senso",M332/H$20)</f>
        <v>7.7946127946127949E-4</v>
      </c>
      <c r="N333" s="27">
        <f>IF(N332&gt;I$20/2,"Senza senso",N332/I$20)</f>
        <v>4.9494949494949497E-4</v>
      </c>
      <c r="O333" s="27">
        <f>IF(O332&gt;J$20/2,"Senza senso",O332/J$20)</f>
        <v>6.4629847238542885E-4</v>
      </c>
      <c r="P333" s="27">
        <f>IF(P332&gt;K$20/2,"Senza senso",P332/K$20)</f>
        <v>6.5666666666666673E-4</v>
      </c>
    </row>
    <row r="334" spans="6:16" x14ac:dyDescent="0.25">
      <c r="F334" t="s">
        <v>121</v>
      </c>
      <c r="G334" s="1" t="s">
        <v>12</v>
      </c>
      <c r="H334" s="25">
        <v>0.73699999999999999</v>
      </c>
      <c r="I334" s="25">
        <v>0.45200000000000001</v>
      </c>
      <c r="J334" s="25">
        <v>0.63200000000000001</v>
      </c>
      <c r="K334" s="25">
        <v>0.55900000000000005</v>
      </c>
      <c r="L334" s="25"/>
      <c r="M334" s="25">
        <v>0.73799999999999999</v>
      </c>
      <c r="N334" s="25">
        <v>0.45300000000000001</v>
      </c>
      <c r="O334" s="25">
        <v>0.63300000000000001</v>
      </c>
      <c r="P334" s="25">
        <v>0.56000000000000005</v>
      </c>
    </row>
    <row r="335" spans="6:16" x14ac:dyDescent="0.25">
      <c r="F335" s="26" t="s">
        <v>119</v>
      </c>
      <c r="G335" s="1"/>
      <c r="H335" s="27">
        <f>IF(H334&gt;H$22/2,"Senza senso",H334/H$22)</f>
        <v>1.0151515151515151E-3</v>
      </c>
      <c r="I335" s="27">
        <f t="shared" ref="I335:K335" si="93">IF(I334&gt;I$22/2,"Senza senso",I334/I$22)</f>
        <v>6.2258953168044077E-4</v>
      </c>
      <c r="J335" s="27">
        <f t="shared" si="93"/>
        <v>8.7232574189095933E-4</v>
      </c>
      <c r="K335" s="27">
        <f t="shared" si="93"/>
        <v>7.7638888888888896E-4</v>
      </c>
      <c r="L335" s="25"/>
      <c r="M335" s="27">
        <f>IF(M334&gt;H$22/2,"Senza senso",M334/H$22)</f>
        <v>1.0165289256198347E-3</v>
      </c>
      <c r="N335" s="27">
        <f>IF(N334&gt;I$22/2,"Senza senso",N334/I$22)</f>
        <v>6.2396694214876037E-4</v>
      </c>
      <c r="O335" s="27">
        <f>IF(O334&gt;J$22/2,"Senza senso",O334/J$22)</f>
        <v>8.7370600414078681E-4</v>
      </c>
      <c r="P335" s="27">
        <f>IF(P334&gt;K$22/2,"Senza senso",P334/K$22)</f>
        <v>7.7777777777777784E-4</v>
      </c>
    </row>
    <row r="336" spans="6:16" x14ac:dyDescent="0.25">
      <c r="F336" t="s">
        <v>123</v>
      </c>
      <c r="G336" s="1" t="s">
        <v>12</v>
      </c>
      <c r="H336" s="25">
        <v>2.0129999999999999</v>
      </c>
      <c r="I336" s="25">
        <v>1.1679999999999999</v>
      </c>
      <c r="J336" s="25">
        <v>1.853</v>
      </c>
      <c r="K336" s="25">
        <v>1.345</v>
      </c>
      <c r="L336" s="25"/>
      <c r="M336" s="25">
        <v>2.0139999999999998</v>
      </c>
      <c r="N336" s="25">
        <v>1.17</v>
      </c>
      <c r="O336" s="25">
        <v>1.8540000000000001</v>
      </c>
      <c r="P336" s="25">
        <v>1.3460000000000001</v>
      </c>
    </row>
    <row r="337" spans="6:16" x14ac:dyDescent="0.25">
      <c r="F337" s="26" t="s">
        <v>119</v>
      </c>
      <c r="G337" s="1"/>
      <c r="H337" s="27">
        <f>IF(H336&gt;H$24/2,"Senza senso",H336/H$24)</f>
        <v>1.8673469387755102E-3</v>
      </c>
      <c r="I337" s="27">
        <f t="shared" ref="I337:K337" si="94">IF(I336&gt;I$24/2,"Senza senso",I336/I$24)</f>
        <v>1.0834879406307978E-3</v>
      </c>
      <c r="J337" s="27">
        <f t="shared" si="94"/>
        <v>1.7178084731621396E-3</v>
      </c>
      <c r="K337" s="27">
        <f t="shared" si="94"/>
        <v>1.2453703703703704E-3</v>
      </c>
      <c r="L337" s="25"/>
      <c r="M337" s="27">
        <f>IF(M336&gt;H$24/2,"Senza senso",M336/H$24)</f>
        <v>1.8682745825602967E-3</v>
      </c>
      <c r="N337" s="27">
        <f>IF(N336&gt;I$24/2,"Senza senso",N336/I$24)</f>
        <v>1.085343228200371E-3</v>
      </c>
      <c r="O337" s="27">
        <f>IF(O336&gt;J$24/2,"Senza senso",O336/J$24)</f>
        <v>1.7187355149717253E-3</v>
      </c>
      <c r="P337" s="27">
        <f>IF(P336&gt;K$24/2,"Senza senso",P336/K$24)</f>
        <v>1.2462962962962963E-3</v>
      </c>
    </row>
    <row r="338" spans="6:16" x14ac:dyDescent="0.25">
      <c r="F338" t="s">
        <v>124</v>
      </c>
      <c r="G338" s="1" t="s">
        <v>12</v>
      </c>
      <c r="H338" s="25">
        <v>3.9889999999999999</v>
      </c>
      <c r="I338" s="25">
        <v>2.2610000000000001</v>
      </c>
      <c r="J338" s="25">
        <v>3.7559999999999998</v>
      </c>
      <c r="K338" s="25">
        <v>2.4409999999999998</v>
      </c>
      <c r="L338" s="25"/>
      <c r="M338" s="25">
        <v>3.99</v>
      </c>
      <c r="N338" s="25">
        <v>2.262</v>
      </c>
      <c r="O338" s="25">
        <v>3.7559999999999998</v>
      </c>
      <c r="P338" s="25">
        <v>2.4430000000000001</v>
      </c>
    </row>
    <row r="339" spans="6:16" x14ac:dyDescent="0.25">
      <c r="H339" s="27">
        <f>IF(H338&gt;H$26/2,"Senza senso",H338/H$26)</f>
        <v>2.878066378066378E-3</v>
      </c>
      <c r="I339" s="27">
        <f t="shared" ref="I339:K339" si="95">IF(I338&gt;I$26/2,"Senza senso",I338/I$26)</f>
        <v>1.6313131313131315E-3</v>
      </c>
      <c r="J339" s="27">
        <f t="shared" si="95"/>
        <v>2.7126968077423081E-3</v>
      </c>
      <c r="K339" s="27">
        <f t="shared" si="95"/>
        <v>1.7688405797101447E-3</v>
      </c>
      <c r="M339" s="27">
        <f>IF(M338&gt;H$26/2,"Senza senso",M338/H$26)</f>
        <v>2.8787878787878791E-3</v>
      </c>
      <c r="N339" s="27">
        <f>IF(N338&gt;I$26/2,"Senza senso",N338/I$26)</f>
        <v>1.632034632034632E-3</v>
      </c>
      <c r="O339" s="27">
        <f>IF(O338&gt;J$26/2,"Senza senso",O338/J$26)</f>
        <v>2.7126968077423081E-3</v>
      </c>
      <c r="P339" s="27">
        <f>IF(P338&gt;K$26/2,"Senza senso",P338/K$26)</f>
        <v>1.7702898550724638E-3</v>
      </c>
    </row>
    <row r="340" spans="6:16" x14ac:dyDescent="0.25">
      <c r="H340" s="27"/>
      <c r="I340" s="25"/>
    </row>
    <row r="341" spans="6:16" x14ac:dyDescent="0.25">
      <c r="F341" s="20" t="s">
        <v>130</v>
      </c>
      <c r="G341" s="1"/>
      <c r="H341" s="5" t="s">
        <v>6</v>
      </c>
      <c r="I341" s="5" t="s">
        <v>7</v>
      </c>
      <c r="J341" s="5" t="s">
        <v>8</v>
      </c>
      <c r="K341" s="5" t="s">
        <v>9</v>
      </c>
      <c r="M341" s="5" t="s">
        <v>6</v>
      </c>
      <c r="N341" s="5" t="s">
        <v>7</v>
      </c>
      <c r="O341" s="5" t="s">
        <v>8</v>
      </c>
      <c r="P341" s="5" t="s">
        <v>9</v>
      </c>
    </row>
    <row r="342" spans="6:16" x14ac:dyDescent="0.25">
      <c r="F342" t="s">
        <v>117</v>
      </c>
      <c r="G342" s="1" t="s">
        <v>12</v>
      </c>
      <c r="H342" s="25">
        <f>$H$221*H$20^3/48/H$171+$H$221*H$20/4/H$214</f>
        <v>0.19410723551352516</v>
      </c>
      <c r="I342" s="25">
        <f>$H$221*I$20^3/48/I$171+$H$221*I$20/4/I$214</f>
        <v>0.10745223674295029</v>
      </c>
      <c r="J342" s="25">
        <f>$H$221*J$20^3/48/J$171+$H$221*J$20/4/J$214</f>
        <v>0.17970084661337674</v>
      </c>
      <c r="K342" s="25">
        <f>$H$221*K$20^3/48/K$171+$H$221*K$20/4/K$214</f>
        <v>0.11551769070497712</v>
      </c>
      <c r="M342" s="25">
        <f>$H$221*H$20^3/48/H$171</f>
        <v>0.19378012246482129</v>
      </c>
      <c r="N342" s="25">
        <f>$H$221*I$20^3/48/I$171</f>
        <v>0.10717310957201959</v>
      </c>
      <c r="O342" s="25">
        <f>$H$221*J$20^3/48/J$171</f>
        <v>0.17951383964475198</v>
      </c>
      <c r="P342" s="25">
        <f>$H$221*K$20^3/48/K$171</f>
        <v>0.11503863345140143</v>
      </c>
    </row>
    <row r="343" spans="6:16" x14ac:dyDescent="0.25">
      <c r="F343" s="26" t="s">
        <v>119</v>
      </c>
      <c r="G343" s="1"/>
      <c r="H343" s="27">
        <f>IF(H342&gt;H$20/2,"Senza senso",H342/H$20)</f>
        <v>3.2677985776687735E-4</v>
      </c>
      <c r="I343" s="27">
        <f t="shared" ref="I343:K343" si="96">IF(I342&gt;I$20/2,"Senza senso",I342/I$20)</f>
        <v>1.8089602145277827E-4</v>
      </c>
      <c r="J343" s="27">
        <f t="shared" si="96"/>
        <v>3.0166333156517834E-4</v>
      </c>
      <c r="K343" s="27">
        <f t="shared" si="96"/>
        <v>1.9252948450829521E-4</v>
      </c>
      <c r="M343" s="27">
        <f>IF(M342&gt;H$20/2,"Senza senso",M342/H$20)</f>
        <v>3.2622916239868904E-4</v>
      </c>
      <c r="N343" s="27">
        <f t="shared" ref="N343:P343" si="97">IF(N342&gt;I$20/2,"Senza senso",N342/I$20)</f>
        <v>1.8042611039060537E-4</v>
      </c>
      <c r="O343" s="27">
        <f t="shared" si="97"/>
        <v>3.0134940346609361E-4</v>
      </c>
      <c r="P343" s="27">
        <f t="shared" si="97"/>
        <v>1.9173105575233572E-4</v>
      </c>
    </row>
    <row r="344" spans="6:16" x14ac:dyDescent="0.25">
      <c r="F344" t="s">
        <v>121</v>
      </c>
      <c r="G344" s="1" t="s">
        <v>12</v>
      </c>
      <c r="H344" s="25">
        <f>$H$221*H$22^3/48/H$171+$H$221*H$22/4/H$214</f>
        <v>0.35420137273946817</v>
      </c>
      <c r="I344" s="25">
        <f>$H$221*I$22^3/48/I$171+$H$221*I$22/4/I$214</f>
        <v>0.19601661337401555</v>
      </c>
      <c r="J344" s="25">
        <f>$H$221*J$22^3/48/J$171+$H$221*J$22/4/J$214</f>
        <v>0.32317373505873592</v>
      </c>
      <c r="K344" s="25">
        <f>$H$221*K$22^3/48/K$171+$H$221*K$22/4/K$214</f>
        <v>0.1993616273083125</v>
      </c>
      <c r="M344" s="25">
        <f>$H$221*H$22^3/48/H$171</f>
        <v>0.35380156790216344</v>
      </c>
      <c r="N344" s="25">
        <f>$H$221*I$22^3/48/I$171</f>
        <v>0.19567545794287802</v>
      </c>
      <c r="O344" s="25">
        <f>$H$221*J$22^3/48/J$171</f>
        <v>0.32294629415094905</v>
      </c>
      <c r="P344" s="25">
        <f>$H$221*K$22^3/48/K$171</f>
        <v>0.19878675860402167</v>
      </c>
    </row>
    <row r="345" spans="6:16" x14ac:dyDescent="0.25">
      <c r="F345" s="26" t="s">
        <v>119</v>
      </c>
      <c r="G345" s="1"/>
      <c r="H345" s="27">
        <f>IF(H344&gt;H$22/2,"Senza senso",H344/H$22)</f>
        <v>4.8788067870450161E-4</v>
      </c>
      <c r="I345" s="27">
        <f t="shared" ref="I345:K345" si="98">IF(I344&gt;I$22/2,"Senza senso",I344/I$22)</f>
        <v>2.6999533522591672E-4</v>
      </c>
      <c r="J345" s="27">
        <f t="shared" si="98"/>
        <v>4.4606450663731666E-4</v>
      </c>
      <c r="K345" s="27">
        <f t="shared" si="98"/>
        <v>2.768911490393229E-4</v>
      </c>
      <c r="M345" s="27">
        <f>IF(M344&gt;H$22/2,"Senza senso",M344/H$22)</f>
        <v>4.8732998333631325E-4</v>
      </c>
      <c r="N345" s="27">
        <f t="shared" ref="N345:P345" si="99">IF(N344&gt;I$22/2,"Senza senso",N344/I$22)</f>
        <v>2.6952542416374385E-4</v>
      </c>
      <c r="O345" s="27">
        <f t="shared" si="99"/>
        <v>4.4575057853823194E-4</v>
      </c>
      <c r="P345" s="27">
        <f t="shared" si="99"/>
        <v>2.7609272028336342E-4</v>
      </c>
    </row>
    <row r="346" spans="6:16" x14ac:dyDescent="0.25">
      <c r="F346" t="s">
        <v>123</v>
      </c>
      <c r="G346" s="1" t="s">
        <v>12</v>
      </c>
      <c r="H346" s="25">
        <f>$H$221*H$24^3/48/H$171+$H$221*H$24/4/H$214</f>
        <v>1.1588539568702185</v>
      </c>
      <c r="I346" s="25">
        <f>$H$221*I$24^3/48/I$171+$H$221*I$24/4/I$214</f>
        <v>0.64110043538644257</v>
      </c>
      <c r="J346" s="25">
        <f>$H$221*J$24^3/48/J$171+$H$221*J$24/4/J$214</f>
        <v>1.0662403765474449</v>
      </c>
      <c r="K346" s="25">
        <f>$H$221*K$24^3/48/K$171+$H$221*K$24/4/K$214</f>
        <v>0.67176761334500934</v>
      </c>
      <c r="M346" s="25">
        <f>$H$221*H$24^3/48/H$171</f>
        <v>1.1582603072633115</v>
      </c>
      <c r="N346" s="25">
        <f>$H$221*I$24^3/48/I$171</f>
        <v>0.6405938712614202</v>
      </c>
      <c r="O346" s="25">
        <f>$H$221*J$24^3/48/J$171</f>
        <v>1.0659017423069621</v>
      </c>
      <c r="P346" s="25">
        <f>$H$221*K$24^3/48/K$171</f>
        <v>0.67090531028857314</v>
      </c>
    </row>
    <row r="347" spans="6:16" x14ac:dyDescent="0.25">
      <c r="F347" s="26" t="s">
        <v>119</v>
      </c>
      <c r="G347" s="1"/>
      <c r="H347" s="27">
        <f>IF(H346&gt;H$24/2,"Senza senso",H346/H$24)</f>
        <v>1.0750036705660655E-3</v>
      </c>
      <c r="I347" s="27">
        <f t="shared" ref="I347:K347" si="100">IF(I346&gt;I$24/2,"Senza senso",I346/I$24)</f>
        <v>5.9471283431024357E-4</v>
      </c>
      <c r="J347" s="27">
        <f t="shared" si="100"/>
        <v>9.8844940812778783E-4</v>
      </c>
      <c r="K347" s="27">
        <f t="shared" si="100"/>
        <v>6.2200704939352719E-4</v>
      </c>
      <c r="M347" s="27">
        <f>IF(M346&gt;H$24/2,"Senza senso",M346/H$24)</f>
        <v>1.0744529751978771E-3</v>
      </c>
      <c r="N347" s="27">
        <f t="shared" ref="N347:P347" si="101">IF(N346&gt;I$24/2,"Senza senso",N346/I$24)</f>
        <v>5.9424292324807069E-4</v>
      </c>
      <c r="O347" s="27">
        <f t="shared" si="101"/>
        <v>9.8813548002870321E-4</v>
      </c>
      <c r="P347" s="27">
        <f t="shared" si="101"/>
        <v>6.2120862063756775E-4</v>
      </c>
    </row>
    <row r="348" spans="6:16" x14ac:dyDescent="0.25">
      <c r="F348" t="s">
        <v>124</v>
      </c>
      <c r="G348" s="1" t="s">
        <v>12</v>
      </c>
      <c r="H348" s="25">
        <f>$H$221*H$26^3/48/H$171+$H$221*H$26/4/H$214</f>
        <v>2.4624885232408165</v>
      </c>
      <c r="I348" s="25">
        <f>$H$221*I$26^3/48/I$171+$H$221*I$26/4/I$214</f>
        <v>1.3621467257396798</v>
      </c>
      <c r="J348" s="25">
        <f>$H$221*J$26^3/48/J$171+$H$221*J$26/4/J$214</f>
        <v>2.2546122019925057</v>
      </c>
      <c r="K348" s="25">
        <f>$H$221*K$26^3/48/K$171+$H$221*K$26/4/K$214</f>
        <v>1.4007768848864253</v>
      </c>
      <c r="M348" s="25">
        <f>$H$221*H$26^3/48/H$171</f>
        <v>2.4617252594605077</v>
      </c>
      <c r="N348" s="25">
        <f>$H$221*I$26^3/48/I$171</f>
        <v>1.3614954290075081</v>
      </c>
      <c r="O348" s="25">
        <f>$H$221*J$26^3/48/J$171</f>
        <v>2.2541775371465129</v>
      </c>
      <c r="P348" s="25">
        <f>$H$221*K$26^3/48/K$171</f>
        <v>1.3996750532032012</v>
      </c>
    </row>
    <row r="349" spans="6:16" x14ac:dyDescent="0.25">
      <c r="H349" s="27">
        <f>IF(H348&gt;H$26/2,"Senza senso",H348/H$26)</f>
        <v>1.7766872462054953E-3</v>
      </c>
      <c r="I349" s="27">
        <f t="shared" ref="I349:K349" si="102">IF(I348&gt;I$26/2,"Senza senso",I348/I$26)</f>
        <v>9.8278984541102436E-4</v>
      </c>
      <c r="J349" s="27">
        <f t="shared" si="102"/>
        <v>1.6283491275404492E-3</v>
      </c>
      <c r="K349" s="27">
        <f t="shared" si="102"/>
        <v>1.0150557136858155E-3</v>
      </c>
      <c r="M349" s="27">
        <f>IF(M348&gt;H$26/2,"Senza senso",M348/H$26)</f>
        <v>1.7761365508373072E-3</v>
      </c>
      <c r="N349" s="27">
        <f t="shared" ref="N349:P349" si="103">IF(N348&gt;I$26/2,"Senza senso",N348/I$26)</f>
        <v>9.8231993434885149E-4</v>
      </c>
      <c r="O349" s="27">
        <f t="shared" si="103"/>
        <v>1.6280351994413644E-3</v>
      </c>
      <c r="P349" s="27">
        <f t="shared" si="103"/>
        <v>1.0142572849298559E-3</v>
      </c>
    </row>
    <row r="350" spans="6:16" x14ac:dyDescent="0.25">
      <c r="H350" s="27"/>
      <c r="I350" s="2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71709-A0C4-4A75-985A-ABD485808725}">
  <dimension ref="B1:K83"/>
  <sheetViews>
    <sheetView topLeftCell="B10" zoomScaleNormal="100" workbookViewId="0">
      <selection activeCell="AB76" sqref="AB76"/>
    </sheetView>
  </sheetViews>
  <sheetFormatPr defaultRowHeight="15" x14ac:dyDescent="0.25"/>
  <cols>
    <col min="1" max="1" width="1.5703125" customWidth="1"/>
    <col min="5" max="5" width="9.140625" customWidth="1"/>
    <col min="7" max="7" width="9.140625" customWidth="1"/>
    <col min="10" max="10" width="9.140625" style="25"/>
    <col min="12" max="12" width="9.140625" customWidth="1"/>
    <col min="17" max="17" width="9.140625" customWidth="1"/>
  </cols>
  <sheetData>
    <row r="1" spans="2:11" ht="8.1" customHeight="1" x14ac:dyDescent="0.25"/>
    <row r="2" spans="2:11" ht="18.75" x14ac:dyDescent="0.3">
      <c r="B2" s="31" t="s">
        <v>145</v>
      </c>
      <c r="C2" s="30"/>
      <c r="D2" s="30"/>
      <c r="E2" s="30"/>
      <c r="F2" s="30"/>
    </row>
    <row r="4" spans="2:11" x14ac:dyDescent="0.25">
      <c r="B4" t="s">
        <v>146</v>
      </c>
    </row>
    <row r="5" spans="2:11" x14ac:dyDescent="0.25">
      <c r="B5" t="s">
        <v>147</v>
      </c>
    </row>
    <row r="7" spans="2:11" x14ac:dyDescent="0.25">
      <c r="E7" t="s">
        <v>148</v>
      </c>
      <c r="F7" s="14" t="s">
        <v>149</v>
      </c>
    </row>
    <row r="8" spans="2:11" x14ac:dyDescent="0.25">
      <c r="F8" s="14" t="s">
        <v>150</v>
      </c>
    </row>
    <row r="9" spans="2:11" x14ac:dyDescent="0.25">
      <c r="F9" s="14" t="s">
        <v>151</v>
      </c>
    </row>
    <row r="11" spans="2:11" ht="18" x14ac:dyDescent="0.35">
      <c r="C11" s="41" t="s">
        <v>137</v>
      </c>
      <c r="D11" s="2">
        <f>'Comparison_dt_t4-2,0'!H33</f>
        <v>2</v>
      </c>
      <c r="E11" t="s">
        <v>152</v>
      </c>
    </row>
    <row r="12" spans="2:11" ht="18" x14ac:dyDescent="0.35">
      <c r="C12" s="42" t="s">
        <v>139</v>
      </c>
      <c r="D12" s="2">
        <f>'Comparison_dt_t4-2,0'!H30</f>
        <v>3</v>
      </c>
      <c r="E12" t="s">
        <v>152</v>
      </c>
    </row>
    <row r="13" spans="2:11" ht="18" x14ac:dyDescent="0.35">
      <c r="D13" t="s">
        <v>6</v>
      </c>
      <c r="E13" s="1" t="s">
        <v>153</v>
      </c>
      <c r="F13" t="s">
        <v>154</v>
      </c>
      <c r="G13" t="s">
        <v>155</v>
      </c>
      <c r="H13" t="s">
        <v>156</v>
      </c>
      <c r="I13" t="s">
        <v>157</v>
      </c>
      <c r="J13" s="25" t="s">
        <v>158</v>
      </c>
      <c r="K13" t="s">
        <v>159</v>
      </c>
    </row>
    <row r="14" spans="2:11" x14ac:dyDescent="0.25">
      <c r="D14" t="s">
        <v>23</v>
      </c>
      <c r="E14">
        <f>'Comparison_dt_t4-2,0'!H20</f>
        <v>594</v>
      </c>
      <c r="F14" s="25">
        <f>'Comparison_dt_t4-2,0'!H257</f>
        <v>0.26404208627836995</v>
      </c>
      <c r="G14">
        <f>F14/F14</f>
        <v>1</v>
      </c>
      <c r="H14" s="25">
        <f>'Comparison_dt_t4-2,0'!M257</f>
        <v>0.2010924961497933</v>
      </c>
      <c r="I14" s="3">
        <f>H14/F14</f>
        <v>0.76159258921242123</v>
      </c>
      <c r="J14" s="25">
        <f>'Comparison_dt_t4-2,0'!H268</f>
        <v>0.58399999999999996</v>
      </c>
      <c r="K14" s="3">
        <f>J14/F14</f>
        <v>2.2117686170086919</v>
      </c>
    </row>
    <row r="15" spans="2:11" x14ac:dyDescent="0.25">
      <c r="D15" t="s">
        <v>25</v>
      </c>
      <c r="E15">
        <f>'Comparison_dt_t4-2,0'!H22</f>
        <v>726</v>
      </c>
      <c r="F15" s="25">
        <f>'Comparison_dt_t4-2,0'!H259</f>
        <v>0.44409080545944674</v>
      </c>
      <c r="G15">
        <f t="shared" ref="G15:G17" si="0">F15/F15</f>
        <v>1</v>
      </c>
      <c r="H15" s="25">
        <f>'Comparison_dt_t4-2,0'!M259</f>
        <v>0.36715241752451971</v>
      </c>
      <c r="I15" s="3">
        <f t="shared" ref="I15:I17" si="1">H15/F15</f>
        <v>0.82675077486612625</v>
      </c>
      <c r="J15" s="25">
        <f>'Comparison_dt_t4-2,0'!H270</f>
        <v>0.89200000000000002</v>
      </c>
      <c r="K15" s="3">
        <f t="shared" ref="K15:K17" si="2">J15/F15</f>
        <v>2.0085982169280809</v>
      </c>
    </row>
    <row r="16" spans="2:11" x14ac:dyDescent="0.25">
      <c r="D16" t="s">
        <v>27</v>
      </c>
      <c r="E16">
        <f>'Comparison_dt_t4-2,0'!H24</f>
        <v>1078</v>
      </c>
      <c r="F16" s="25">
        <f>'Comparison_dt_t4-2,0'!H261</f>
        <v>1.3162095914499781</v>
      </c>
      <c r="G16">
        <f t="shared" si="0"/>
        <v>1</v>
      </c>
      <c r="H16" s="25">
        <f>'Comparison_dt_t4-2,0'!M261</f>
        <v>1.2019677426981168</v>
      </c>
      <c r="I16" s="3">
        <f t="shared" si="1"/>
        <v>0.91320390802956475</v>
      </c>
      <c r="J16" s="25">
        <f>'Comparison_dt_t4-2,0'!H272</f>
        <v>2.2559999999999998</v>
      </c>
      <c r="K16" s="3">
        <f t="shared" si="2"/>
        <v>1.7140127337278548</v>
      </c>
    </row>
    <row r="17" spans="4:11" x14ac:dyDescent="0.25">
      <c r="D17" t="s">
        <v>29</v>
      </c>
      <c r="E17">
        <f>'Comparison_dt_t4-2,0'!H26</f>
        <v>1386</v>
      </c>
      <c r="F17" s="25">
        <f>'Comparison_dt_t4-2,0'!H263</f>
        <v>2.701501865091831</v>
      </c>
      <c r="G17">
        <f t="shared" si="0"/>
        <v>1</v>
      </c>
      <c r="H17" s="25">
        <f>'Comparison_dt_t4-2,0'!M263</f>
        <v>2.554619488125152</v>
      </c>
      <c r="I17" s="3">
        <f t="shared" si="1"/>
        <v>0.94562936310921775</v>
      </c>
      <c r="J17" s="25">
        <f>'Comparison_dt_t4-2,0'!H274</f>
        <v>4.3090000000000002</v>
      </c>
      <c r="K17" s="3">
        <f t="shared" si="2"/>
        <v>1.5950386915070762</v>
      </c>
    </row>
    <row r="19" spans="4:11" ht="18" x14ac:dyDescent="0.35">
      <c r="D19" t="s">
        <v>7</v>
      </c>
      <c r="E19" s="1" t="s">
        <v>153</v>
      </c>
      <c r="F19" t="s">
        <v>154</v>
      </c>
      <c r="G19" t="s">
        <v>155</v>
      </c>
      <c r="H19" t="s">
        <v>156</v>
      </c>
      <c r="I19" t="s">
        <v>157</v>
      </c>
      <c r="J19" s="25" t="s">
        <v>158</v>
      </c>
      <c r="K19" t="s">
        <v>159</v>
      </c>
    </row>
    <row r="20" spans="4:11" x14ac:dyDescent="0.25">
      <c r="D20" t="s">
        <v>23</v>
      </c>
      <c r="E20">
        <f>'Comparison_dt_t4-2,0'!I20</f>
        <v>594</v>
      </c>
      <c r="F20" s="25">
        <f>'Comparison_dt_t4-2,0'!I257</f>
        <v>0.1713090762374479</v>
      </c>
      <c r="G20">
        <f>F20/F20</f>
        <v>1</v>
      </c>
      <c r="H20" s="25">
        <f>'Comparison_dt_t4-2,0'!N257</f>
        <v>0.11759388183154003</v>
      </c>
      <c r="I20" s="3">
        <f>H20/F20</f>
        <v>0.68644279926269425</v>
      </c>
      <c r="J20" s="25">
        <f>'Comparison_dt_t4-2,0'!I268</f>
        <v>0.39200000000000002</v>
      </c>
      <c r="K20" s="3">
        <f>J20/F20</f>
        <v>2.2882617115783002</v>
      </c>
    </row>
    <row r="21" spans="4:11" x14ac:dyDescent="0.25">
      <c r="D21" t="s">
        <v>25</v>
      </c>
      <c r="E21">
        <f>'Comparison_dt_t4-2,0'!I22</f>
        <v>726</v>
      </c>
      <c r="F21" s="25">
        <f>'Comparison_dt_t4-2,0'!I259</f>
        <v>0.28035349099237816</v>
      </c>
      <c r="G21">
        <f t="shared" ref="G21:G23" si="3">F21/F21</f>
        <v>1</v>
      </c>
      <c r="H21" s="25">
        <f>'Comparison_dt_t4-2,0'!N259</f>
        <v>0.21470158671849079</v>
      </c>
      <c r="I21" s="3">
        <f t="shared" ref="I21:I23" si="4">H21/F21</f>
        <v>0.7658245522768532</v>
      </c>
      <c r="J21" s="25">
        <f>'Comparison_dt_t4-2,0'!I270</f>
        <v>0.57799999999999996</v>
      </c>
      <c r="K21" s="3">
        <f t="shared" ref="K21:K23" si="5">J21/F21</f>
        <v>2.061682905941463</v>
      </c>
    </row>
    <row r="22" spans="4:11" x14ac:dyDescent="0.25">
      <c r="D22" t="s">
        <v>27</v>
      </c>
      <c r="E22">
        <f>'Comparison_dt_t4-2,0'!I24</f>
        <v>1078</v>
      </c>
      <c r="F22" s="25">
        <f>'Comparison_dt_t4-2,0'!I261</f>
        <v>0.80036392130123901</v>
      </c>
      <c r="G22">
        <f t="shared" si="3"/>
        <v>1</v>
      </c>
      <c r="H22" s="25">
        <f>'Comparison_dt_t4-2,0'!N261</f>
        <v>0.70288079071273957</v>
      </c>
      <c r="I22" s="3">
        <f t="shared" si="4"/>
        <v>0.87820149310327422</v>
      </c>
      <c r="J22" s="25">
        <f>'Comparison_dt_t4-2,0'!I272</f>
        <v>1.3640000000000001</v>
      </c>
      <c r="K22" s="3">
        <f t="shared" si="5"/>
        <v>1.7042247453913169</v>
      </c>
    </row>
    <row r="23" spans="4:11" x14ac:dyDescent="0.25">
      <c r="D23" t="s">
        <v>29</v>
      </c>
      <c r="E23">
        <f>'Comparison_dt_t4-2,0'!I26</f>
        <v>1386</v>
      </c>
      <c r="F23" s="25">
        <f>'Comparison_dt_t4-2,0'!I263</f>
        <v>1.6192132857700157</v>
      </c>
      <c r="G23">
        <f t="shared" si="3"/>
        <v>1</v>
      </c>
      <c r="H23" s="25">
        <f>'Comparison_dt_t4-2,0'!N263</f>
        <v>1.4938778321562307</v>
      </c>
      <c r="I23" s="3">
        <f t="shared" si="4"/>
        <v>0.92259484608034092</v>
      </c>
      <c r="J23" s="25">
        <f>'Comparison_dt_t4-2,0'!I274</f>
        <v>2.5169999999999999</v>
      </c>
      <c r="K23" s="3">
        <f t="shared" si="5"/>
        <v>1.5544585893161336</v>
      </c>
    </row>
    <row r="25" spans="4:11" ht="18" x14ac:dyDescent="0.35">
      <c r="D25" t="s">
        <v>8</v>
      </c>
      <c r="E25" s="1" t="s">
        <v>153</v>
      </c>
      <c r="F25" t="s">
        <v>154</v>
      </c>
      <c r="G25" t="s">
        <v>155</v>
      </c>
      <c r="H25" t="s">
        <v>156</v>
      </c>
      <c r="I25" t="s">
        <v>157</v>
      </c>
      <c r="J25" s="25" t="s">
        <v>158</v>
      </c>
      <c r="K25" t="s">
        <v>159</v>
      </c>
    </row>
    <row r="26" spans="4:11" x14ac:dyDescent="0.25">
      <c r="D26" t="s">
        <v>23</v>
      </c>
      <c r="E26">
        <f>'Comparison_dt_t4-2,0'!J20</f>
        <v>595.70000000000005</v>
      </c>
      <c r="F26" s="25">
        <f>'Comparison_dt_t4-2,0'!J257</f>
        <v>0.2375518128850673</v>
      </c>
      <c r="G26">
        <f>F26/F26</f>
        <v>1</v>
      </c>
      <c r="H26" s="25">
        <f>'Comparison_dt_t4-2,0'!O257</f>
        <v>0.20156421754834561</v>
      </c>
      <c r="I26" s="3">
        <f>H26/F26</f>
        <v>0.84850633257792363</v>
      </c>
      <c r="J26" s="25">
        <f>'Comparison_dt_t4-2,0'!J268</f>
        <v>0.45700000000000002</v>
      </c>
      <c r="K26" s="3">
        <f>J26/F26</f>
        <v>1.9237908330386284</v>
      </c>
    </row>
    <row r="27" spans="4:11" x14ac:dyDescent="0.25">
      <c r="D27" t="s">
        <v>25</v>
      </c>
      <c r="E27">
        <f>'Comparison_dt_t4-2,0'!J22</f>
        <v>724.5</v>
      </c>
      <c r="F27" s="25">
        <f>'Comparison_dt_t4-2,0'!J259</f>
        <v>0.40638373116719106</v>
      </c>
      <c r="G27">
        <f t="shared" ref="G27:G29" si="6">F27/F27</f>
        <v>1</v>
      </c>
      <c r="H27" s="25">
        <f>'Comparison_dt_t4-2,0'!O259</f>
        <v>0.36261503413604307</v>
      </c>
      <c r="I27" s="3">
        <f t="shared" ref="I27:I29" si="7">H27/F27</f>
        <v>0.89229712295460706</v>
      </c>
      <c r="J27" s="25">
        <f>'Comparison_dt_t4-2,0'!J270</f>
        <v>0.72299999999999998</v>
      </c>
      <c r="K27" s="3">
        <f t="shared" ref="K27:K29" si="8">J27/F27</f>
        <v>1.7791066535154905</v>
      </c>
    </row>
    <row r="28" spans="4:11" x14ac:dyDescent="0.25">
      <c r="D28" t="s">
        <v>27</v>
      </c>
      <c r="E28">
        <f>'Comparison_dt_t4-2,0'!J24</f>
        <v>1078.7</v>
      </c>
      <c r="F28" s="25">
        <f>'Comparison_dt_t4-2,0'!J261</f>
        <v>1.261997294722192</v>
      </c>
      <c r="G28">
        <f t="shared" si="6"/>
        <v>1</v>
      </c>
      <c r="H28" s="25">
        <f>'Comparison_dt_t4-2,0'!O261</f>
        <v>1.1968305680313718</v>
      </c>
      <c r="I28" s="3">
        <f t="shared" si="7"/>
        <v>0.94836222948864113</v>
      </c>
      <c r="J28" s="25">
        <f>'Comparison_dt_t4-2,0'!J272</f>
        <v>1.994</v>
      </c>
      <c r="K28" s="3">
        <f t="shared" si="8"/>
        <v>1.5800350827526508</v>
      </c>
    </row>
    <row r="29" spans="4:11" x14ac:dyDescent="0.25">
      <c r="D29" t="s">
        <v>29</v>
      </c>
      <c r="E29">
        <f>'Comparison_dt_t4-2,0'!J26</f>
        <v>1384.6</v>
      </c>
      <c r="F29" s="25">
        <f>'Comparison_dt_t4-2,0'!J263</f>
        <v>2.6147137090854256</v>
      </c>
      <c r="G29">
        <f t="shared" si="6"/>
        <v>1</v>
      </c>
      <c r="H29" s="25">
        <f>'Comparison_dt_t4-2,0'!O263</f>
        <v>2.5310668658703426</v>
      </c>
      <c r="I29" s="3">
        <f t="shared" si="7"/>
        <v>0.96800917709482581</v>
      </c>
      <c r="J29" s="25">
        <f>'Comparison_dt_t4-2,0'!J274</f>
        <v>3.94</v>
      </c>
      <c r="K29" s="3">
        <f t="shared" si="8"/>
        <v>1.5068571317424013</v>
      </c>
    </row>
    <row r="31" spans="4:11" ht="18" x14ac:dyDescent="0.35">
      <c r="D31" t="s">
        <v>9</v>
      </c>
      <c r="E31" s="1" t="s">
        <v>153</v>
      </c>
      <c r="F31" t="s">
        <v>154</v>
      </c>
      <c r="G31" t="s">
        <v>155</v>
      </c>
      <c r="H31" t="s">
        <v>156</v>
      </c>
      <c r="I31" t="s">
        <v>157</v>
      </c>
      <c r="J31" s="25" t="s">
        <v>158</v>
      </c>
      <c r="K31" t="s">
        <v>159</v>
      </c>
    </row>
    <row r="32" spans="4:11" x14ac:dyDescent="0.25">
      <c r="D32" t="s">
        <v>23</v>
      </c>
      <c r="E32">
        <f>'Comparison_dt_t4-2,0'!K20</f>
        <v>600</v>
      </c>
      <c r="F32" s="25">
        <f>'Comparison_dt_t4-2,0'!K257</f>
        <v>0.21068997272888484</v>
      </c>
      <c r="G32">
        <f>F32/F32</f>
        <v>1</v>
      </c>
      <c r="H32" s="25">
        <f>'Comparison_dt_t4-2,0'!P257</f>
        <v>0.11850026070057354</v>
      </c>
      <c r="I32" s="3">
        <f>H32/F32</f>
        <v>0.56243901485078873</v>
      </c>
      <c r="J32" s="25">
        <f>'Comparison_dt_t4-2,0'!K268</f>
        <v>0.55600000000000005</v>
      </c>
      <c r="K32" s="3">
        <f>J32/F32</f>
        <v>2.6389485593386972</v>
      </c>
    </row>
    <row r="33" spans="3:11" x14ac:dyDescent="0.25">
      <c r="D33" t="s">
        <v>25</v>
      </c>
      <c r="E33">
        <f>'Comparison_dt_t4-2,0'!K22</f>
        <v>720</v>
      </c>
      <c r="F33" s="25">
        <f>'Comparison_dt_t4-2,0'!K259</f>
        <v>0.31539610492456466</v>
      </c>
      <c r="G33">
        <f t="shared" ref="G33:G35" si="9">F33/F33</f>
        <v>1</v>
      </c>
      <c r="H33" s="25">
        <f>'Comparison_dt_t4-2,0'!P259</f>
        <v>0.20476845049059109</v>
      </c>
      <c r="I33" s="3">
        <f t="shared" ref="I33:I35" si="10">H33/F33</f>
        <v>0.64924216657516076</v>
      </c>
      <c r="J33" s="25">
        <f>'Comparison_dt_t4-2,0'!K270</f>
        <v>0.76200000000000001</v>
      </c>
      <c r="K33" s="3">
        <f t="shared" ref="K33:K35" si="11">J33/F33</f>
        <v>2.4160095451472126</v>
      </c>
    </row>
    <row r="34" spans="3:11" x14ac:dyDescent="0.25">
      <c r="D34" t="s">
        <v>27</v>
      </c>
      <c r="E34">
        <f>'Comparison_dt_t4-2,0'!K24</f>
        <v>1080</v>
      </c>
      <c r="F34" s="25">
        <f>'Comparison_dt_t4-2,0'!K261</f>
        <v>0.85703500205670524</v>
      </c>
      <c r="G34">
        <f t="shared" si="9"/>
        <v>1</v>
      </c>
      <c r="H34" s="25">
        <f>'Comparison_dt_t4-2,0'!P261</f>
        <v>0.6910935204057449</v>
      </c>
      <c r="I34" s="3">
        <f t="shared" si="10"/>
        <v>0.80637724100796881</v>
      </c>
      <c r="J34" s="25">
        <f>'Comparison_dt_t4-2,0'!K272</f>
        <v>1.67</v>
      </c>
      <c r="K34" s="3">
        <f t="shared" si="11"/>
        <v>1.9485785247887755</v>
      </c>
    </row>
    <row r="35" spans="3:11" x14ac:dyDescent="0.25">
      <c r="D35" t="s">
        <v>29</v>
      </c>
      <c r="E35">
        <f>'Comparison_dt_t4-2,0'!K26</f>
        <v>1380</v>
      </c>
      <c r="F35" s="25">
        <f>'Comparison_dt_t4-2,0'!K263</f>
        <v>1.6538290096089943</v>
      </c>
      <c r="G35">
        <f t="shared" si="9"/>
        <v>1</v>
      </c>
      <c r="H35" s="25">
        <f>'Comparison_dt_t4-2,0'!P263</f>
        <v>1.4417926719438783</v>
      </c>
      <c r="I35" s="3">
        <f t="shared" si="10"/>
        <v>0.87179065282253898</v>
      </c>
      <c r="J35" s="25">
        <f>'Comparison_dt_t4-2,0'!K274</f>
        <v>2.8679999999999999</v>
      </c>
      <c r="K35" s="3">
        <f t="shared" si="11"/>
        <v>1.7341575116511383</v>
      </c>
    </row>
    <row r="36" spans="3:11" ht="18" x14ac:dyDescent="0.35">
      <c r="C36" s="42" t="s">
        <v>140</v>
      </c>
      <c r="D36" s="2">
        <f>'Comparison_dt_t1-0,7'!H31</f>
        <v>3.5</v>
      </c>
      <c r="E36" t="s">
        <v>152</v>
      </c>
    </row>
    <row r="37" spans="3:11" ht="18" x14ac:dyDescent="0.35">
      <c r="D37" t="s">
        <v>6</v>
      </c>
      <c r="E37" s="1" t="s">
        <v>153</v>
      </c>
      <c r="F37" t="s">
        <v>154</v>
      </c>
      <c r="G37" t="s">
        <v>155</v>
      </c>
      <c r="H37" t="s">
        <v>156</v>
      </c>
      <c r="I37" t="s">
        <v>157</v>
      </c>
      <c r="J37" s="25" t="s">
        <v>158</v>
      </c>
      <c r="K37" t="s">
        <v>159</v>
      </c>
    </row>
    <row r="38" spans="3:11" x14ac:dyDescent="0.25">
      <c r="D38" t="s">
        <v>23</v>
      </c>
      <c r="E38">
        <f>'Comparison_dt_t4-2,0'!H20</f>
        <v>594</v>
      </c>
      <c r="F38" s="25">
        <f>'Comparison_dt_t4-2,0'!H289</f>
        <v>0.24734117461160474</v>
      </c>
      <c r="G38">
        <f>F38/F38</f>
        <v>1</v>
      </c>
      <c r="H38" s="25">
        <f>'Comparison_dt_t4-2,0'!M289</f>
        <v>0.2010924961497933</v>
      </c>
      <c r="I38" s="3">
        <f>H38/F38</f>
        <v>0.81301666196728106</v>
      </c>
      <c r="J38" s="25">
        <f>'Comparison_dt_t4-2,0'!H300</f>
        <v>0.51</v>
      </c>
      <c r="K38" s="3">
        <f>J38/F38</f>
        <v>2.0619292392414792</v>
      </c>
    </row>
    <row r="39" spans="3:11" x14ac:dyDescent="0.25">
      <c r="D39" t="s">
        <v>25</v>
      </c>
      <c r="E39">
        <f>'Comparison_dt_t4-2,0'!H22</f>
        <v>726</v>
      </c>
      <c r="F39" s="25">
        <f>'Comparison_dt_t4-2,0'!H291</f>
        <v>0.42367858008895593</v>
      </c>
      <c r="G39">
        <f t="shared" ref="G39:G41" si="12">F39/F39</f>
        <v>1</v>
      </c>
      <c r="H39" s="25">
        <f>'Comparison_dt_t4-2,0'!M291</f>
        <v>0.36715241752451971</v>
      </c>
      <c r="I39" s="3">
        <f t="shared" ref="I39:I41" si="13">H39/F39</f>
        <v>0.8665824395640489</v>
      </c>
      <c r="J39" s="25">
        <f>'Comparison_dt_t4-2,0'!H302</f>
        <v>0.79900000000000004</v>
      </c>
      <c r="K39" s="3">
        <f t="shared" ref="K39:K41" si="14">J39/F39</f>
        <v>1.885863570993467</v>
      </c>
    </row>
    <row r="40" spans="3:11" x14ac:dyDescent="0.25">
      <c r="D40" t="s">
        <v>27</v>
      </c>
      <c r="E40">
        <f>'Comparison_dt_t4-2,0'!H24</f>
        <v>1078</v>
      </c>
      <c r="F40" s="25">
        <f>'Comparison_dt_t4-2,0'!H293</f>
        <v>1.2859005295362191</v>
      </c>
      <c r="G40">
        <f t="shared" si="12"/>
        <v>1</v>
      </c>
      <c r="H40" s="25">
        <f>'Comparison_dt_t4-2,0'!M293</f>
        <v>1.2019677426981168</v>
      </c>
      <c r="I40" s="3">
        <f t="shared" si="13"/>
        <v>0.93472839857343082</v>
      </c>
      <c r="J40" s="25">
        <f>'Comparison_dt_t4-2,0'!H304</f>
        <v>2.109</v>
      </c>
      <c r="K40" s="3">
        <f t="shared" si="14"/>
        <v>1.6400957551208453</v>
      </c>
    </row>
    <row r="41" spans="3:11" x14ac:dyDescent="0.25">
      <c r="D41" t="s">
        <v>29</v>
      </c>
      <c r="E41">
        <f>'Comparison_dt_t4-2,0'!H26</f>
        <v>1386</v>
      </c>
      <c r="F41" s="25">
        <f>'Comparison_dt_t4-2,0'!H295</f>
        <v>2.662533071202712</v>
      </c>
      <c r="G41">
        <f t="shared" si="12"/>
        <v>1</v>
      </c>
      <c r="H41" s="25">
        <f>'Comparison_dt_t4-2,0'!M295</f>
        <v>2.554619488125152</v>
      </c>
      <c r="I41" s="3">
        <f t="shared" si="13"/>
        <v>0.95946958021114326</v>
      </c>
      <c r="J41" s="25">
        <f>'Comparison_dt_t4-2,0'!H306</f>
        <v>4.1150000000000002</v>
      </c>
      <c r="K41" s="3">
        <f t="shared" si="14"/>
        <v>1.5455207090220981</v>
      </c>
    </row>
    <row r="43" spans="3:11" ht="18" x14ac:dyDescent="0.35">
      <c r="D43" t="s">
        <v>7</v>
      </c>
      <c r="E43" s="1" t="s">
        <v>153</v>
      </c>
      <c r="F43" t="s">
        <v>154</v>
      </c>
      <c r="G43" t="s">
        <v>155</v>
      </c>
      <c r="H43" t="s">
        <v>156</v>
      </c>
      <c r="I43" t="s">
        <v>157</v>
      </c>
      <c r="J43" s="25" t="s">
        <v>158</v>
      </c>
      <c r="K43" t="s">
        <v>159</v>
      </c>
    </row>
    <row r="44" spans="3:11" x14ac:dyDescent="0.25">
      <c r="D44" t="s">
        <v>23</v>
      </c>
      <c r="E44">
        <f>'Comparison_dt_t4-2,0'!I20</f>
        <v>594</v>
      </c>
      <c r="F44" s="25">
        <f>'Comparison_dt_t4-2,0'!I289</f>
        <v>0.15705810629302336</v>
      </c>
      <c r="G44">
        <f>F44/F44</f>
        <v>1</v>
      </c>
      <c r="H44" s="25">
        <f>'Comparison_dt_t4-2,0'!N289</f>
        <v>0.11759388183154003</v>
      </c>
      <c r="I44" s="3">
        <f>H44/F44</f>
        <v>0.7487285095119196</v>
      </c>
      <c r="J44" s="25">
        <f>'Comparison_dt_t4-2,0'!I300</f>
        <v>0.33200000000000002</v>
      </c>
      <c r="K44" s="3">
        <f>J44/F44</f>
        <v>2.1138673312448293</v>
      </c>
    </row>
    <row r="45" spans="3:11" x14ac:dyDescent="0.25">
      <c r="D45" t="s">
        <v>25</v>
      </c>
      <c r="E45">
        <f>'Comparison_dt_t4-2,0'!I22</f>
        <v>726</v>
      </c>
      <c r="F45" s="25">
        <f>'Comparison_dt_t4-2,0'!I291</f>
        <v>0.26293563883808152</v>
      </c>
      <c r="G45">
        <f t="shared" ref="G45:G47" si="15">F45/F45</f>
        <v>1</v>
      </c>
      <c r="H45" s="25">
        <f>'Comparison_dt_t4-2,0'!N291</f>
        <v>0.21470158671849079</v>
      </c>
      <c r="I45" s="3">
        <f t="shared" ref="I45:I47" si="16">H45/F45</f>
        <v>0.81655566992463224</v>
      </c>
      <c r="J45" s="25">
        <f>'Comparison_dt_t4-2,0'!I302</f>
        <v>0.502</v>
      </c>
      <c r="K45" s="3">
        <f t="shared" ref="K45:K47" si="17">J45/F45</f>
        <v>1.9092124681855578</v>
      </c>
    </row>
    <row r="46" spans="3:11" x14ac:dyDescent="0.25">
      <c r="D46" t="s">
        <v>27</v>
      </c>
      <c r="E46">
        <f>'Comparison_dt_t4-2,0'!I24</f>
        <v>1078</v>
      </c>
      <c r="F46" s="25">
        <f>'Comparison_dt_t4-2,0'!I293</f>
        <v>0.77450104992061675</v>
      </c>
      <c r="G46">
        <f t="shared" si="15"/>
        <v>1</v>
      </c>
      <c r="H46" s="25">
        <f>'Comparison_dt_t4-2,0'!N293</f>
        <v>0.70288079071273957</v>
      </c>
      <c r="I46" s="3">
        <f t="shared" si="16"/>
        <v>0.90752722773556216</v>
      </c>
      <c r="J46" s="25">
        <f>'Comparison_dt_t4-2,0'!I304</f>
        <v>1.246</v>
      </c>
      <c r="K46" s="3">
        <f t="shared" si="17"/>
        <v>1.6087776770963835</v>
      </c>
    </row>
    <row r="47" spans="3:11" x14ac:dyDescent="0.25">
      <c r="D47" t="s">
        <v>29</v>
      </c>
      <c r="E47">
        <f>'Comparison_dt_t4-2,0'!I26</f>
        <v>1386</v>
      </c>
      <c r="F47" s="25">
        <f>'Comparison_dt_t4-2,0'!I295</f>
        <v>1.5859610225663585</v>
      </c>
      <c r="G47">
        <f t="shared" si="15"/>
        <v>1</v>
      </c>
      <c r="H47" s="25">
        <f>'Comparison_dt_t4-2,0'!N295</f>
        <v>1.4938778321562307</v>
      </c>
      <c r="I47" s="3">
        <f t="shared" si="16"/>
        <v>0.94193855391154491</v>
      </c>
      <c r="J47" s="25">
        <f>'Comparison_dt_t4-2,0'!I306</f>
        <v>2.3620000000000001</v>
      </c>
      <c r="K47" s="3">
        <f t="shared" si="17"/>
        <v>1.4893178119711143</v>
      </c>
    </row>
    <row r="49" spans="3:11" ht="18" x14ac:dyDescent="0.35">
      <c r="D49" t="s">
        <v>8</v>
      </c>
      <c r="E49" s="1" t="s">
        <v>153</v>
      </c>
      <c r="F49" t="s">
        <v>154</v>
      </c>
      <c r="G49" t="s">
        <v>155</v>
      </c>
      <c r="H49" t="s">
        <v>156</v>
      </c>
      <c r="I49" t="s">
        <v>157</v>
      </c>
      <c r="J49" s="25" t="s">
        <v>158</v>
      </c>
      <c r="K49" t="s">
        <v>159</v>
      </c>
    </row>
    <row r="50" spans="3:11" x14ac:dyDescent="0.25">
      <c r="D50" t="s">
        <v>23</v>
      </c>
      <c r="E50">
        <f>'Comparison_dt_t4-2,0'!J20</f>
        <v>595.70000000000005</v>
      </c>
      <c r="F50" s="25">
        <f>'Comparison_dt_t4-2,0'!J289</f>
        <v>0.22800408351001869</v>
      </c>
      <c r="G50">
        <f>F50/F50</f>
        <v>1</v>
      </c>
      <c r="H50" s="25">
        <f>'Comparison_dt_t4-2,0'!O289</f>
        <v>0.20156421754834561</v>
      </c>
      <c r="I50" s="3">
        <f>H50/F50</f>
        <v>0.88403775250581729</v>
      </c>
      <c r="J50" s="25">
        <f>'Comparison_dt_t4-2,0'!J300</f>
        <v>0.41299999999999998</v>
      </c>
      <c r="K50" s="3">
        <f>J50/F50</f>
        <v>1.8113710668776353</v>
      </c>
    </row>
    <row r="51" spans="3:11" x14ac:dyDescent="0.25">
      <c r="D51" t="s">
        <v>25</v>
      </c>
      <c r="E51">
        <f>'Comparison_dt_t4-2,0'!J22</f>
        <v>724.5</v>
      </c>
      <c r="F51" s="25">
        <f>'Comparison_dt_t4-2,0'!J291</f>
        <v>0.39477162787321302</v>
      </c>
      <c r="G51">
        <f t="shared" ref="G51:G53" si="18">F51/F51</f>
        <v>1</v>
      </c>
      <c r="H51" s="25">
        <f>'Comparison_dt_t4-2,0'!O291</f>
        <v>0.36261503413604307</v>
      </c>
      <c r="I51" s="3">
        <f t="shared" ref="I51:I53" si="19">H51/F51</f>
        <v>0.918543807440241</v>
      </c>
      <c r="J51" s="25">
        <f>'Comparison_dt_t4-2,0'!J302</f>
        <v>0.66800000000000004</v>
      </c>
      <c r="K51" s="3">
        <f t="shared" ref="K51:K53" si="20">J51/F51</f>
        <v>1.6921175505919046</v>
      </c>
    </row>
    <row r="52" spans="3:11" x14ac:dyDescent="0.25">
      <c r="D52" t="s">
        <v>27</v>
      </c>
      <c r="E52">
        <f>'Comparison_dt_t4-2,0'!J24</f>
        <v>1078.7</v>
      </c>
      <c r="F52" s="25">
        <f>'Comparison_dt_t4-2,0'!J293</f>
        <v>1.2447081631511581</v>
      </c>
      <c r="G52">
        <f t="shared" si="18"/>
        <v>1</v>
      </c>
      <c r="H52" s="25">
        <f>'Comparison_dt_t4-2,0'!O293</f>
        <v>1.1968305680313718</v>
      </c>
      <c r="I52" s="3">
        <f t="shared" si="19"/>
        <v>0.96153508385565878</v>
      </c>
      <c r="J52" s="25">
        <f>'Comparison_dt_t4-2,0'!J304</f>
        <v>1.909</v>
      </c>
      <c r="K52" s="3">
        <f t="shared" si="20"/>
        <v>1.533692841836187</v>
      </c>
    </row>
    <row r="53" spans="3:11" x14ac:dyDescent="0.25">
      <c r="D53" t="s">
        <v>29</v>
      </c>
      <c r="E53">
        <f>'Comparison_dt_t4-2,0'!J26</f>
        <v>1384.6</v>
      </c>
      <c r="F53" s="25">
        <f>'Comparison_dt_t4-2,0'!J295</f>
        <v>2.5925216894569338</v>
      </c>
      <c r="G53">
        <f t="shared" si="18"/>
        <v>1</v>
      </c>
      <c r="H53" s="25">
        <f>'Comparison_dt_t4-2,0'!O295</f>
        <v>2.5310668658703426</v>
      </c>
      <c r="I53" s="3">
        <f t="shared" si="19"/>
        <v>0.97629534833343501</v>
      </c>
      <c r="J53" s="25">
        <f>'Comparison_dt_t4-2,0'!J306</f>
        <v>3.8279999999999998</v>
      </c>
      <c r="K53" s="3">
        <f t="shared" si="20"/>
        <v>1.4765546670515481</v>
      </c>
    </row>
    <row r="55" spans="3:11" ht="18" x14ac:dyDescent="0.35">
      <c r="D55" t="s">
        <v>9</v>
      </c>
      <c r="E55" s="1" t="s">
        <v>153</v>
      </c>
      <c r="F55" t="s">
        <v>154</v>
      </c>
      <c r="G55" t="s">
        <v>155</v>
      </c>
      <c r="H55" t="s">
        <v>156</v>
      </c>
      <c r="I55" t="s">
        <v>157</v>
      </c>
      <c r="J55" s="25" t="s">
        <v>158</v>
      </c>
      <c r="K55" t="s">
        <v>159</v>
      </c>
    </row>
    <row r="56" spans="3:11" x14ac:dyDescent="0.25">
      <c r="D56" t="s">
        <v>23</v>
      </c>
      <c r="E56">
        <f>'Comparison_dt_t4-2,0'!K20</f>
        <v>600</v>
      </c>
      <c r="F56" s="25">
        <f>'Comparison_dt_t4-2,0'!K289</f>
        <v>0.18623147770096554</v>
      </c>
      <c r="G56">
        <f>F56/F56</f>
        <v>1</v>
      </c>
      <c r="H56" s="25">
        <f>'Comparison_dt_t4-2,0'!P289</f>
        <v>0.11850026070057354</v>
      </c>
      <c r="I56" s="3">
        <f>H56/F56</f>
        <v>0.63630629023333551</v>
      </c>
      <c r="J56" s="25">
        <f>'Comparison_dt_t4-2,0'!K300</f>
        <v>0.45800000000000002</v>
      </c>
      <c r="K56" s="3">
        <f>J56/F56</f>
        <v>2.459304977085651</v>
      </c>
    </row>
    <row r="57" spans="3:11" x14ac:dyDescent="0.25">
      <c r="D57" t="s">
        <v>25</v>
      </c>
      <c r="E57">
        <f>'Comparison_dt_t4-2,0'!K22</f>
        <v>720</v>
      </c>
      <c r="F57" s="25">
        <f>'Comparison_dt_t4-2,0'!K291</f>
        <v>0.28604591089106146</v>
      </c>
      <c r="G57">
        <f t="shared" ref="G57:G59" si="21">F57/F57</f>
        <v>1</v>
      </c>
      <c r="H57" s="25">
        <f>'Comparison_dt_t4-2,0'!P291</f>
        <v>0.20476845049059109</v>
      </c>
      <c r="I57" s="3">
        <f t="shared" ref="I57:I59" si="22">H57/F57</f>
        <v>0.71585868804317809</v>
      </c>
      <c r="J57" s="25">
        <f>'Comparison_dt_t4-2,0'!K302</f>
        <v>0.64</v>
      </c>
      <c r="K57" s="3">
        <f t="shared" ref="K57:K59" si="23">J57/F57</f>
        <v>2.2374030728365821</v>
      </c>
    </row>
    <row r="58" spans="3:11" x14ac:dyDescent="0.25">
      <c r="D58" t="s">
        <v>27</v>
      </c>
      <c r="E58">
        <f>'Comparison_dt_t4-2,0'!K24</f>
        <v>1080</v>
      </c>
      <c r="F58" s="25">
        <f>'Comparison_dt_t4-2,0'!K293</f>
        <v>0.81300971100645048</v>
      </c>
      <c r="G58">
        <f t="shared" si="21"/>
        <v>1</v>
      </c>
      <c r="H58" s="25">
        <f>'Comparison_dt_t4-2,0'!P293</f>
        <v>0.6910935204057449</v>
      </c>
      <c r="I58" s="3">
        <f t="shared" si="22"/>
        <v>0.85004337715747369</v>
      </c>
      <c r="J58" s="25">
        <f>'Comparison_dt_t4-2,0'!K304</f>
        <v>1.474</v>
      </c>
      <c r="K58" s="3">
        <f t="shared" si="23"/>
        <v>1.81301647452069</v>
      </c>
    </row>
    <row r="59" spans="3:11" x14ac:dyDescent="0.25">
      <c r="D59" t="s">
        <v>29</v>
      </c>
      <c r="E59">
        <f>'Comparison_dt_t4-2,0'!K26</f>
        <v>1380</v>
      </c>
      <c r="F59" s="25">
        <f>'Comparison_dt_t4-2,0'!K295</f>
        <v>1.5975744710447799</v>
      </c>
      <c r="G59">
        <f t="shared" si="21"/>
        <v>1</v>
      </c>
      <c r="H59" s="25">
        <f>'Comparison_dt_t4-2,0'!P295</f>
        <v>1.4417926719438783</v>
      </c>
      <c r="I59" s="3">
        <f t="shared" si="22"/>
        <v>0.90248855253738269</v>
      </c>
      <c r="J59" s="25">
        <f>'Comparison_dt_t4-2,0'!K306</f>
        <v>2.61</v>
      </c>
      <c r="K59" s="3">
        <f t="shared" si="23"/>
        <v>1.6337266570697735</v>
      </c>
    </row>
    <row r="60" spans="3:11" ht="18" x14ac:dyDescent="0.35">
      <c r="C60" s="42" t="s">
        <v>141</v>
      </c>
      <c r="D60" s="2">
        <f>'Comparison_dt_t1-0,7'!H32</f>
        <v>4</v>
      </c>
      <c r="E60" t="s">
        <v>152</v>
      </c>
    </row>
    <row r="61" spans="3:11" ht="18" x14ac:dyDescent="0.35">
      <c r="D61" t="s">
        <v>6</v>
      </c>
      <c r="E61" s="1" t="s">
        <v>153</v>
      </c>
      <c r="F61" t="s">
        <v>154</v>
      </c>
      <c r="G61" t="s">
        <v>155</v>
      </c>
      <c r="H61" t="s">
        <v>156</v>
      </c>
      <c r="I61" t="s">
        <v>157</v>
      </c>
      <c r="J61" s="25" t="s">
        <v>158</v>
      </c>
      <c r="K61" t="s">
        <v>159</v>
      </c>
    </row>
    <row r="62" spans="3:11" x14ac:dyDescent="0.25">
      <c r="D62" t="s">
        <v>23</v>
      </c>
      <c r="E62">
        <f>'Comparison_dt_t4-2,0'!H20</f>
        <v>594</v>
      </c>
      <c r="F62" s="25">
        <f>'Comparison_dt_t4-2,0'!H321</f>
        <v>0.23650164059711767</v>
      </c>
      <c r="G62">
        <f>F62/F62</f>
        <v>1</v>
      </c>
      <c r="H62" s="25">
        <f>'Comparison_dt_t4-2,0'!M321</f>
        <v>0.2010924961497933</v>
      </c>
      <c r="I62" s="3">
        <f>H62/F62</f>
        <v>0.85027949760549815</v>
      </c>
      <c r="J62" s="25">
        <f>'Comparison_dt_t4-2,0'!H332</f>
        <v>0.46200000000000002</v>
      </c>
      <c r="K62" s="3">
        <f>J62/F62</f>
        <v>1.9534748208661288</v>
      </c>
    </row>
    <row r="63" spans="3:11" x14ac:dyDescent="0.25">
      <c r="D63" t="s">
        <v>25</v>
      </c>
      <c r="E63">
        <f>'Comparison_dt_t4-2,0'!H22</f>
        <v>726</v>
      </c>
      <c r="F63" s="25">
        <f>'Comparison_dt_t4-2,0'!H323</f>
        <v>0.41043026073791616</v>
      </c>
      <c r="G63">
        <f t="shared" ref="G63:G65" si="24">F63/F63</f>
        <v>1</v>
      </c>
      <c r="H63" s="25">
        <f>'Comparison_dt_t4-2,0'!M323</f>
        <v>0.36715241752451971</v>
      </c>
      <c r="I63" s="3">
        <f t="shared" ref="I63:I65" si="25">H63/F63</f>
        <v>0.89455494062356211</v>
      </c>
      <c r="J63" s="25">
        <f>'Comparison_dt_t4-2,0'!H334</f>
        <v>0.73699999999999999</v>
      </c>
      <c r="K63" s="3">
        <f t="shared" ref="K63:K65" si="26">J63/F63</f>
        <v>1.7956765631143796</v>
      </c>
    </row>
    <row r="64" spans="3:11" x14ac:dyDescent="0.25">
      <c r="D64" t="s">
        <v>27</v>
      </c>
      <c r="E64">
        <f>'Comparison_dt_t4-2,0'!H24</f>
        <v>1078</v>
      </c>
      <c r="F64" s="25">
        <f>'Comparison_dt_t4-2,0'!H325</f>
        <v>1.2662287826210388</v>
      </c>
      <c r="G64">
        <f t="shared" si="24"/>
        <v>1</v>
      </c>
      <c r="H64" s="25">
        <f>'Comparison_dt_t4-2,0'!M325</f>
        <v>1.2019677426981168</v>
      </c>
      <c r="I64" s="3">
        <f t="shared" si="25"/>
        <v>0.94925005591019307</v>
      </c>
      <c r="J64" s="25">
        <f>'Comparison_dt_t4-2,0'!H336</f>
        <v>2.0129999999999999</v>
      </c>
      <c r="K64" s="3">
        <f t="shared" si="26"/>
        <v>1.589760103093832</v>
      </c>
    </row>
    <row r="65" spans="4:11" x14ac:dyDescent="0.25">
      <c r="D65" t="s">
        <v>29</v>
      </c>
      <c r="E65">
        <f>'Comparison_dt_t4-2,0'!H26</f>
        <v>1386</v>
      </c>
      <c r="F65" s="25">
        <f>'Comparison_dt_t4-2,0'!H327</f>
        <v>2.637240825168909</v>
      </c>
      <c r="G65">
        <f t="shared" si="24"/>
        <v>1</v>
      </c>
      <c r="H65" s="25">
        <f>'Comparison_dt_t4-2,0'!M327</f>
        <v>2.554619488125152</v>
      </c>
      <c r="I65" s="3">
        <f t="shared" si="25"/>
        <v>0.96867129605485869</v>
      </c>
      <c r="J65" s="25">
        <f>'Comparison_dt_t4-2,0'!H338</f>
        <v>3.9889999999999999</v>
      </c>
      <c r="K65" s="3">
        <f t="shared" si="26"/>
        <v>1.5125656943917944</v>
      </c>
    </row>
    <row r="67" spans="4:11" ht="18" x14ac:dyDescent="0.35">
      <c r="D67" t="s">
        <v>7</v>
      </c>
      <c r="E67" s="1" t="s">
        <v>153</v>
      </c>
      <c r="F67" t="s">
        <v>154</v>
      </c>
      <c r="G67" t="s">
        <v>155</v>
      </c>
      <c r="H67" t="s">
        <v>156</v>
      </c>
      <c r="I67" t="s">
        <v>157</v>
      </c>
      <c r="J67" s="25" t="s">
        <v>158</v>
      </c>
      <c r="K67" t="s">
        <v>159</v>
      </c>
    </row>
    <row r="68" spans="4:11" x14ac:dyDescent="0.25">
      <c r="D68" t="s">
        <v>23</v>
      </c>
      <c r="E68">
        <f>'Comparison_dt_t4-2,0'!I20</f>
        <v>594</v>
      </c>
      <c r="F68" s="25">
        <f>'Comparison_dt_t4-2,0'!I321</f>
        <v>0.14780867868486319</v>
      </c>
      <c r="G68">
        <f>F68/F68</f>
        <v>1</v>
      </c>
      <c r="H68" s="25">
        <f>'Comparison_dt_t4-2,0'!N321</f>
        <v>0.11759388183154003</v>
      </c>
      <c r="I68" s="3">
        <f>H68/F68</f>
        <v>0.79558171331912864</v>
      </c>
      <c r="J68" s="25">
        <f>'Comparison_dt_t4-2,0'!I332</f>
        <v>0.29299999999999998</v>
      </c>
      <c r="K68" s="3">
        <f>J68/F68</f>
        <v>1.9822922619090131</v>
      </c>
    </row>
    <row r="69" spans="4:11" x14ac:dyDescent="0.25">
      <c r="D69" t="s">
        <v>25</v>
      </c>
      <c r="E69">
        <f>'Comparison_dt_t4-2,0'!I22</f>
        <v>726</v>
      </c>
      <c r="F69" s="25">
        <f>'Comparison_dt_t4-2,0'!I323</f>
        <v>0.25163078287255247</v>
      </c>
      <c r="G69">
        <f t="shared" ref="G69:G71" si="27">F69/F69</f>
        <v>1</v>
      </c>
      <c r="H69" s="25">
        <f>'Comparison_dt_t4-2,0'!N323</f>
        <v>0.21470158671849079</v>
      </c>
      <c r="I69" s="3">
        <f t="shared" ref="I69:I71" si="28">H69/F69</f>
        <v>0.85324054659574056</v>
      </c>
      <c r="J69" s="25">
        <f>'Comparison_dt_t4-2,0'!I334</f>
        <v>0.45200000000000001</v>
      </c>
      <c r="K69" s="3">
        <f t="shared" ref="K69:K71" si="29">J69/F69</f>
        <v>1.7962826123262183</v>
      </c>
    </row>
    <row r="70" spans="4:11" x14ac:dyDescent="0.25">
      <c r="D70" t="s">
        <v>27</v>
      </c>
      <c r="E70">
        <f>'Comparison_dt_t4-2,0'!I24</f>
        <v>1078</v>
      </c>
      <c r="F70" s="25">
        <f>'Comparison_dt_t4-2,0'!I325</f>
        <v>0.75771505166877051</v>
      </c>
      <c r="G70">
        <f t="shared" si="27"/>
        <v>1</v>
      </c>
      <c r="H70" s="25">
        <f>'Comparison_dt_t4-2,0'!N325</f>
        <v>0.70288079071273957</v>
      </c>
      <c r="I70" s="3">
        <f t="shared" si="28"/>
        <v>0.9276320816971162</v>
      </c>
      <c r="J70" s="25">
        <f>'Comparison_dt_t4-2,0'!I336</f>
        <v>1.1679999999999999</v>
      </c>
      <c r="K70" s="3">
        <f t="shared" si="29"/>
        <v>1.5414765714731802</v>
      </c>
    </row>
    <row r="71" spans="4:11" x14ac:dyDescent="0.25">
      <c r="D71" t="s">
        <v>29</v>
      </c>
      <c r="E71">
        <f>'Comparison_dt_t4-2,0'!I26</f>
        <v>1386</v>
      </c>
      <c r="F71" s="25">
        <f>'Comparison_dt_t4-2,0'!I327</f>
        <v>1.5643790248139848</v>
      </c>
      <c r="G71">
        <f t="shared" si="27"/>
        <v>1</v>
      </c>
      <c r="H71" s="25">
        <f>'Comparison_dt_t4-2,0'!N327</f>
        <v>1.4938778321562307</v>
      </c>
      <c r="I71" s="3">
        <f t="shared" si="28"/>
        <v>0.95493343266595054</v>
      </c>
      <c r="J71" s="25">
        <f>'Comparison_dt_t4-2,0'!I338</f>
        <v>2.2610000000000001</v>
      </c>
      <c r="K71" s="3">
        <f t="shared" si="29"/>
        <v>1.4453019147765984</v>
      </c>
    </row>
    <row r="73" spans="4:11" ht="18" x14ac:dyDescent="0.35">
      <c r="D73" t="s">
        <v>8</v>
      </c>
      <c r="E73" s="1" t="s">
        <v>153</v>
      </c>
      <c r="F73" t="s">
        <v>154</v>
      </c>
      <c r="G73" t="s">
        <v>155</v>
      </c>
      <c r="H73" t="s">
        <v>156</v>
      </c>
      <c r="I73" t="s">
        <v>157</v>
      </c>
      <c r="J73" s="25" t="s">
        <v>158</v>
      </c>
      <c r="K73" t="s">
        <v>159</v>
      </c>
    </row>
    <row r="74" spans="4:11" x14ac:dyDescent="0.25">
      <c r="D74" t="s">
        <v>23</v>
      </c>
      <c r="E74">
        <f>'Comparison_dt_t4-2,0'!J20</f>
        <v>595.70000000000005</v>
      </c>
      <c r="F74" s="25">
        <f>'Comparison_dt_t4-2,0'!J321</f>
        <v>0.22180723992525156</v>
      </c>
      <c r="G74">
        <f>F74/F74</f>
        <v>1</v>
      </c>
      <c r="H74" s="25">
        <f>'Comparison_dt_t4-2,0'!O321</f>
        <v>0.20156421754834561</v>
      </c>
      <c r="I74" s="3">
        <f>H74/F74</f>
        <v>0.9087359710001901</v>
      </c>
      <c r="J74" s="25">
        <f>'Comparison_dt_t4-2,0'!J332</f>
        <v>0.38400000000000001</v>
      </c>
      <c r="K74" s="3">
        <f>J74/F74</f>
        <v>1.7312329395983963</v>
      </c>
    </row>
    <row r="75" spans="4:11" x14ac:dyDescent="0.25">
      <c r="D75" t="s">
        <v>25</v>
      </c>
      <c r="E75">
        <f>'Comparison_dt_t4-2,0'!J22</f>
        <v>724.5</v>
      </c>
      <c r="F75" s="25">
        <f>'Comparison_dt_t4-2,0'!J323</f>
        <v>0.38723492621606381</v>
      </c>
      <c r="G75">
        <f t="shared" ref="G75:G77" si="30">F75/F75</f>
        <v>1</v>
      </c>
      <c r="H75" s="25">
        <f>'Comparison_dt_t4-2,0'!O323</f>
        <v>0.36261503413604307</v>
      </c>
      <c r="I75" s="3">
        <f t="shared" ref="I75:I77" si="31">H75/F75</f>
        <v>0.93642130290106196</v>
      </c>
      <c r="J75" s="25">
        <f>'Comparison_dt_t4-2,0'!J334</f>
        <v>0.63200000000000001</v>
      </c>
      <c r="K75" s="3">
        <f t="shared" ref="K75:K77" si="32">J75/F75</f>
        <v>1.6320841876937662</v>
      </c>
    </row>
    <row r="76" spans="4:11" x14ac:dyDescent="0.25">
      <c r="D76" t="s">
        <v>27</v>
      </c>
      <c r="E76">
        <f>'Comparison_dt_t4-2,0'!J24</f>
        <v>1078.7</v>
      </c>
      <c r="F76" s="25">
        <f>'Comparison_dt_t4-2,0'!J325</f>
        <v>1.2334868517949582</v>
      </c>
      <c r="G76">
        <f t="shared" si="30"/>
        <v>1</v>
      </c>
      <c r="H76" s="25">
        <f>'Comparison_dt_t4-2,0'!O325</f>
        <v>1.1968305680313718</v>
      </c>
      <c r="I76" s="3">
        <f t="shared" si="31"/>
        <v>0.97028238792311039</v>
      </c>
      <c r="J76" s="25">
        <f>'Comparison_dt_t4-2,0'!J336</f>
        <v>1.853</v>
      </c>
      <c r="K76" s="3">
        <f t="shared" si="32"/>
        <v>1.5022454412898947</v>
      </c>
    </row>
    <row r="77" spans="4:11" x14ac:dyDescent="0.25">
      <c r="D77" t="s">
        <v>29</v>
      </c>
      <c r="E77">
        <f>'Comparison_dt_t4-2,0'!J26</f>
        <v>1384.6</v>
      </c>
      <c r="F77" s="25">
        <f>'Comparison_dt_t4-2,0'!J327</f>
        <v>2.5781182151788267</v>
      </c>
      <c r="G77">
        <f t="shared" si="30"/>
        <v>1</v>
      </c>
      <c r="H77" s="25">
        <f>'Comparison_dt_t4-2,0'!O327</f>
        <v>2.5310668658703426</v>
      </c>
      <c r="I77" s="3">
        <f t="shared" si="31"/>
        <v>0.9817497316331476</v>
      </c>
      <c r="J77" s="25">
        <f>'Comparison_dt_t4-2,0'!J338</f>
        <v>3.7559999999999998</v>
      </c>
      <c r="K77" s="3">
        <f t="shared" si="32"/>
        <v>1.4568765613176009</v>
      </c>
    </row>
    <row r="79" spans="4:11" ht="18" x14ac:dyDescent="0.35">
      <c r="D79" t="s">
        <v>9</v>
      </c>
      <c r="E79" s="1" t="s">
        <v>153</v>
      </c>
      <c r="F79" t="s">
        <v>154</v>
      </c>
      <c r="G79" t="s">
        <v>155</v>
      </c>
      <c r="H79" t="s">
        <v>156</v>
      </c>
      <c r="I79" t="s">
        <v>157</v>
      </c>
      <c r="J79" s="25" t="s">
        <v>158</v>
      </c>
      <c r="K79" t="s">
        <v>159</v>
      </c>
    </row>
    <row r="80" spans="4:11" x14ac:dyDescent="0.25">
      <c r="D80" t="s">
        <v>23</v>
      </c>
      <c r="E80">
        <f>'Comparison_dt_t4-2,0'!K20</f>
        <v>600</v>
      </c>
      <c r="F80" s="25">
        <f>'Comparison_dt_t4-2,0'!K321</f>
        <v>0.17035697371649863</v>
      </c>
      <c r="G80">
        <f>F80/F80</f>
        <v>1</v>
      </c>
      <c r="H80" s="25">
        <f>'Comparison_dt_t4-2,0'!P321</f>
        <v>0.11850026070057354</v>
      </c>
      <c r="I80" s="3">
        <f>H80/F80</f>
        <v>0.69559970522707815</v>
      </c>
      <c r="J80" s="25">
        <f>'Comparison_dt_t4-2,0'!K332</f>
        <v>0.39300000000000002</v>
      </c>
      <c r="K80" s="3">
        <f>J80/F80</f>
        <v>2.306920529440815</v>
      </c>
    </row>
    <row r="81" spans="4:11" x14ac:dyDescent="0.25">
      <c r="D81" t="s">
        <v>25</v>
      </c>
      <c r="E81">
        <f>'Comparison_dt_t4-2,0'!K22</f>
        <v>720</v>
      </c>
      <c r="F81" s="25">
        <f>'Comparison_dt_t4-2,0'!K323</f>
        <v>0.26699650610970121</v>
      </c>
      <c r="G81">
        <f t="shared" ref="G81:G83" si="33">F81/F81</f>
        <v>1</v>
      </c>
      <c r="H81" s="25">
        <f>'Comparison_dt_t4-2,0'!P323</f>
        <v>0.20476845049059109</v>
      </c>
      <c r="I81" s="3">
        <f t="shared" ref="I81:I83" si="34">H81/F81</f>
        <v>0.76693307142550249</v>
      </c>
      <c r="J81" s="25">
        <f>'Comparison_dt_t4-2,0'!K334</f>
        <v>0.55900000000000005</v>
      </c>
      <c r="K81" s="3">
        <f t="shared" ref="K81:K83" si="35">J81/F81</f>
        <v>2.0936603558786757</v>
      </c>
    </row>
    <row r="82" spans="4:11" x14ac:dyDescent="0.25">
      <c r="D82" t="s">
        <v>27</v>
      </c>
      <c r="E82">
        <f>'Comparison_dt_t4-2,0'!K24</f>
        <v>1080</v>
      </c>
      <c r="F82" s="25">
        <f>'Comparison_dt_t4-2,0'!K325</f>
        <v>0.78443560383441002</v>
      </c>
      <c r="G82">
        <f t="shared" si="33"/>
        <v>1</v>
      </c>
      <c r="H82" s="25">
        <f>'Comparison_dt_t4-2,0'!P325</f>
        <v>0.6910935204057449</v>
      </c>
      <c r="I82" s="3">
        <f t="shared" si="34"/>
        <v>0.88100733448048707</v>
      </c>
      <c r="J82" s="25">
        <f>'Comparison_dt_t4-2,0'!K336</f>
        <v>1.345</v>
      </c>
      <c r="K82" s="3">
        <f t="shared" si="35"/>
        <v>1.7146085585935771</v>
      </c>
    </row>
    <row r="83" spans="4:11" x14ac:dyDescent="0.25">
      <c r="D83" t="s">
        <v>29</v>
      </c>
      <c r="E83">
        <f>'Comparison_dt_t4-2,0'!K26</f>
        <v>1380</v>
      </c>
      <c r="F83" s="25">
        <f>'Comparison_dt_t4-2,0'!K327</f>
        <v>1.5610631118805061</v>
      </c>
      <c r="G83">
        <f t="shared" si="33"/>
        <v>1</v>
      </c>
      <c r="H83" s="25">
        <f>'Comparison_dt_t4-2,0'!P327</f>
        <v>1.4417926719438783</v>
      </c>
      <c r="I83" s="3">
        <f t="shared" si="34"/>
        <v>0.92359665728507878</v>
      </c>
      <c r="J83" s="25">
        <f>'Comparison_dt_t4-2,0'!K338</f>
        <v>2.4409999999999998</v>
      </c>
      <c r="K83" s="3">
        <f t="shared" si="35"/>
        <v>1.5636779713918767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Comparison_dt_t1-0,7</vt:lpstr>
      <vt:lpstr>Par.analysis_t1-0,7</vt:lpstr>
      <vt:lpstr>Comparison_dt_t2-1,0</vt:lpstr>
      <vt:lpstr>Par.analysis_t2-1,0</vt:lpstr>
      <vt:lpstr>Comparison_dt_t3-1,5</vt:lpstr>
      <vt:lpstr>Par.analysis_t3-1,5</vt:lpstr>
      <vt:lpstr>Comparison_dt_t4-2,0</vt:lpstr>
      <vt:lpstr>Par.analysis_t4-2,0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2019-12-08T18:25:04Z</dcterms:created>
  <dcterms:modified xsi:type="dcterms:W3CDTF">2020-02-25T17:14:49Z</dcterms:modified>
</cp:coreProperties>
</file>